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ón 2021\instrumentos iniciales\"/>
    </mc:Choice>
  </mc:AlternateContent>
  <bookViews>
    <workbookView xWindow="0" yWindow="0" windowWidth="14220" windowHeight="8985" firstSheet="7" activeTab="15"/>
  </bookViews>
  <sheets>
    <sheet name="ADMINISTRATIVA" sheetId="10" r:id="rId1"/>
    <sheet name="PLANEACIÓN" sheetId="16" r:id="rId2"/>
    <sheet name="HACIENDA" sheetId="22" r:id="rId3"/>
    <sheet name="INFRAESTRUCTURA" sheetId="15" r:id="rId4"/>
    <sheet name="INTERIOR" sheetId="20" r:id="rId5"/>
    <sheet name="CULTURA" sheetId="8" r:id="rId6"/>
    <sheet name="TURISMO" sheetId="2" r:id="rId7"/>
    <sheet name="AGRICULTURA" sheetId="12" r:id="rId8"/>
    <sheet name="PRIVADA" sheetId="6" r:id="rId9"/>
    <sheet name="EDUCACIÓN" sheetId="17" r:id="rId10"/>
    <sheet name="FAMILIA" sheetId="3" r:id="rId11"/>
    <sheet name="TIC" sheetId="4" r:id="rId12"/>
    <sheet name="SALUD" sheetId="19" r:id="rId13"/>
    <sheet name="IDTQ" sheetId="23" r:id="rId14"/>
    <sheet name="INDEPORTES" sheetId="24" r:id="rId15"/>
    <sheet name="PROMOTORA" sheetId="25" r:id="rId16"/>
  </sheets>
  <externalReferences>
    <externalReference r:id="rId17"/>
  </externalReferences>
  <definedNames>
    <definedName name="_1._Apoyo_con_equipos_para_la_seguridad_vial_Licenciamiento_de_software_para_comunicacion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4" i="25" l="1"/>
  <c r="U14" i="25"/>
  <c r="AJ14" i="25" l="1"/>
  <c r="AJ49" i="24"/>
  <c r="N18" i="25" l="1"/>
  <c r="N21" i="25"/>
  <c r="N14" i="25"/>
  <c r="M14" i="25" s="1"/>
  <c r="N11" i="25"/>
  <c r="AJ41" i="25"/>
  <c r="AJ39" i="25"/>
  <c r="AJ37" i="25"/>
  <c r="AJ35" i="25"/>
  <c r="AJ33" i="25"/>
  <c r="AJ31" i="25"/>
  <c r="R43" i="25"/>
  <c r="AJ29" i="25"/>
  <c r="AJ27" i="25"/>
  <c r="AJ25" i="25"/>
  <c r="AJ23" i="25"/>
  <c r="AJ21" i="25"/>
  <c r="Q20" i="25"/>
  <c r="AJ18" i="25"/>
  <c r="AJ11" i="25"/>
  <c r="N43" i="25" l="1"/>
  <c r="M33" i="25" s="1"/>
  <c r="M11" i="25"/>
  <c r="M18" i="25"/>
  <c r="M31" i="25"/>
  <c r="M35" i="25" l="1"/>
  <c r="M23" i="25"/>
  <c r="M21" i="25"/>
  <c r="M39" i="25"/>
  <c r="M27" i="25"/>
  <c r="N49" i="24"/>
  <c r="M49" i="24" s="1"/>
  <c r="R47" i="24"/>
  <c r="R44" i="24"/>
  <c r="R50" i="24" s="1"/>
  <c r="Y40" i="24"/>
  <c r="X40" i="24"/>
  <c r="V40" i="24"/>
  <c r="U40" i="24"/>
  <c r="R33" i="24"/>
  <c r="R32" i="24" s="1"/>
  <c r="R31" i="24"/>
  <c r="R29" i="24"/>
  <c r="R25" i="24"/>
  <c r="R21" i="24"/>
  <c r="R19" i="24"/>
  <c r="R20" i="24" s="1"/>
  <c r="R14" i="24"/>
  <c r="Y11" i="24"/>
  <c r="X11" i="24"/>
  <c r="W11" i="24"/>
  <c r="V11" i="24"/>
  <c r="R39" i="24" l="1"/>
  <c r="R51" i="24" s="1"/>
  <c r="N40" i="24"/>
  <c r="N11" i="24"/>
  <c r="R15" i="23"/>
  <c r="N15" i="23"/>
  <c r="M12" i="23" s="1"/>
  <c r="M14" i="23" l="1"/>
  <c r="N50" i="24"/>
  <c r="M25" i="24"/>
  <c r="M17" i="24"/>
  <c r="M36" i="24"/>
  <c r="M11" i="24"/>
  <c r="M11" i="23"/>
  <c r="M13" i="23"/>
  <c r="M96" i="3"/>
  <c r="M60" i="15"/>
  <c r="N41" i="15"/>
  <c r="M44" i="15" l="1"/>
  <c r="AJ113" i="3"/>
  <c r="AJ97" i="3"/>
  <c r="AJ57" i="3"/>
  <c r="AJ44" i="3"/>
  <c r="AJ51" i="3"/>
  <c r="AJ47" i="3"/>
  <c r="AJ38" i="3"/>
  <c r="AJ31" i="3"/>
  <c r="AJ26" i="3"/>
  <c r="AJ22" i="3"/>
  <c r="AJ20" i="3"/>
  <c r="AJ12" i="3"/>
  <c r="AJ77" i="20"/>
  <c r="R100" i="20"/>
  <c r="AJ59" i="16"/>
  <c r="AJ53" i="16"/>
  <c r="AJ43" i="16"/>
  <c r="AJ40" i="16"/>
  <c r="AJ34" i="16"/>
  <c r="AJ28" i="16"/>
  <c r="R17" i="6"/>
  <c r="N34" i="8"/>
  <c r="N31" i="8"/>
  <c r="M31" i="8" s="1"/>
  <c r="N26" i="8"/>
  <c r="N37" i="8" s="1"/>
  <c r="M25" i="8"/>
  <c r="M24" i="8"/>
  <c r="M23" i="8"/>
  <c r="M13" i="8"/>
  <c r="M11" i="8"/>
  <c r="N26" i="3"/>
  <c r="N31" i="3"/>
  <c r="N44" i="3"/>
  <c r="N47" i="3"/>
  <c r="N51" i="3"/>
  <c r="N60" i="3"/>
  <c r="N62" i="3"/>
  <c r="M62" i="3" s="1"/>
  <c r="N68" i="3"/>
  <c r="N72" i="3"/>
  <c r="N76" i="3"/>
  <c r="N90" i="3"/>
  <c r="N97" i="3"/>
  <c r="N103" i="3"/>
  <c r="N110" i="3"/>
  <c r="N113" i="3"/>
  <c r="N117" i="3"/>
  <c r="N119" i="3"/>
  <c r="N120" i="3"/>
  <c r="N113" i="20"/>
  <c r="N32" i="20"/>
  <c r="N87" i="3"/>
  <c r="N78" i="3"/>
  <c r="N64" i="3"/>
  <c r="N38" i="3"/>
  <c r="N43" i="16"/>
  <c r="M43" i="16" s="1"/>
  <c r="N34" i="16"/>
  <c r="M34" i="16" s="1"/>
  <c r="AJ46" i="12"/>
  <c r="R22" i="10"/>
  <c r="N19" i="10"/>
  <c r="M19" i="10" s="1"/>
  <c r="N11" i="10"/>
  <c r="N14" i="10"/>
  <c r="N22" i="3"/>
  <c r="N46" i="12"/>
  <c r="N20" i="3"/>
  <c r="N12" i="3"/>
  <c r="N63" i="12"/>
  <c r="N59" i="12"/>
  <c r="N57" i="12"/>
  <c r="M57" i="12" s="1"/>
  <c r="N54" i="12"/>
  <c r="M54" i="12" s="1"/>
  <c r="N53" i="12"/>
  <c r="M53" i="12" s="1"/>
  <c r="N42" i="12"/>
  <c r="N37" i="12"/>
  <c r="M37" i="12" s="1"/>
  <c r="N34" i="12"/>
  <c r="N32" i="12"/>
  <c r="M32" i="12" s="1"/>
  <c r="N30" i="12"/>
  <c r="M30" i="12" s="1"/>
  <c r="N27" i="12"/>
  <c r="N25" i="12"/>
  <c r="M25" i="12" s="1"/>
  <c r="N23" i="12"/>
  <c r="M23" i="12" s="1"/>
  <c r="N21" i="12"/>
  <c r="N19" i="12"/>
  <c r="N15" i="12"/>
  <c r="N11" i="12"/>
  <c r="N103" i="20"/>
  <c r="M103" i="20" s="1"/>
  <c r="N82" i="20"/>
  <c r="M82" i="20" s="1"/>
  <c r="N77" i="20"/>
  <c r="M77" i="20" s="1"/>
  <c r="N59" i="20"/>
  <c r="M59" i="20" s="1"/>
  <c r="N28" i="20"/>
  <c r="M28" i="20" s="1"/>
  <c r="N22" i="20"/>
  <c r="M22" i="20" s="1"/>
  <c r="N19" i="20"/>
  <c r="M19" i="20" s="1"/>
  <c r="N11" i="20"/>
  <c r="AJ103" i="20"/>
  <c r="N22" i="22"/>
  <c r="R22" i="22"/>
  <c r="AJ85" i="20"/>
  <c r="AJ82" i="20"/>
  <c r="AJ63" i="20"/>
  <c r="R63" i="20"/>
  <c r="AJ59" i="20"/>
  <c r="AJ32" i="20"/>
  <c r="AJ28" i="20"/>
  <c r="AJ22" i="20"/>
  <c r="AJ19" i="20"/>
  <c r="AJ11" i="20"/>
  <c r="M18" i="12" l="1"/>
  <c r="M15" i="12"/>
  <c r="M17" i="12"/>
  <c r="M12" i="3"/>
  <c r="M15" i="3"/>
  <c r="M64" i="3"/>
  <c r="M66" i="3"/>
  <c r="M131" i="20"/>
  <c r="M113" i="20"/>
  <c r="M137" i="20"/>
  <c r="M126" i="20"/>
  <c r="M72" i="3"/>
  <c r="M73" i="3"/>
  <c r="M11" i="20"/>
  <c r="M13" i="12"/>
  <c r="M14" i="12"/>
  <c r="M11" i="12"/>
  <c r="M20" i="12"/>
  <c r="M19" i="12"/>
  <c r="M47" i="3"/>
  <c r="M50" i="3"/>
  <c r="M31" i="3"/>
  <c r="M32" i="3"/>
  <c r="R140" i="20"/>
  <c r="M38" i="12"/>
  <c r="M40" i="12"/>
  <c r="N85" i="20"/>
  <c r="N123" i="3"/>
  <c r="M35" i="8"/>
  <c r="M34" i="8"/>
  <c r="M29" i="8"/>
  <c r="M26" i="8"/>
  <c r="M53" i="20"/>
  <c r="M52" i="20"/>
  <c r="M45" i="20"/>
  <c r="M41" i="20"/>
  <c r="M32" i="20"/>
  <c r="N63" i="20"/>
  <c r="M63" i="20" s="1"/>
  <c r="M78" i="3"/>
  <c r="M83" i="3"/>
  <c r="M23" i="3"/>
  <c r="M22" i="3"/>
  <c r="M47" i="12"/>
  <c r="M46" i="12"/>
  <c r="M61" i="12"/>
  <c r="M60" i="12"/>
  <c r="M59" i="12"/>
  <c r="M65" i="12"/>
  <c r="M64" i="12"/>
  <c r="M63" i="12"/>
  <c r="M43" i="12"/>
  <c r="M42" i="12"/>
  <c r="M35" i="12"/>
  <c r="M34" i="12"/>
  <c r="M28" i="12"/>
  <c r="M27" i="12"/>
  <c r="M22" i="12"/>
  <c r="M21" i="12"/>
  <c r="M254" i="19"/>
  <c r="M253" i="19"/>
  <c r="M252" i="19"/>
  <c r="M251" i="19"/>
  <c r="M245" i="19"/>
  <c r="M244" i="19"/>
  <c r="M242" i="19"/>
  <c r="M240" i="19"/>
  <c r="M237" i="19"/>
  <c r="M229" i="19"/>
  <c r="M223" i="19"/>
  <c r="M212" i="19"/>
  <c r="R210" i="19"/>
  <c r="R209" i="19"/>
  <c r="R207" i="19"/>
  <c r="R206" i="19"/>
  <c r="M204" i="19"/>
  <c r="M202" i="19"/>
  <c r="R185" i="19"/>
  <c r="M182" i="19"/>
  <c r="M181" i="19"/>
  <c r="R179" i="19"/>
  <c r="R175" i="19"/>
  <c r="M168" i="19"/>
  <c r="R167" i="19"/>
  <c r="R164" i="19"/>
  <c r="R163" i="19"/>
  <c r="M157" i="19"/>
  <c r="M153" i="19"/>
  <c r="R150" i="19"/>
  <c r="M144" i="19"/>
  <c r="M138" i="19"/>
  <c r="M134" i="19"/>
  <c r="M130" i="19"/>
  <c r="M120" i="19"/>
  <c r="M108" i="19"/>
  <c r="M106" i="19"/>
  <c r="M103" i="19"/>
  <c r="M101" i="19"/>
  <c r="M96" i="19"/>
  <c r="M94" i="19"/>
  <c r="M92" i="19"/>
  <c r="M91" i="19"/>
  <c r="M86" i="19"/>
  <c r="M82" i="19"/>
  <c r="M79" i="19"/>
  <c r="M78" i="19"/>
  <c r="M77" i="19"/>
  <c r="M76" i="19"/>
  <c r="M74" i="19"/>
  <c r="M70" i="19"/>
  <c r="M69" i="19"/>
  <c r="M68" i="19"/>
  <c r="M65" i="19"/>
  <c r="M63" i="19"/>
  <c r="M60" i="19"/>
  <c r="R57" i="19"/>
  <c r="R54" i="19"/>
  <c r="M54" i="19" s="1"/>
  <c r="M41" i="19"/>
  <c r="M37" i="19"/>
  <c r="M35" i="19"/>
  <c r="M34" i="19"/>
  <c r="M33" i="19"/>
  <c r="R32" i="19"/>
  <c r="M20" i="19"/>
  <c r="M17" i="19"/>
  <c r="M14" i="19"/>
  <c r="M11" i="19"/>
  <c r="P6" i="19"/>
  <c r="R255" i="19" l="1"/>
  <c r="M98" i="20"/>
  <c r="M88" i="20"/>
  <c r="N140" i="20"/>
  <c r="M24" i="19"/>
  <c r="M163" i="19"/>
  <c r="M85" i="20"/>
  <c r="M175" i="19"/>
  <c r="M206" i="19"/>
  <c r="M149" i="19"/>
  <c r="R207" i="17" l="1"/>
  <c r="AJ205" i="17"/>
  <c r="N205" i="17"/>
  <c r="M205" i="17" s="1"/>
  <c r="AJ202" i="17"/>
  <c r="N202" i="17"/>
  <c r="M202" i="17" s="1"/>
  <c r="AJ103" i="17"/>
  <c r="N103" i="17"/>
  <c r="M103" i="17" s="1"/>
  <c r="AJ91" i="17"/>
  <c r="N91" i="17"/>
  <c r="M99" i="17" s="1"/>
  <c r="AJ83" i="17"/>
  <c r="N83" i="17"/>
  <c r="M83" i="17" s="1"/>
  <c r="AJ71" i="17"/>
  <c r="N71" i="17"/>
  <c r="M71" i="17" s="1"/>
  <c r="AJ39" i="17"/>
  <c r="N39" i="17"/>
  <c r="M39" i="17" s="1"/>
  <c r="AJ37" i="17"/>
  <c r="N37" i="17"/>
  <c r="M38" i="17" s="1"/>
  <c r="AJ11" i="17"/>
  <c r="N11" i="17"/>
  <c r="M11" i="17" s="1"/>
  <c r="M37" i="17" l="1"/>
  <c r="N207" i="17"/>
  <c r="M35" i="17"/>
  <c r="M34" i="17"/>
  <c r="M32" i="17"/>
  <c r="M26" i="17"/>
  <c r="M19" i="17"/>
  <c r="M70" i="17"/>
  <c r="M69" i="17"/>
  <c r="M61" i="17"/>
  <c r="M59" i="17"/>
  <c r="M47" i="17"/>
  <c r="M75" i="17"/>
  <c r="M79" i="17"/>
  <c r="M115" i="17"/>
  <c r="M111" i="17"/>
  <c r="M87" i="17"/>
  <c r="M95" i="17"/>
  <c r="M15" i="17"/>
  <c r="M23" i="17"/>
  <c r="M30" i="17"/>
  <c r="M33" i="17"/>
  <c r="M43" i="17"/>
  <c r="M55" i="17"/>
  <c r="M60" i="17"/>
  <c r="M65" i="17"/>
  <c r="M91" i="17"/>
  <c r="M107" i="17"/>
  <c r="AJ11" i="16" l="1"/>
  <c r="N59" i="16" l="1"/>
  <c r="M59" i="16" s="1"/>
  <c r="N53" i="16"/>
  <c r="N40" i="16"/>
  <c r="M40" i="16" s="1"/>
  <c r="N28" i="16"/>
  <c r="M28" i="16" s="1"/>
  <c r="N11" i="16"/>
  <c r="M58" i="16" l="1"/>
  <c r="M57" i="16"/>
  <c r="M56" i="16"/>
  <c r="M55" i="16"/>
  <c r="M54" i="16"/>
  <c r="M53" i="16"/>
  <c r="N86" i="16"/>
  <c r="M11" i="16"/>
  <c r="R52" i="12"/>
  <c r="R51" i="12"/>
  <c r="R50" i="12"/>
  <c r="R49" i="12"/>
  <c r="R78" i="15"/>
  <c r="N71" i="15"/>
  <c r="M67" i="15"/>
  <c r="M63" i="15"/>
  <c r="AJ60" i="15"/>
  <c r="M57" i="15"/>
  <c r="M52" i="15"/>
  <c r="M50" i="15"/>
  <c r="M41" i="15"/>
  <c r="M32" i="15"/>
  <c r="M28" i="15"/>
  <c r="M19" i="15"/>
  <c r="M15" i="15"/>
  <c r="AJ11" i="15"/>
  <c r="AI11" i="15"/>
  <c r="AH11" i="15"/>
  <c r="AG11" i="15"/>
  <c r="AF11" i="15"/>
  <c r="AE11" i="15"/>
  <c r="AD11" i="15"/>
  <c r="AC11" i="15"/>
  <c r="AB11" i="15"/>
  <c r="AA11" i="15"/>
  <c r="Z11" i="15"/>
  <c r="Y11" i="15"/>
  <c r="X11" i="15"/>
  <c r="W11" i="15"/>
  <c r="V11" i="15"/>
  <c r="U11" i="15"/>
  <c r="M11" i="15"/>
  <c r="N15" i="6"/>
  <c r="M15" i="6" s="1"/>
  <c r="N11" i="6"/>
  <c r="N12" i="6"/>
  <c r="M12" i="6" s="1"/>
  <c r="R37" i="8"/>
  <c r="AJ11" i="8"/>
  <c r="R51" i="4"/>
  <c r="N50" i="4"/>
  <c r="M50" i="4" s="1"/>
  <c r="N46" i="4"/>
  <c r="M46" i="4" s="1"/>
  <c r="N37" i="4"/>
  <c r="M37" i="4" s="1"/>
  <c r="N30" i="4"/>
  <c r="M30" i="4" s="1"/>
  <c r="N21" i="4"/>
  <c r="M21" i="4" s="1"/>
  <c r="N11" i="4"/>
  <c r="M11" i="4" s="1"/>
  <c r="R123" i="3"/>
  <c r="Y27" i="2"/>
  <c r="AJ27" i="2" s="1"/>
  <c r="N27" i="2"/>
  <c r="Y22" i="2"/>
  <c r="AJ22" i="2" s="1"/>
  <c r="N22" i="2"/>
  <c r="M22" i="2" s="1"/>
  <c r="Y19" i="2"/>
  <c r="AJ19" i="2" s="1"/>
  <c r="N19" i="2"/>
  <c r="R18" i="2"/>
  <c r="N15" i="2" s="1"/>
  <c r="M15" i="2" s="1"/>
  <c r="Y15" i="2"/>
  <c r="AJ15" i="2" s="1"/>
  <c r="Y11" i="2"/>
  <c r="AJ11" i="2" s="1"/>
  <c r="N11" i="2"/>
  <c r="R86" i="16"/>
  <c r="N22" i="10"/>
  <c r="AJ14" i="10"/>
  <c r="M14" i="10"/>
  <c r="AJ11" i="10"/>
  <c r="M11" i="10"/>
  <c r="M71" i="15" l="1"/>
  <c r="N78" i="15"/>
  <c r="M11" i="6"/>
  <c r="N17" i="6"/>
  <c r="M32" i="2"/>
  <c r="M30" i="2"/>
  <c r="M27" i="2"/>
  <c r="M28" i="2"/>
  <c r="R35" i="2"/>
  <c r="M18" i="2"/>
  <c r="N35" i="2"/>
  <c r="M12" i="2"/>
  <c r="M11" i="2"/>
  <c r="R66" i="12"/>
  <c r="N49" i="12"/>
  <c r="M50" i="12" s="1"/>
  <c r="M51" i="12"/>
  <c r="N51" i="4"/>
  <c r="M20" i="4"/>
  <c r="M17" i="4"/>
  <c r="M26" i="4"/>
  <c r="M25" i="4"/>
  <c r="M23" i="4"/>
  <c r="M22" i="4"/>
  <c r="M34" i="4"/>
  <c r="M33" i="4"/>
  <c r="M32" i="4"/>
  <c r="M31" i="4"/>
  <c r="M43" i="4"/>
  <c r="M42" i="4"/>
  <c r="M41" i="4"/>
  <c r="M40" i="4"/>
  <c r="M39" i="4"/>
  <c r="M77" i="15"/>
  <c r="M76" i="15"/>
  <c r="M75" i="15"/>
  <c r="M74" i="15"/>
  <c r="M72" i="15"/>
  <c r="M52" i="12" l="1"/>
  <c r="M49" i="12"/>
  <c r="N66" i="12"/>
</calcChain>
</file>

<file path=xl/sharedStrings.xml><?xml version="1.0" encoding="utf-8"?>
<sst xmlns="http://schemas.openxmlformats.org/spreadsheetml/2006/main" count="4912" uniqueCount="2750">
  <si>
    <t xml:space="preserve">CODIGO:  </t>
  </si>
  <si>
    <t xml:space="preserve">VERSIÓN: </t>
  </si>
  <si>
    <t xml:space="preserve">FECHA: </t>
  </si>
  <si>
    <t>PÁGINA:</t>
  </si>
  <si>
    <t>PROGRAMA</t>
  </si>
  <si>
    <t>META PRODUCTO</t>
  </si>
  <si>
    <t xml:space="preserve">LIDERAZGO, GOBERNABILIDAD Y TRANSPARENCIA </t>
  </si>
  <si>
    <t>Fortalecimiento a la gestión y dirección de la administración pública territorial "Quindío con una administración al servicio de la ciudadanía "</t>
  </si>
  <si>
    <t>Implementación de  las Dimensiones y Políticas  del Modelo Integrado de Planeación y de Gestión MIPG</t>
  </si>
  <si>
    <t>Número de Dimensiones y Políticas   de MIPG implementadas.</t>
  </si>
  <si>
    <t>202000363-0006</t>
  </si>
  <si>
    <t>Implementación del Modelo Integrado de Planeación y de Gestión MIPG  de la Administración Departamental del Quindío (Dimensiones  de Talento humano,  Información y Comunicación y Gestión del Conocimiento).</t>
  </si>
  <si>
    <t>Estrategias  de actualización, depuración, seguimiento y evaluación de las bases de datos  del Pasivo Pensional  de la Administración Departamental.</t>
  </si>
  <si>
    <t>Estrategias  de actualización, depuración, seguimiento y evaluación de las bases de datos  del Pasivo Pensional  de la Administración Departamental</t>
  </si>
  <si>
    <t>202000363-0007</t>
  </si>
  <si>
    <t>Proceso de modernización administrativa implementada</t>
  </si>
  <si>
    <t>202000363-0041</t>
  </si>
  <si>
    <t xml:space="preserve">Implementación de un programa de modernización  de la gestión Administrativa  de la Administración Departamental del Quindío. "TÚ y YO SOMOS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</si>
  <si>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</si>
  <si>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Fortalecimiento del buen gobierno para el respeto y garantía de los derechos humanos. "Quindío integrado y participativo"</t>
  </si>
  <si>
    <t>Implementación del Plan de Acción del Sistema Departamental de Servicio a la Ciudadanía SDSC</t>
  </si>
  <si>
    <t xml:space="preserve">Plan de Acción del Sistema Departamental de Servicio a la Ciudadanía SDSC implementado. </t>
  </si>
  <si>
    <t>202000363-0005</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</si>
  <si>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</si>
  <si>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</si>
  <si>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</si>
  <si>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</si>
  <si>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</si>
  <si>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</si>
  <si>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qué divulgan la gestión administrativa.</t>
  </si>
  <si>
    <t xml:space="preserve">Eventos de Rendición Públicas de Cuentas realizados. </t>
  </si>
  <si>
    <t>202000363-0043</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</si>
  <si>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</si>
  <si>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</si>
  <si>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 xml:space="preserve">Instrumentos de planificación de ordenamiento y gestión territorial departamental implementados. </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</si>
  <si>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</si>
  <si>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</si>
  <si>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</si>
  <si>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</si>
  <si>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Observatorio económico del Departamento del Quindío actualizado y dotado.</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</si>
  <si>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</si>
  <si>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</si>
  <si>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</si>
  <si>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con procesos de fortalecimiento.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</si>
  <si>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</si>
  <si>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</si>
  <si>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</si>
  <si>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</si>
  <si>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 xml:space="preserve">Entes territoriales  con servicio de asistencia técnica de los Instrumentos de Planificación para  en Ordenamiento y la Gestión Territorial departamental. </t>
  </si>
  <si>
    <t>Entes territoriales con procesos de asistencia técnica realizadas.</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</si>
  <si>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</si>
  <si>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</si>
  <si>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</si>
  <si>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</si>
  <si>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</si>
  <si>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</si>
  <si>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</si>
  <si>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</si>
  <si>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</si>
  <si>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</si>
  <si>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</si>
  <si>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</si>
  <si>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Estrategia para el mejoramiento del Índice de Desempeño Fiscal en la Administración Departamental.</t>
  </si>
  <si>
    <t>Estrategia  de fortalecimiento  del Índice de Desempeño  Fiscal implementadas.</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</si>
  <si>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</si>
  <si>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</si>
  <si>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</si>
  <si>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</si>
  <si>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</si>
  <si>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</si>
  <si>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</si>
  <si>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 xml:space="preserve">INCLUSIÓN SOCIAL Y EQUIDAD </t>
  </si>
  <si>
    <t>Infraestructura de las Instituciones de Seguridad del Estado con procesos constructivos, mejorados, ampliados, mantenidos, y/o reforzados</t>
  </si>
  <si>
    <t>Infraestructura de las Instituciones de Seguridad del Estado construida, mejorada, ampliada, mantenida, y/o reforzada</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</si>
  <si>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</si>
  <si>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</si>
  <si>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</si>
  <si>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Jhon Jaber Castro Mancera </t>
  </si>
  <si>
    <t>Aseguramiento y Prestación integral de servicios de salud "Tú y yo con servicios de salud"</t>
  </si>
  <si>
    <t xml:space="preserve">Infraestructura hospitalaria con procesos constructivos, mejorados, ampliados, mantenidos, y/o reforzados </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</si>
  <si>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</si>
  <si>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</si>
  <si>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</si>
  <si>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</si>
  <si>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Calidad, cobertura y fortalecimiento de la educación inicial, prescolar, básica y media." Tú y yo con educación y  calidad"</t>
  </si>
  <si>
    <t>Infraestructura de Instituciones Educativas con procesos constructivos, mejorados, ampliados, mantenidos y/o reforzados.</t>
  </si>
  <si>
    <t>Infraestructura de Instituciones Educativas construida, mejorada, ampliada, mantenida, y/o reforzada.</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</si>
  <si>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</si>
  <si>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</si>
  <si>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</si>
  <si>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Promoción y acceso efectivo a procesos culturales y artísticos. "Tú y yo somos cultura Quindiana"</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</si>
  <si>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</si>
  <si>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</si>
  <si>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</si>
  <si>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</si>
  <si>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</si>
  <si>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</si>
  <si>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</si>
  <si>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Fomento a la recreación, la actividad física y el deporte para desarrollar entornos de convivencia y paz "Tú y yo en la recreación y en deporte"</t>
  </si>
  <si>
    <t xml:space="preserve">Infraestructura  deportiva y/o recreativa con procesos   constructivos ,  mejorados,  ampliados,  mantenidos,   reforzados </t>
  </si>
  <si>
    <t xml:space="preserve">Infraestructura   deportiva y/o recreativa construida  mejorada,  ampliada,  mantenida y/o  reforzada </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</si>
  <si>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</si>
  <si>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</si>
  <si>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</si>
  <si>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</si>
  <si>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Infraestructura red vial regional. "Tú y yo con movilidad vial"</t>
  </si>
  <si>
    <t>Infraestructura  en  puentes  con procesos  de construcción, mejoramiento, ampliación, mantenimiento y/o reforzamiento</t>
  </si>
  <si>
    <t>Infraestructura en puentes construida, mejorada, ampliada, mantenida y/o reforzada</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</si>
  <si>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</si>
  <si>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</si>
  <si>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</si>
  <si>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</si>
  <si>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Infraestructura  vial    construida, mejorada, ampliada,  mantenida, y/o  reforzada </t>
  </si>
  <si>
    <t>Estudios y diseños de infraestructura vial</t>
  </si>
  <si>
    <t>Estudios y diseños de infraestructura vial elaborado.</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</si>
  <si>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</si>
  <si>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</si>
  <si>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Ordenamiento Ambiental Territorial. "Tú y yo planificamos con sentido ambiental"</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</si>
  <si>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</si>
  <si>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</si>
  <si>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</si>
  <si>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</si>
  <si>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</si>
  <si>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</si>
  <si>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</si>
  <si>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</si>
  <si>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</si>
  <si>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</si>
  <si>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</si>
  <si>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Acceso a soluciones de vivienda. "Tú y yo con vivienda digna"</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</si>
  <si>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</si>
  <si>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</si>
  <si>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</si>
  <si>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</si>
  <si>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</si>
  <si>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</si>
  <si>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</si>
  <si>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Política Pública de Producción Consumo Sostenible y Gestión Integral de Aseo  adoptada e implementada.</t>
  </si>
  <si>
    <t>202000363-0014</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</si>
  <si>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</si>
  <si>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</si>
  <si>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</si>
  <si>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</si>
  <si>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</si>
  <si>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</si>
  <si>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</si>
  <si>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</si>
  <si>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</si>
  <si>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</si>
  <si>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</si>
  <si>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4599016</t>
  </si>
  <si>
    <t>Infraestructura institucional o  de edificios públicos de atención  de servicios ciudadanos con procesos constructivos mejorados,  ampliados,  mantenidos, y/o  reforzados</t>
  </si>
  <si>
    <t>Infraestructura Institucional o edificios públicos construida mejorada, ampliada, mantenida, y/o reforzada</t>
  </si>
  <si>
    <t>202000363-0058</t>
  </si>
  <si>
    <t>Matenimiento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</si>
  <si>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</si>
  <si>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</si>
  <si>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</si>
  <si>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</si>
  <si>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</si>
  <si>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Entidades territoriales asistidas técnicamente</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</si>
  <si>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</si>
  <si>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</si>
  <si>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</si>
  <si>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</si>
  <si>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</si>
  <si>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</si>
  <si>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</si>
  <si>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</si>
  <si>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</si>
  <si>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202000363-0062</t>
  </si>
  <si>
    <t xml:space="preserve">Implementación de  acciones de apoyo para  la  resocialización de las personas privadas de la libertad  en las Instituciones Penitenciarias  del Departamento  del Quindío. </t>
  </si>
  <si>
    <t>Calidad, cobertura y fortalecimiento de la educación inicial, prescolar, básica y media." Tú y yo con educación y de calidad"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</si>
  <si>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</si>
  <si>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</si>
  <si>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</si>
  <si>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</si>
  <si>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</si>
  <si>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Atención, asistencia y reparación integral a las víctimas. "Tú y yo con reparación integral"</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</si>
  <si>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</si>
  <si>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</si>
  <si>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</si>
  <si>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</si>
  <si>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</si>
  <si>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</si>
  <si>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</si>
  <si>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</si>
  <si>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</si>
  <si>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Servicio de apoyo para la generación de ingresos</t>
  </si>
  <si>
    <t>Hogares con asistencia técnica para la generación de ingresos</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</si>
  <si>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</si>
  <si>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</si>
  <si>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</si>
  <si>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Servicio de atención y asistencia para la población excombatiente del Departamento del Quindío</t>
  </si>
  <si>
    <t>Población excombatiente beneficiada</t>
  </si>
  <si>
    <t>202000363-0065</t>
  </si>
  <si>
    <t xml:space="preserve">Asistencia, atención y capacitación  a la población  excombatiente en el  Departamento del Quindío. </t>
  </si>
  <si>
    <t>Fortalecimiento de la convivencia y la seguridad ciudadana. "Tú y yo seguros"</t>
  </si>
  <si>
    <t>Fortalecimiento institucional a organismos de seguridad</t>
  </si>
  <si>
    <t>Organismos de seguridad fortalecidos</t>
  </si>
  <si>
    <t>202000363-0066</t>
  </si>
  <si>
    <t>Servicio de asistencia técnica</t>
  </si>
  <si>
    <t>202000363-0068</t>
  </si>
  <si>
    <t xml:space="preserve">Fortalecimiento institucional de la entidades municipales para la cosolidación de la convivencia, el orden público  y la seguridad ciudadana  en el departamento del Quindío  </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</si>
  <si>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</si>
  <si>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</si>
  <si>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</si>
  <si>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</si>
  <si>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Gestión del riesgo de desastres y emergencias."Tú y yo preparados en gestión del riesgo"</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</si>
  <si>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</si>
  <si>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</si>
  <si>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</si>
  <si>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</si>
  <si>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</si>
  <si>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Instancias territoriales asistidas</t>
  </si>
  <si>
    <t>Servicio de atención a emergencias y desastres</t>
  </si>
  <si>
    <t>Centro de reserva  para la atención a emergencias y desastres dotado</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</si>
  <si>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</si>
  <si>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</si>
  <si>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</si>
  <si>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Servicio de promoción a la participación ciudadana</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</si>
  <si>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</si>
  <si>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</si>
  <si>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</si>
  <si>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</si>
  <si>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</si>
  <si>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</si>
  <si>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Fortalecimiento de los organismos  de acción comunal (OAC)  de los doce municipios del Departamento en lo relacionado a sus procesos formativos, participativos, de organización y  gestión.</t>
  </si>
  <si>
    <t xml:space="preserve">Formulación de la  Política Pública Departamental para la  Acción Comunal </t>
  </si>
  <si>
    <t>Una Política Pública formulada.</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</si>
  <si>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</si>
  <si>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</si>
  <si>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</si>
  <si>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</si>
  <si>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</si>
  <si>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</si>
  <si>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</si>
  <si>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Plan Decenal de cultura formulado e implementado</t>
  </si>
  <si>
    <t xml:space="preserve">Sevicio de información para el sector artísitico y cultural </t>
  </si>
  <si>
    <t>Sistema de información del sector artísitico cultural en operación</t>
  </si>
  <si>
    <t>Servicio de educación formal al sector artístico y cultural</t>
  </si>
  <si>
    <t>Cupos de educación formal ofertados</t>
  </si>
  <si>
    <t>Servicios bibliotecarios</t>
  </si>
  <si>
    <t>330108500</t>
  </si>
  <si>
    <t>Usuarios atendidos</t>
  </si>
  <si>
    <t>202000363-0020</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</si>
  <si>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</si>
  <si>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</si>
  <si>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</si>
  <si>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</si>
  <si>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</si>
  <si>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</si>
  <si>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</si>
  <si>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</si>
  <si>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</si>
  <si>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</si>
  <si>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</si>
  <si>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</si>
  <si>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</si>
  <si>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</si>
  <si>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</si>
  <si>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</si>
  <si>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330207000</t>
  </si>
  <si>
    <t>PRODUCTIVIDAD Y COMPETITIVIDAD</t>
  </si>
  <si>
    <t xml:space="preserve">Productividad y competitividad de las empresas colombianas. "Tú y yo con empresas competitivas" </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</si>
  <si>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</si>
  <si>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</si>
  <si>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</si>
  <si>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</si>
  <si>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</si>
  <si>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</si>
  <si>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Clústers</t>
  </si>
  <si>
    <t>350200700</t>
  </si>
  <si>
    <t>Clústeres asistidos en la implementación de los planes de acción</t>
  </si>
  <si>
    <t>Servicio de asistencia técnica a las Mipymes para el acceso a nuevos mercados</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</si>
  <si>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</si>
  <si>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</si>
  <si>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</si>
  <si>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</si>
  <si>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</si>
  <si>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Documentos de planeación</t>
  </si>
  <si>
    <t>350204700</t>
  </si>
  <si>
    <t>Documentos de planeación elaborados</t>
  </si>
  <si>
    <t>0.7</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</si>
  <si>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</si>
  <si>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</si>
  <si>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</si>
  <si>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</si>
  <si>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</si>
  <si>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</si>
  <si>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</si>
  <si>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Campañas realizadas</t>
  </si>
  <si>
    <t>202000363-0077</t>
  </si>
  <si>
    <t>Incrementar en índice de competitividad   turística,  a través de la promoción del departamento como destino turístico y en  fortalecimiento de las  Agencias de Inversión   con la articulación de  instituciones,  gremios y demás actores del sector.</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</si>
  <si>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</si>
  <si>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</si>
  <si>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</si>
  <si>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</si>
  <si>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</si>
  <si>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</si>
  <si>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</si>
  <si>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</si>
  <si>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</si>
  <si>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</si>
  <si>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</si>
  <si>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</si>
  <si>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</si>
  <si>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</si>
  <si>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</si>
  <si>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</si>
  <si>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Inclusión productiva de pequeños productores rurales. "Tú y yo con oportunidades para el pequeño campesino"</t>
  </si>
  <si>
    <t>Servicio de asesoría para el fortalecimiento de la asociatividad</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</si>
  <si>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</si>
  <si>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</si>
  <si>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</si>
  <si>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</si>
  <si>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</si>
  <si>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Proyectos productivos cofinanciados</t>
  </si>
  <si>
    <t>Productores apoyados con activos productivos y de comercialización</t>
  </si>
  <si>
    <t>170201700</t>
  </si>
  <si>
    <t>Productores agropecuarios apoyados</t>
  </si>
  <si>
    <t>202000363-0023</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</si>
  <si>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</si>
  <si>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</si>
  <si>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</si>
  <si>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</si>
  <si>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</si>
  <si>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</si>
  <si>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</si>
  <si>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</si>
  <si>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</si>
  <si>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</si>
  <si>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</si>
  <si>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</si>
  <si>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</si>
  <si>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</si>
  <si>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</si>
  <si>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</si>
  <si>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</si>
  <si>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</si>
  <si>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</si>
  <si>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</si>
  <si>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</si>
  <si>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</si>
  <si>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</si>
  <si>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</si>
  <si>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</si>
  <si>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</si>
  <si>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</si>
  <si>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</si>
  <si>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</si>
  <si>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</si>
  <si>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</si>
  <si>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</si>
  <si>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</si>
  <si>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</si>
  <si>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Documentos de lineamientos técnicos</t>
  </si>
  <si>
    <t>170400203</t>
  </si>
  <si>
    <t>202000363-0025</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</si>
  <si>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</si>
  <si>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</si>
  <si>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</si>
  <si>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</si>
  <si>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</si>
  <si>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</si>
  <si>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</si>
  <si>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</si>
  <si>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</si>
  <si>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</si>
  <si>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</si>
  <si>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</si>
  <si>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</si>
  <si>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</si>
  <si>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</si>
  <si>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</si>
  <si>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</si>
  <si>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</si>
  <si>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</si>
  <si>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</si>
  <si>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</si>
  <si>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</si>
  <si>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</si>
  <si>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</si>
  <si>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</si>
  <si>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</si>
  <si>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</si>
  <si>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</si>
  <si>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</si>
  <si>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</si>
  <si>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Infraestructura de pos cosecha adecuada</t>
  </si>
  <si>
    <t>170903400</t>
  </si>
  <si>
    <t>Servicio de procesamiento de caña panelera</t>
  </si>
  <si>
    <t>170909300</t>
  </si>
  <si>
    <t>Trapiches paneleros con servicio de procesamiento de caña.</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</si>
  <si>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</si>
  <si>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</si>
  <si>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</si>
  <si>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</si>
  <si>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</si>
  <si>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</si>
  <si>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</si>
  <si>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Documentos de lineamientos técnicos para mejorar la calidad ambiental de las áreas urbanas</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</si>
  <si>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</si>
  <si>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</si>
  <si>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</si>
  <si>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</si>
  <si>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</si>
  <si>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</si>
  <si>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</si>
  <si>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</si>
  <si>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</si>
  <si>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</si>
  <si>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</si>
  <si>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</si>
  <si>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</si>
  <si>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</si>
  <si>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</si>
  <si>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</si>
  <si>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</si>
  <si>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</si>
  <si>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</si>
  <si>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Servicio apoyo financiero para la implementación de esquemas de pago por servicio ambientales</t>
  </si>
  <si>
    <t xml:space="preserve">Esquemas de Pago por Servicio ambientales implementados </t>
  </si>
  <si>
    <t xml:space="preserve">Estrategia  departamental para la protección y bienestar de los animales domésticos y silvestres del Departamento </t>
  </si>
  <si>
    <t>Estrategia  para la protección y bienestar de los animales domésticos y silvestres adoptada</t>
  </si>
  <si>
    <t>202000363-0028</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</si>
  <si>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</si>
  <si>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</si>
  <si>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</si>
  <si>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</si>
  <si>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</si>
  <si>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</si>
  <si>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</si>
  <si>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</si>
  <si>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</si>
  <si>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</si>
  <si>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</si>
  <si>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</si>
  <si>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</si>
  <si>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</si>
  <si>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</si>
  <si>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</si>
  <si>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</si>
  <si>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</si>
  <si>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</si>
  <si>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</si>
  <si>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</si>
  <si>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</si>
  <si>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</si>
  <si>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</si>
  <si>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</si>
  <si>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</si>
  <si>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</si>
  <si>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</si>
  <si>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</si>
  <si>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</si>
  <si>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</si>
  <si>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</si>
  <si>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</si>
  <si>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</si>
  <si>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</si>
  <si>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</si>
  <si>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</si>
  <si>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</si>
  <si>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</si>
  <si>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</si>
  <si>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</si>
  <si>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</si>
  <si>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</si>
  <si>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</si>
  <si>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</si>
  <si>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</si>
  <si>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</si>
  <si>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</si>
  <si>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</si>
  <si>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</si>
  <si>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</si>
  <si>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</si>
  <si>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</si>
  <si>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</si>
  <si>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</si>
  <si>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</si>
  <si>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Servicio de fomento para la permanencia en programas de educación formal</t>
  </si>
  <si>
    <t>Personas beneficiarias de estrategias de permanencia</t>
  </si>
  <si>
    <t>Servicio de alfabetización</t>
  </si>
  <si>
    <t xml:space="preserve">Personas beneficiarias con modelos de alfabetización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</si>
  <si>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</si>
  <si>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</si>
  <si>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</si>
  <si>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</si>
  <si>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</si>
  <si>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</si>
  <si>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</si>
  <si>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</si>
  <si>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</si>
  <si>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Estudios de preinversión</t>
  </si>
  <si>
    <t>Estudios o diseños realizados</t>
  </si>
  <si>
    <t>Infraestructura educativa dotada</t>
  </si>
  <si>
    <t>Sedes dotadas</t>
  </si>
  <si>
    <t>Servicio de información para la gestión de la educación inicial y preescolar en condiciones de calidad</t>
  </si>
  <si>
    <t xml:space="preserve">Entidades territoriales qué hacen seguimiento a las condiciones de calidad de los prestadores de educación inicial o preescolar a través del Sistema de Información de Primera Infancia -SIPI- </t>
  </si>
  <si>
    <t>202000363-0092</t>
  </si>
  <si>
    <t>Servicio de atención integral para la primera infancia</t>
  </si>
  <si>
    <t>Instituciones educativas oficiales que implementan en nivel preescolar en el marco de la atención integral</t>
  </si>
  <si>
    <t>Servicio de evaluación de la calidad de la educación preescolar, básica o media.</t>
  </si>
  <si>
    <t>Estudiantes evaluados con pruebas de calidad educativa</t>
  </si>
  <si>
    <t>202000363-0093</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</si>
  <si>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</si>
  <si>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</si>
  <si>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</si>
  <si>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</si>
  <si>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Servicio de fortalecimiento a las capacidades de los docentes y agentes educativos en educación inicial o preescolar de acuerdo a los referentes nacionales</t>
  </si>
  <si>
    <t>Docentes y agentes educativos beneficiarios de Servicio de fortalecimiento a sus capacidades de acuerdo a los referentes nacionales</t>
  </si>
  <si>
    <t>Servicio de articulación entre la educación media y en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</si>
  <si>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</si>
  <si>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</si>
  <si>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</si>
  <si>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</si>
  <si>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</si>
  <si>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</si>
  <si>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</si>
  <si>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</si>
  <si>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</si>
  <si>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</si>
  <si>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</si>
  <si>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</si>
  <si>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</si>
  <si>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</si>
  <si>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</si>
  <si>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</si>
  <si>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</si>
  <si>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</si>
  <si>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Establecimientos educativos en operación</t>
  </si>
  <si>
    <t>Servicio de accesibilidad a contenidos web para fines pedagógicos</t>
  </si>
  <si>
    <t>Estudiantes con acceso a contenidos web en el establecimiento educativo</t>
  </si>
  <si>
    <t>202000363-0094</t>
  </si>
  <si>
    <t>Establecimientos educativos conectados a internet</t>
  </si>
  <si>
    <t>Documento para la planeación estratégica en TI</t>
  </si>
  <si>
    <t>Planes de Mejoramiento de los sistemas de información de las secretarías de educación implementados</t>
  </si>
  <si>
    <t>Servicio educativos de promoción del bilingüismo</t>
  </si>
  <si>
    <t>Estudiantes beneficiados con estrategias de promoción del bilingüismo</t>
  </si>
  <si>
    <t>202000363-0015</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</si>
  <si>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</si>
  <si>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</si>
  <si>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</si>
  <si>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</si>
  <si>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Documentos de planeación para la educación inicial, preescolar, básica y media emitidos</t>
  </si>
  <si>
    <t>202000363-0095</t>
  </si>
  <si>
    <t>Servicios de información en materia educativa</t>
  </si>
  <si>
    <t>Observatorio implementado</t>
  </si>
  <si>
    <t>Servicio de apoyo para el acceso y la permanencia a la educación superior o terciaria</t>
  </si>
  <si>
    <t>Estrategias o programas de  fomento para  acceso y  permanencia a la educación superior o terciaria implementados</t>
  </si>
  <si>
    <t>202000363-0096</t>
  </si>
  <si>
    <t>Servicio para el fortalecimiento de capacidades institucionales para el fomento de vocación científica</t>
  </si>
  <si>
    <t>Instituciones educativas qué participan en programas qué fomentan la cultura de la Ciencia, la Tecnología y la Innovación fortalecidas</t>
  </si>
  <si>
    <t>202000363-0097</t>
  </si>
  <si>
    <t>Salud Pública, "Tú y yo con salud de calidad"</t>
  </si>
  <si>
    <t xml:space="preserve">Servicio de gestión del riesgo en temas de salud sexual y reproductiva </t>
  </si>
  <si>
    <t>Campañas de gestión del riesgo en temas de salud sexual y reproductiva implementadas.</t>
  </si>
  <si>
    <t xml:space="preserve"> 202000363-0011</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</si>
  <si>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</si>
  <si>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</si>
  <si>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</si>
  <si>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</si>
  <si>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</si>
  <si>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</si>
  <si>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</si>
  <si>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Desarrollo Integral de Niños, Niñas, Adolescentes y sus Familias. "Tú y yo niños, niñas y adolescentes con desarrollo integral"</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</si>
  <si>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</si>
  <si>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</si>
  <si>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</si>
  <si>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</si>
  <si>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Implementar y realizar seguimiento a las rutas integrales de atención </t>
  </si>
  <si>
    <t>4102043</t>
  </si>
  <si>
    <t xml:space="preserve">Implementar la  política pública para la protección, en fortalecimiento y en desarrollo integral de la familia Quindiana </t>
  </si>
  <si>
    <t>410204300</t>
  </si>
  <si>
    <t>Política Pública de Familia  implementada</t>
  </si>
  <si>
    <t>202000363-0100</t>
  </si>
  <si>
    <t xml:space="preserve">410203501
</t>
  </si>
  <si>
    <t xml:space="preserve">Documento  de Política Pública de Primera Infancia, Infancia y Adolescencia, revisado, ajustado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</si>
  <si>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</si>
  <si>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</si>
  <si>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 xml:space="preserve">Política Pública de Primera Infancia, Infancia y Adolescencia implementada. </t>
  </si>
  <si>
    <t xml:space="preserve">Implementar  la política pública de juventud </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</si>
  <si>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</si>
  <si>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</si>
  <si>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</si>
  <si>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</si>
  <si>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</si>
  <si>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</si>
  <si>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202000363-0032</t>
  </si>
  <si>
    <t xml:space="preserve">Atención integral a niños y niñas en primera infancia en espacios socialmente no convencionales: tiempos no convencionales </t>
  </si>
  <si>
    <t xml:space="preserve">Atención integral a niños y niñas en primera infancia en espacios socialmente no convencionales implementados </t>
  </si>
  <si>
    <t>202000363-0033</t>
  </si>
  <si>
    <t>Servicio de divulgación para la promoción y prevención de los derechos de los niños, niñas y adolescentes</t>
  </si>
  <si>
    <t xml:space="preserve">Eventos de divulgación realizados </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</si>
  <si>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</si>
  <si>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</si>
  <si>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</si>
  <si>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</si>
  <si>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</si>
  <si>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</si>
  <si>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</si>
  <si>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</si>
  <si>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</si>
  <si>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Servicio de gestión de oferta social para la población vulnerable</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</si>
  <si>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</si>
  <si>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</si>
  <si>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</si>
  <si>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</si>
  <si>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</si>
  <si>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</si>
  <si>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</si>
  <si>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</si>
  <si>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</si>
  <si>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</si>
  <si>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</si>
  <si>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</si>
  <si>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</si>
  <si>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</si>
  <si>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Apoyar la construcción e Implementación de los  Planes de vida de los cabildos Indígenas asentados en el Departamento del Quindío </t>
  </si>
  <si>
    <t xml:space="preserve">Planes de vida de los cabildos indígenas  construidos  e implementados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</si>
  <si>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</si>
  <si>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</si>
  <si>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</si>
  <si>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 xml:space="preserve">Apoyar la construcción e Implementación de los  Planes de vida de los resguardos indígenas  asentados en el Departamento del Quindío </t>
  </si>
  <si>
    <t xml:space="preserve">Planes de vida de los resguardos indígenas  construidos  e implementados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</si>
  <si>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</si>
  <si>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</si>
  <si>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</si>
  <si>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</si>
  <si>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</si>
  <si>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</si>
  <si>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</si>
  <si>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 xml:space="preserve">Personas atendidas con servicios integrales de atención </t>
  </si>
  <si>
    <t>202000363-0035</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</si>
  <si>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</si>
  <si>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</si>
  <si>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Servicio de articulación de oferta social para la población habitante de calle</t>
  </si>
  <si>
    <t xml:space="preserve">Servicio de articulación habitante de calle implementado en los municipios </t>
  </si>
  <si>
    <t>Servicios de atención y protección integral al adulto mayor</t>
  </si>
  <si>
    <t xml:space="preserve">Adultos mayores atendidos con servicios integrales </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</si>
  <si>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</si>
  <si>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</si>
  <si>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</si>
  <si>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Transferencia estampilla para el bienestar del adulto mayor</t>
  </si>
  <si>
    <t>Municipios con recursos transferidos con la estampilla Departamental para el bienestar del adulto mayor</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</si>
  <si>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</si>
  <si>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</si>
  <si>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</si>
  <si>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</si>
  <si>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</si>
  <si>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</si>
  <si>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</si>
  <si>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Servicio de educación informal para la prevención integral del trabajo infantil</t>
  </si>
  <si>
    <t>360400600</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</si>
  <si>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</si>
  <si>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</si>
  <si>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</si>
  <si>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Iniciativas para la promoción de la participación femenina en escenarios sociales y políticos implementada.</t>
  </si>
  <si>
    <t>202000363-0115</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</si>
  <si>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</si>
  <si>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</si>
  <si>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Política pública de la mujer y equidad de género   implementada.</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</si>
  <si>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</si>
  <si>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</si>
  <si>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</si>
  <si>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</si>
  <si>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</si>
  <si>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</si>
  <si>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</si>
  <si>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</si>
  <si>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</si>
  <si>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</si>
  <si>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</si>
  <si>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</si>
  <si>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</si>
  <si>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</si>
  <si>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</si>
  <si>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4599019</t>
  </si>
  <si>
    <t xml:space="preserve">Formular e implementar la política pública de adulto mayor </t>
  </si>
  <si>
    <t>459901900</t>
  </si>
  <si>
    <t xml:space="preserve">Política Pública de Adulto Mayor  formulada e implementada </t>
  </si>
  <si>
    <t>202000363-0150</t>
  </si>
  <si>
    <t>Formulación de la política pública de adulto mayor en el Departamento del Quindio</t>
  </si>
  <si>
    <t>Disminuir Tasa de Suicidio  y Violencia Intrafamiliar, además del aumento de la Cobertura a los grupos de adulto mayor, a traves de la formulacion de la politica pública de este grupo de población en el Departamento del Quindío.</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</si>
  <si>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</si>
  <si>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</si>
  <si>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</si>
  <si>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</si>
  <si>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Revisar y ajustar    la política pública de  discapacidad</t>
  </si>
  <si>
    <t xml:space="preserve">Documento de Política Pública de  Discapacidad revisada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</si>
  <si>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</si>
  <si>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</si>
  <si>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</si>
  <si>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Inspección, vigilancia y control. "Tú y yo con salud certificada" </t>
  </si>
  <si>
    <t>Servicio de concepto sanitario</t>
  </si>
  <si>
    <t>202000363-0116</t>
  </si>
  <si>
    <t>Servicio de información de vigilancia epidemiológica</t>
  </si>
  <si>
    <t>Informes de evento generados en la vigencia</t>
  </si>
  <si>
    <t>Servicio de asistencia técnica en inspección, vigilancia y control</t>
  </si>
  <si>
    <t>Asistencias técnica en Inspección, Vigilancia y Control realizadas</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</si>
  <si>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</si>
  <si>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</si>
  <si>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</si>
  <si>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 xml:space="preserve">Modelo de IVC sanitario operando </t>
  </si>
  <si>
    <t>Servicio de promoción, prevención, vigilancia y control de vectores y zoonosis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</si>
  <si>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</si>
  <si>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</si>
  <si>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</si>
  <si>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Servicio de inspección, vigilancia y control</t>
  </si>
  <si>
    <t>visitas realizadas</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</si>
  <si>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</si>
  <si>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</si>
  <si>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</si>
  <si>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</si>
  <si>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Servicio de adopción y seguimiento de acciones y medidas especiales</t>
  </si>
  <si>
    <t>Acciones y medidas especiales ejecutadas</t>
  </si>
  <si>
    <t>Servicio de análisis de laboratorio</t>
  </si>
  <si>
    <t>Análisis realizados</t>
  </si>
  <si>
    <t>202000363-0118</t>
  </si>
  <si>
    <t>Mejorar la capacidad analítica del LSP Departamental  para dar respuesta  a las necesidades del Sistema de Vigilancia en Salud Pública</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</si>
  <si>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</si>
  <si>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</si>
  <si>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</si>
  <si>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</si>
  <si>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</si>
  <si>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</si>
  <si>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</si>
  <si>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</si>
  <si>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</si>
  <si>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</si>
  <si>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</si>
  <si>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</si>
  <si>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Servicio de certificaciones en buenas prácticas</t>
  </si>
  <si>
    <t>Certificaciones expedidas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</si>
  <si>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</si>
  <si>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</si>
  <si>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</si>
  <si>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</si>
  <si>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</si>
  <si>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Servicio del ejercicio del procedimiento administrativo sancionatorio</t>
  </si>
  <si>
    <t xml:space="preserve">Procesos con aplicación del procedimiento administrativo sancionatorio tramitados </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</si>
  <si>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</si>
  <si>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</si>
  <si>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</si>
  <si>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</si>
  <si>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</si>
  <si>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</si>
  <si>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</si>
  <si>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</si>
  <si>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</si>
  <si>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</si>
  <si>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</si>
  <si>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</si>
  <si>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</si>
  <si>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</si>
  <si>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</si>
  <si>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</si>
  <si>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</si>
  <si>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</si>
  <si>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</si>
  <si>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Protocolo implementado</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</si>
  <si>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</si>
  <si>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</si>
  <si>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</si>
  <si>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</si>
  <si>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</si>
  <si>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</si>
  <si>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202000363-0124</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</si>
  <si>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</si>
  <si>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</si>
  <si>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</si>
  <si>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</si>
  <si>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</si>
  <si>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</si>
  <si>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</si>
  <si>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
190501501</t>
  </si>
  <si>
    <t xml:space="preserve">Política pública en Salud Mental adaptada e Implementada  </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</si>
  <si>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</si>
  <si>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</si>
  <si>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</si>
  <si>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</si>
  <si>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</si>
  <si>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Cuartos fríos adecuados</t>
  </si>
  <si>
    <t>202000363-0127</t>
  </si>
  <si>
    <t>Reducir la exposición a condiciones y factores de riesgo ambientales, sanitarios y biológicos, de las contingencias y daños producidos por las enfermedades transmisibles</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</si>
  <si>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</si>
  <si>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</si>
  <si>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</si>
  <si>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</si>
  <si>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 xml:space="preserve">
1905015</t>
  </si>
  <si>
    <t>Formulación e implementación del plan departamental en salud Ambiental de adaptación al cambio climático.</t>
  </si>
  <si>
    <t xml:space="preserve">
190501500</t>
  </si>
  <si>
    <t>202000363-0128</t>
  </si>
  <si>
    <t xml:space="preserve">Difusión de la estrategia de gestión integral y de control en vectores, zoonosis y cambio climático del Departamento del Quindío.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</si>
  <si>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</si>
  <si>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</si>
  <si>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</si>
  <si>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</si>
  <si>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</si>
  <si>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</si>
  <si>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Servicios de atención en salud pública en situaciones de emergencias y desastres</t>
  </si>
  <si>
    <t>Personas en capacidad de ser atendidas</t>
  </si>
  <si>
    <t>202000363-0131</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</si>
  <si>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</si>
  <si>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</si>
  <si>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</si>
  <si>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</si>
  <si>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Disminuir los eventos de origen laboral en los trabajadores del sector formal del Departamento del Quindío </t>
  </si>
  <si>
    <t xml:space="preserve">Documentos de planeación en epidemiología y demografía elaborados </t>
  </si>
  <si>
    <t>202000363-0133</t>
  </si>
  <si>
    <t xml:space="preserve">1905009
</t>
  </si>
  <si>
    <t>Centros reguladores de urgencias, emergencias y desastres funcionando y dotados</t>
  </si>
  <si>
    <t xml:space="preserve">190500900
</t>
  </si>
  <si>
    <t>Centros reguladores de urgencias, emergencias y desastres dotados y funcionando.</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</si>
  <si>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</si>
  <si>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</si>
  <si>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</si>
  <si>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</si>
  <si>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</si>
  <si>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</si>
  <si>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</si>
  <si>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</si>
  <si>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</si>
  <si>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</si>
  <si>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</si>
  <si>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 xml:space="preserve">Servicio de cofinanciación para la continuidad del  régimen subsidiado en salud  </t>
  </si>
  <si>
    <t>Personas afiliadas</t>
  </si>
  <si>
    <t>Servicio de apoyo con tecnologías para prestación de servicios en salud</t>
  </si>
  <si>
    <t>Población inimputable atendida</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</si>
  <si>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</si>
  <si>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</si>
  <si>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</si>
  <si>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Porcentaje de recursos transferidos</t>
  </si>
  <si>
    <t>Servicios de reconocimientos de deuda</t>
  </si>
  <si>
    <t>Porcentaje de recursos pagados</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</si>
  <si>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</si>
  <si>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</si>
  <si>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</si>
  <si>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</si>
  <si>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</si>
  <si>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Hospitales de primer nivel de atención dotados</t>
  </si>
  <si>
    <t>Servicio de apoyo a la prestación del servicio de transporte de pacientes</t>
  </si>
  <si>
    <t>Entidades de la red pública en salud apoyadas en la adquisición de ambulancias</t>
  </si>
  <si>
    <t>Pacientes atendidos</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</si>
  <si>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</si>
  <si>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</si>
  <si>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</si>
  <si>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</si>
  <si>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</si>
  <si>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</si>
  <si>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Zonas Wifi en áreas rurales instaladas</t>
  </si>
  <si>
    <t>Servicio de apoyo en tecnologías de la información y las comunicaciones para la educación básica, primaria y secundaria</t>
  </si>
  <si>
    <t>Relación de estudiantes por terminal de cómputo en sedes educativas oficiales</t>
  </si>
  <si>
    <t>Servicio de educación informal en tecnologías de la información y las comunicaciones.</t>
  </si>
  <si>
    <t>Personas capacitadas en tecnologías de la información y las comunicaciones</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</si>
  <si>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</si>
  <si>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</si>
  <si>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</si>
  <si>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</si>
  <si>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</si>
  <si>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</si>
  <si>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paraiso empresarial TIC-Quindío TIC"</t>
  </si>
  <si>
    <t>Servicio de promoción de la industria de tecnologías de la información</t>
  </si>
  <si>
    <t xml:space="preserve">Eventos para  promoción  de productos y Servicio de la industria TI realizados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</si>
  <si>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</si>
  <si>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</si>
  <si>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</si>
  <si>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</si>
  <si>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</si>
  <si>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</si>
  <si>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</si>
  <si>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</si>
  <si>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</si>
  <si>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 xml:space="preserve">Desarrollo tecnológico e innovación para el crecimiento empresarial </t>
  </si>
  <si>
    <t>Servicio de apoyo para la transferencia de conocimiento y tecnología</t>
  </si>
  <si>
    <t>Nuevas tecnologías adoptadas</t>
  </si>
  <si>
    <t>202000363-0140</t>
  </si>
  <si>
    <t xml:space="preserve">Incrementar la tasa de crecimiento de empresas en el sector productivo transformadas digitalmente,  a través de  la apropiación de herramientas digitales, qué les  permitan ser competitivos en los diferentes sectores </t>
  </si>
  <si>
    <t>Start up generadas</t>
  </si>
  <si>
    <t>Conocimiento tecnológico adquirido</t>
  </si>
  <si>
    <t>Servicios de comunicación con enfoque en ciencia tecnología y sociedad</t>
  </si>
  <si>
    <t>Juguetes, juegos o videojuegos para la comunicación de la ciencia, tecnología e innovación producidos</t>
  </si>
  <si>
    <t>202000363-0040</t>
  </si>
  <si>
    <t>Desarrollos digitales</t>
  </si>
  <si>
    <t>Productos digitales desarrollados</t>
  </si>
  <si>
    <t>202000363-0141</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</si>
  <si>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</si>
  <si>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</si>
  <si>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</si>
  <si>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</si>
  <si>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</si>
  <si>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</si>
  <si>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</si>
  <si>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</si>
  <si>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</si>
  <si>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</si>
  <si>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</si>
  <si>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</si>
  <si>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</si>
  <si>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</si>
  <si>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</si>
  <si>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</si>
  <si>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</si>
  <si>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Política pública formulada e implementada</t>
  </si>
  <si>
    <t>Formación y preparación de deportistas. "Tú y yo campeones"</t>
  </si>
  <si>
    <t>Servicio de asistencia técnica para la promoción del deporte</t>
  </si>
  <si>
    <t xml:space="preserve">Organismos deportivos asistidos </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</si>
  <si>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</si>
  <si>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</si>
  <si>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  y/o mejorados, y/o ampliados, y/o mantenidos, y/o  reforzados </t>
  </si>
  <si>
    <t xml:space="preserve">Infraestructura   deportiva y/o recreativa construida y/o mejorada, y/o ampliada, y/o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</si>
  <si>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</si>
  <si>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</si>
  <si>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</si>
  <si>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Pablo César Herrera Correa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</si>
  <si>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</si>
  <si>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</si>
  <si>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</si>
  <si>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</si>
  <si>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</si>
  <si>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</si>
  <si>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</si>
  <si>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</si>
  <si>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</si>
  <si>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</si>
  <si>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</si>
  <si>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</si>
  <si>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</si>
  <si>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</si>
  <si>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</si>
  <si>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</si>
  <si>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</si>
  <si>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</si>
  <si>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</si>
  <si>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</si>
  <si>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</si>
  <si>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</si>
  <si>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</si>
  <si>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</si>
  <si>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</si>
  <si>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</si>
  <si>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Seguridad de Transporte. "Tú y yo seguros en la vía"</t>
  </si>
  <si>
    <t>Formular e Implementar una estrategia de movilidad saludable, segura y sostenible.</t>
  </si>
  <si>
    <t xml:space="preserve">Estrategia de movilidad saludable, segura y sostenible  formulada e implementada </t>
  </si>
  <si>
    <t>Implementación del programa de seguridad vial en el Departamento del Quindío  "TU Y YO POR LA SEGURIDAD VIAL"</t>
  </si>
  <si>
    <t>Formular e Implementar un programa de formación en normas de tránsito y fomento de cultura  de la seguridad en la vía.</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</si>
  <si>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</si>
  <si>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</si>
  <si>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</si>
  <si>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Programa de Señalización y demarcación en los municipios y vías de jurisdicción del IDTQ diseñado e Implementado</t>
  </si>
  <si>
    <t>PROGRAMACIÓN PLAN DE ACCIÓN SECRETARÍA ADMINISTRATIVA      AÑO:  2021</t>
  </si>
  <si>
    <t xml:space="preserve">F-PLA-06   </t>
  </si>
  <si>
    <t>O7</t>
  </si>
  <si>
    <t>Dic. 16 de 2020</t>
  </si>
  <si>
    <t xml:space="preserve"> 1 de 1</t>
  </si>
  <si>
    <t>PLAN DE DESARROLLO DEPARTAMENTAL:   "TÚ Y YO SOMOS QUINDÍO" 2020-2023</t>
  </si>
  <si>
    <t xml:space="preserve">PROYECTO </t>
  </si>
  <si>
    <t>POBLACIÓN</t>
  </si>
  <si>
    <t>ESTRATEGIA</t>
  </si>
  <si>
    <t>INDICADOR</t>
  </si>
  <si>
    <t xml:space="preserve">META FISICA </t>
  </si>
  <si>
    <t>IMPUTACION PRESUPUESTAL</t>
  </si>
  <si>
    <t>CODIGO BPIN</t>
  </si>
  <si>
    <t xml:space="preserve">NOMBRE PROYECTO </t>
  </si>
  <si>
    <t>PESO DE LA META (%)</t>
  </si>
  <si>
    <t>VALOR 
(EN PESOS )</t>
  </si>
  <si>
    <t xml:space="preserve">OBJETIVO GENERAL DEL PROYECTO </t>
  </si>
  <si>
    <t xml:space="preserve">OBJETIVOS ESPECIFICOS </t>
  </si>
  <si>
    <t>ACTIVIDADES CUANTIFICADAS</t>
  </si>
  <si>
    <t>FUENTE DE RECURSOS</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</si>
  <si>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</si>
  <si>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</si>
  <si>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</si>
  <si>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</si>
  <si>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</si>
  <si>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</si>
  <si>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</si>
  <si>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</si>
  <si>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CODIGO</t>
  </si>
  <si>
    <t>NOMBRE</t>
  </si>
  <si>
    <t xml:space="preserve">CODIGO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</si>
  <si>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</si>
  <si>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</si>
  <si>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</si>
  <si>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</si>
  <si>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</si>
  <si>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</si>
  <si>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</si>
  <si>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</si>
  <si>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</si>
  <si>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</si>
  <si>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</si>
  <si>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</si>
  <si>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</si>
  <si>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</si>
  <si>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</si>
  <si>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LIDERAZGO, GOBERNABILIDAD Y TRANSPARENCIA.   </t>
  </si>
  <si>
    <t xml:space="preserve"> Fortalecimiento a la gestión y dirección de la administración pública territorial "Quindío con una administración al servicio de la ciudadanía " </t>
  </si>
  <si>
    <t>0304 - 2 - 3.2.2.2.9.0.0.0.45990232.91119 - 20</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</si>
  <si>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</si>
  <si>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Implementar las dimensiones del Modelo Integrado de Planeación y de Gestión MIPG que están correlacionadas con las competencias de la Secretaría Administrativa, de conformidad con las directrices emitidas por el Gobierno Nacional.</t>
  </si>
  <si>
    <t xml:space="preserve">Desarrollar un plan de trabajo para identificar los medios, mecanismos, procesos y procedimientos para capturar, clasificar y organizar el conocimiento de la Entidad.     </t>
  </si>
  <si>
    <t>01/15/2021</t>
  </si>
  <si>
    <t>Secretaría Administrativa-Dirección Talento Humano</t>
  </si>
  <si>
    <t xml:space="preserve">Realizar el  diagnóstico  y el Plan de Acción de la  implementación del Código de Integridad.  </t>
  </si>
  <si>
    <t>Recurso Ordinario</t>
  </si>
  <si>
    <t>Ejecutar las actividades establecidas en el Plan Institucional de Archivos PINAR.</t>
  </si>
  <si>
    <t>0304 - 2 - 3.2.2.2.9.0.0.0.45990022.91119 - 20</t>
  </si>
  <si>
    <t>Actualización, depuración, seguimiento y evaluación   del  Pasivo Pensional  de la Administración Departamental del Quindío</t>
  </si>
  <si>
    <t>Implementar estrategias de actualización, depuración, evaluación y seguimiento de las bases de datos del pasivo pensional de la administración departamental.</t>
  </si>
  <si>
    <t>Diseñar y Establecer  los procedimientos que se van a implementar en el Fondo Territorial de Pensiones con el fin de contar con la información depurada  y real.</t>
  </si>
  <si>
    <t>Secretaría Administrativa-Dirección Fondo Territorial de Pensiones</t>
  </si>
  <si>
    <t>Depurar los expedientes administrativos que reposan  en el Fondo Territorial de Pensiones.</t>
  </si>
  <si>
    <t>Adelantar acciones para determinar qué cuotas partes están a favor o cargo del Ente Territorial.</t>
  </si>
  <si>
    <t xml:space="preserve">Proceso de modernización administrativa, incluido el  estudio de la viabilidad de creación de la Oficina de la Felicidad. </t>
  </si>
  <si>
    <t>0304 - 2 - 3.2.2.2.9.0.0.0.45990233.91119 - 20</t>
  </si>
  <si>
    <t>Actualizar los procesos y procedimientos implementados al interior de la entidad,que permitan desarrollar una modernización administrativa incluyente y participativa.</t>
  </si>
  <si>
    <t>Implementar el programa de modernización Administrativa que incluya el desarrollo del estudio de viabilidad para la creación de la oficina de la felicidad.</t>
  </si>
  <si>
    <t>Fortalecimiento de la Gestión  y Desempeño Institucional. "Quindío con una administración al servicio de la ciudadanía "</t>
  </si>
  <si>
    <t xml:space="preserve">
0304 - 2 - 3.2.2.2.9.0.0.0.4502033.91119 - 20</t>
  </si>
  <si>
    <t>Implementación del Sistema Departamental de Servicio a la Ciudadanía SDSC   en la Administración Departamental.</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</si>
  <si>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</si>
  <si>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</si>
  <si>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0304 - 2 - 3.2.1.1.3.3.2.0.4502033.45250 - 20</t>
  </si>
  <si>
    <t>0304 - 2 - 3.2.2.2.5.0.0.0.4502033.54129 - 20</t>
  </si>
  <si>
    <t>TOTAL:</t>
  </si>
  <si>
    <t>JHON HAROLD VALENCIA RODRÍGUEZ</t>
  </si>
  <si>
    <t>Secretario Administrativo</t>
  </si>
  <si>
    <t>PROGRAMACIÓN PLAN DE ACCIÓN SECRETARÍA DE PLANEACIÓN     AÑO:  2021</t>
  </si>
  <si>
    <t>PLAN DE DESARROLLO DEPARTAMENTAL:   "TÚ Y YO SOMOS QUINDÍO"</t>
  </si>
  <si>
    <t>Facilitar la participación del Consejo Territorial de Planeación en eventos a nivel regional, nacional y departamental</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</si>
  <si>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</si>
  <si>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Recursos Ordinarios</t>
  </si>
  <si>
    <t>Secretarío de Planeación Departamental</t>
  </si>
  <si>
    <r>
      <t>1.2. XIV Encuentro CTP, traslados de ida y vuelta desde su lugar de origen Plaza de Bolívar del Municipio de Armenia hasta el Municipio de "</t>
    </r>
    <r>
      <rPr>
        <b/>
        <sz val="12"/>
        <color theme="1"/>
        <rFont val="Arial"/>
        <family val="2"/>
      </rPr>
      <t>SEDE</t>
    </r>
    <r>
      <rPr>
        <sz val="12"/>
        <rFont val="Arial"/>
        <family val="2"/>
      </rPr>
      <t xml:space="preserve">”, en los días que sean acordados por el contratante, a realizarse durante el mes de octubre /noviembre - Suministro de alimentación en el municipio sede, Desayuno, Almuerzo y Cena, durante los días del encuentro - Servicio de alojamiento acomodación en habitaciones dobles en los días que sean acordados por el contratante. Mes de Junio para 20 personas. </t>
    </r>
  </si>
  <si>
    <t>1.3. 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</si>
  <si>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2.1 Adquisiciòn de Equipo de computo y muebles de oficina</t>
  </si>
  <si>
    <t>0305 - 2 - 3.2.1.1.4.1.1.2.45020014.45250- 20</t>
  </si>
  <si>
    <t xml:space="preserve">2.2  Scaner, Camara fotografia, Grabadora, Microfonos Inalambricos. </t>
  </si>
  <si>
    <t>0305 - 2 - 3.2.2.2.9.0.0.0.45020014.91134 - 20</t>
  </si>
  <si>
    <t xml:space="preserve">3.1 Comunicaciones externas de interes público a traves de medios radiales, prensa y televisivos. </t>
  </si>
  <si>
    <t>0305 - 2 - 3.2.2.2.8.0.0.0.45020014.83132 - 20</t>
  </si>
  <si>
    <t>3.2 Actualizaciòn y cargas permanente a la pagina Web y redes del Consejo Territorial</t>
  </si>
  <si>
    <t>0305 - 2 - 3.2.2.1.3.0.0.0.45020014.32690 - 20</t>
  </si>
  <si>
    <t>3.3. Suministro de material litografico, papeleria, impresos y publicaciones, entre otros.</t>
  </si>
  <si>
    <t>4.1. Realización Capacitaciones/Talleres/Seminarios/ Ciclo de Conferencias sobre Desarrollo Territorial,etc</t>
  </si>
  <si>
    <t>4.2. Diseñar y elaborar el contenido academico y programatico del Centro de Pensamiento/Escuela de Liderazgo</t>
  </si>
  <si>
    <t xml:space="preserve">4.3.Material de apoyo Pedagogico </t>
  </si>
  <si>
    <t>0305 - 2 - 3.2.1.1.4.1.1.2.45020014.38122 - 20</t>
  </si>
  <si>
    <t>5.1 Adquisición de muebles de oficina (mesas y sillas sala de juntas)</t>
  </si>
  <si>
    <t xml:space="preserve">
0305 - 2 - 3.2.2.2.9.0.0.0.45020012.91119 - 20</t>
  </si>
  <si>
    <t xml:space="preserve"> Implementación  de eventos de Rendición Pública de Cuentas  de divulgación de gestión  de la Administración </t>
  </si>
  <si>
    <t>Aumentar los eventos de divulgación</t>
  </si>
  <si>
    <t xml:space="preserve"> Apoyo estruturación de instrumentos informativos ( Visual  y escrito) para la socialización  Informe de Gestión  vigencia 2020</t>
  </si>
  <si>
    <t>31/12/20121</t>
  </si>
  <si>
    <t xml:space="preserve">2.1 Apoyo en la Organización logistica del proceso de Rendición de Cuentas  en los municipios </t>
  </si>
  <si>
    <t xml:space="preserve"> Apoyo recolección de información  por lineas  estrategicas  ( visual  y escrita) para la  estructuración del Informe de Gestión de la vigencia 2021 Sector Central ( Secretarías)</t>
  </si>
  <si>
    <t xml:space="preserve"> Apoyo recolección de información  por lineas  estrategicas  ( visual  y escrita) para la  estructuración del Informe de Gestión de la vigencia 2021  Entes Descentralizados </t>
  </si>
  <si>
    <t>0305 - 2 - 3.2.2.1.3.0.0.0.45020012.32690 - 20</t>
  </si>
  <si>
    <t>3.1  Edición Informe de Gestión  vigencia 2020</t>
  </si>
  <si>
    <t>0305 - 2 - 3.2.2.2.9.0.0.0.4599018.91114 - 20</t>
  </si>
  <si>
    <t>Ajustar e Implementar las Políticas de Ordenamiento para el Departamento y la adopción de las mismas.</t>
  </si>
  <si>
    <t xml:space="preserve">1.1 Elaboracion e implementacion de  instrumentos de planificación para  el  Ordenamiento y la Gestión Territorial Departamental en el área de Catastro Multipropósito  y Ordenamiento Territorial. </t>
  </si>
  <si>
    <t>1.2.Elaboracion e implementacion de   instrumentos de planificación para  el  Ordenamiento y la Gestión Territorial Departamental en el área directrices del Ordenamiento Territorial Departamental</t>
  </si>
  <si>
    <t xml:space="preserve">2.1 Elaboracion de   instrumentos de planificación para  el  Ordenamiento y la Gestión Territorial Departamental para la implementacion de Mecanismos de Integración </t>
  </si>
  <si>
    <t>3.1.Fortalecimiento de la plataforma SIG Institucional. Licencia software</t>
  </si>
  <si>
    <t>3.2. implementación  instrumentos de planificación para  el  Ordenamiento y la Gestión Territorial Departamental en el área de Sistemas de Información Geográfica Fortalecimiento de la plataforma SIG-  Convenio IGAC</t>
  </si>
  <si>
    <t>3.3. Apoyo implementación  instrumentos de planificación para  el  Ordenamiento y la Gestión Territorial Departamental en el área de Sistemas de Información Geográfica Fortalecimiento de la plataforma SIG. - Asistencia.</t>
  </si>
  <si>
    <t>0305 - 2 - 3.2.2.2.9.0.0.0.45990251.91114 - 20</t>
  </si>
  <si>
    <t>Facilitar el acceso al mínimo vital de subsistencia por parte de la población vulnerable</t>
  </si>
  <si>
    <t>1.1 Recolecion y analisis de la informacion para la actualizacion, generacion de los boletines trimetrales (4), el informe anual del Departamento (1) y los demas analisis requeridos correspondientes a la vigencia 2020 ( Informe de mercado laboral 2020 (1), saldo de deuda (1), infografias y notas informativas (12) , actualizacion y seguimiento indicadores de Desarrollo sostenible 2020 (1)compilacion, fichas Basicas Municipales.2020</t>
  </si>
  <si>
    <t>2.1 Apoyar la implementación  del Observatorio Económico  del Departamento:En la organización, actualizacion, operatividad de la informacion ademas de su publicacion, difusion  y asistencia tecnica.</t>
  </si>
  <si>
    <t>3.1 Actualizacion de los instrumentos (Anuario estadistico, carta estadistica e indicadores ) de identificacion, validacion y calculo de indicadores del observatorio departamental contenidos en las dos areas tematicas abordadas (social y economica) para la vigencia 2020</t>
  </si>
  <si>
    <t>0305 - 2 - 3.2.2.2.9.0.0.0.45990252.91114 - 20</t>
  </si>
  <si>
    <t>Fortalecer la asistencia a los entes territoriales para garantizar la presentación de proyectos</t>
  </si>
  <si>
    <t xml:space="preserve">Acompañamiento en la  estructuración y  formulación de proyectos  para ser  financiados con recursos   del Sistema General de Regalias  SGR (Documento tecnico de soporte, presupuesto, metodología General Ajustada  y  requisitos generales para la viabilización  de proyectos) </t>
  </si>
  <si>
    <t>Apoyo para la revision tecnica, viabilidad, priorizacion y aprobacion de proyectos nuevos y ajustes  suceptibles de ser financiados con recursos del Sistema General de Regalias y acompañamiento en el cumplimiento de requisitos legales previos al inicio de la ejecucion de los proyectos SGR.</t>
  </si>
  <si>
    <t>Apoyo en la gestion tecnica, registro y seguimiento en las plataformas del sistema General de Regalias  e informes   requeridos por las instancias de seguimiento y control,  acompñamiento a los ejercicios de planeacion  conforme a la normatividad vigente.</t>
  </si>
  <si>
    <t>2.3. 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</si>
  <si>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2.4.  Apoyo y asistencia técnica a las  unidades ejecutoras para la realización de modificaciones y/o  ajustes a los proyectos de Inversión registrados y viabilizados para las vigencias  2020-2023, de acuerdo a los formatos y directrices del Manual Operativo del Banco de Programas y Proyectos del Departamento y su actualización en las  plataformas  SUIFP-TERRITORIO y demas dispuestas por el DNP.</t>
  </si>
  <si>
    <t>2.5.  Apoyo técnico  y acompañamiento a las unidades ejecutoras para el Seguimiento a los Proyectos de Inversión del Banco de Proyectos nivel departamental en el  SISTEMA DE SEGUIMIENTO A PROYECTOS DE INVERSIÓN -SPI-, teniendo en cuenta la Ejecución de metas físicas y finaniceras, gestión y los anexos.</t>
  </si>
  <si>
    <t>2.6. Apoyo en el seguimiento, generacion de informes  y actualizacion  de los instrumentos de planificacion conforme al  avance y/o modificaciones prespuestales que   generen cambios en los proyectos de inversion.</t>
  </si>
  <si>
    <t>2.9.  Apoyo y asistencia técnica para la realización de modificaciones y/o ajustes a los proyectos de Inversión de la Secretaria de Planeacíon Departamental, de acuerdo al Plan de Desarrollo 2020-2023, actualizando las plataformas, MGA, SUIIF  TERRITORIO y realizando la actualización de seguimiento en el  aplicativo SPI.</t>
  </si>
  <si>
    <t>2.5. Apoyo a los procesos de revisión, verificación de cumplimiento de requisitos generales y acompañamiento a los proyectos e iniciativas, presentados por formuladores ciudadanos u oficiales, a través de la MGA WEB o en forma física, susceptibles de ser financiados con recursos del orden departamental, regional, nacional e internacional, de acuerdo a los sectores de inversión y las unidades ejecutoras competentes, presentando los respectivos informes.</t>
  </si>
  <si>
    <t xml:space="preserve">2.8. Capacitación y asistencia técnica a las unidades ejecutoras de la administración departamental, en formulación,  estructuración metodológica, teoría de proyectos, gestión presupuestal de la inversión pública  y herramientas informáticas que soportan el ciclo de la inversión: MGA, SUIFP y SPI,  de acuerdo al Plan de Desarrollo 2020-2023. </t>
  </si>
  <si>
    <t>0305 - 2 - 3.2.2.2.9.0.0.0.45990311.91114 - 20</t>
  </si>
  <si>
    <t>Aumento de asistencia a los entes municipales</t>
  </si>
  <si>
    <t xml:space="preserve">Capacitacion, asistencia tecnica seguimiento y/o evaluacion actualizacion  Planes, Planes Basicos y Esquemas de Ordenamiento territorial, en concordancia a lo dispuesto en el Decreto 1232 del 2020 </t>
  </si>
  <si>
    <t>0305 - 2 - 3.2.2.2.9.0.0.0.45990315.91114 - 20</t>
  </si>
  <si>
    <t xml:space="preserve">Capacitación, Diagnóstico y Asistencias Técnicas  Dimensiones  MIPG  Talento Humano,Direccionamiento Estratégico y Planeación,Gestión para Resultados con Valores, Evaluación de Resultados, Información y Comunicación, Gestión del Conocimiento y ConTrol Interno </t>
  </si>
  <si>
    <t>0305 - 2 - 3.2.2.2.9.0.0.0.45990314.91114 - 20</t>
  </si>
  <si>
    <t>Asitencia tecnica, seguimiento y/o evaluacion Ranking Integral de Desempeño, identificacion de incosistencias del FUT, Evaluacion de requaisitos legales, vibilidad fiscall.</t>
  </si>
  <si>
    <r>
      <t>a)</t>
    </r>
    <r>
      <rPr>
        <sz val="12"/>
        <color rgb="FF212121"/>
        <rFont val="Arial"/>
        <family val="2"/>
      </rPr>
      <t xml:space="preserve"> Apoyar a los municipios en el reporte de información al Departamento Nacional de Planeación DNP. </t>
    </r>
    <r>
      <rPr>
        <b/>
        <sz val="12"/>
        <color rgb="FF212121"/>
        <rFont val="Arial"/>
        <family val="2"/>
      </rPr>
      <t>b)</t>
    </r>
    <r>
      <rPr>
        <sz val="12"/>
        <color rgb="FF212121"/>
        <rFont val="Arial"/>
        <family val="2"/>
      </rPr>
      <t xml:space="preserve"> Orientar la correcta aplicación de los lineamientos metodológicos implementados por el   DNP para la operación del Sistema de Identificación de Potenciales Beneficiarios - SISBÉN. </t>
    </r>
    <r>
      <rPr>
        <b/>
        <sz val="12"/>
        <color rgb="FF212121"/>
        <rFont val="Arial"/>
        <family val="2"/>
      </rPr>
      <t>c)</t>
    </r>
    <r>
      <rPr>
        <sz val="12"/>
        <color rgb="FF212121"/>
        <rFont val="Arial"/>
        <family val="2"/>
      </rPr>
      <t xml:space="preserve"> Llevar a cabo el seguimiento mensual al comportamiento de las bases de datos SISBÉN a partir de estadísticas obtenidas de las bases certificadas municipales. </t>
    </r>
    <r>
      <rPr>
        <b/>
        <sz val="12"/>
        <color rgb="FF212121"/>
        <rFont val="Arial"/>
        <family val="2"/>
      </rPr>
      <t xml:space="preserve">d) </t>
    </r>
    <r>
      <rPr>
        <sz val="12"/>
        <color rgb="FF212121"/>
        <rFont val="Arial"/>
        <family val="2"/>
      </rPr>
      <t xml:space="preserve">Coadyuvar en la Transferencia y gestión de conocimiento e información entre la nación y los municipios. </t>
    </r>
    <r>
      <rPr>
        <b/>
        <sz val="12"/>
        <color rgb="FF212121"/>
        <rFont val="Arial"/>
        <family val="2"/>
      </rPr>
      <t>e)</t>
    </r>
    <r>
      <rPr>
        <sz val="12"/>
        <color rgb="FF212121"/>
        <rFont val="Arial"/>
        <family val="2"/>
      </rPr>
      <t xml:space="preserve"> Indicar a los municipios los procedimientos que determine el DNP para la solución de inquietudes y casos particulares derivados de la aplicación del Sisbén como instrumento para la focalización</t>
    </r>
    <r>
      <rPr>
        <b/>
        <sz val="12"/>
        <color rgb="FF212121"/>
        <rFont val="Arial"/>
        <family val="2"/>
      </rPr>
      <t>. f)</t>
    </r>
    <r>
      <rPr>
        <sz val="12"/>
        <color rgb="FF212121"/>
        <rFont val="Arial"/>
        <family val="2"/>
      </rPr>
      <t xml:space="preserve"> Apoyar los procesos de validación y controles de calidad, mediante visitas a los diferentes entes territoriales municipales, conforme a la metodología e instrumentos que para tal fin adopte el DNP. </t>
    </r>
    <r>
      <rPr>
        <b/>
        <sz val="12"/>
        <color rgb="FF212121"/>
        <rFont val="Arial"/>
        <family val="2"/>
      </rPr>
      <t>g)</t>
    </r>
    <r>
      <rPr>
        <sz val="12"/>
        <color rgb="FF212121"/>
        <rFont val="Arial"/>
        <family val="2"/>
      </rPr>
      <t xml:space="preserve"> Velar por el correcto uso de la base de datos, su reserva y la información que esta contiene. </t>
    </r>
    <r>
      <rPr>
        <b/>
        <sz val="12"/>
        <color rgb="FF212121"/>
        <rFont val="Arial"/>
        <family val="2"/>
      </rPr>
      <t>h)</t>
    </r>
    <r>
      <rPr>
        <sz val="12"/>
        <color rgb="FF212121"/>
        <rFont val="Arial"/>
        <family val="2"/>
      </rPr>
      <t xml:space="preserve"> Apoyar el DNP en procesos de capacitación y retroalimentación en materia de procesos, procedimientos, ajustes metodológicos y herramientas tecnológicas asociadas con el Sisbén.</t>
    </r>
  </si>
  <si>
    <t>0305 - 2 - 3.2.2.2.9.0.0.0.45990316.91114 - 20</t>
  </si>
  <si>
    <t xml:space="preserve"> a) Procesos de socialización a los  Entes Territoriales Municipales :    Políticas Públicas, Planes y Programas departamentales    Acto Administrativo por medio del cual se reglamenta el seguimiento y evaluación de las Politicas Públicas Departamentales.  Guía para la Gestión de Politicas Públicas en el Departamento Quindio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</si>
  <si>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0305 - 2 - 3.2.2.2.9.0.0.0.45990312.91114 - 20</t>
  </si>
  <si>
    <t>0305 - 2 - 3.2.2.2.9.0.0.0.45990232.91119 - 20</t>
  </si>
  <si>
    <t xml:space="preserve">Incrementar la aplicabilidad de los componentes que integran las dimensiones y políticas del Modelo Integrado de Planeación y de Gestión MIPG en la Administración Departamental del Quindio.
</t>
  </si>
  <si>
    <t xml:space="preserve">1. DIMENSION DE TALENTO HUMANO </t>
  </si>
  <si>
    <t>2. DIMENSION DIRECCIONAMIENTO ESTRATÉGICO</t>
  </si>
  <si>
    <t>3. DIMENSION GESTIÓN PARA RESULTADOS CON VALORES</t>
  </si>
  <si>
    <t>4. DIMENSION EVALUACIÓN DE RESULTADOS</t>
  </si>
  <si>
    <t>5. DIMENSIÓN INFORMACIÓN Y COMUNICACIÓN</t>
  </si>
  <si>
    <t>6. DIMENSION GESTIÓN DEL CONOCIMIENTO Y LA INNOVACIÓN</t>
  </si>
  <si>
    <t xml:space="preserve">7. DIMENSION DE CONTROL INTERNO </t>
  </si>
  <si>
    <t xml:space="preserve">1.1 POLITICA DE TALENTO HUMANO </t>
  </si>
  <si>
    <t>1.2 POLITICA DE  INTEGRIDAD</t>
  </si>
  <si>
    <t xml:space="preserve">2.1 PLANEACION INSTITUCIONAL </t>
  </si>
  <si>
    <t>2.2 POLITICA GESTIÓN PRESUPUESTAL Y EFICIENCIA DEL GASTO PUBLICO</t>
  </si>
  <si>
    <t xml:space="preserve">3.1  POLITICA FORTALECIMIENTO ORGANIZACIONAL Y SIMPLIFICACION DE PROCESOS </t>
  </si>
  <si>
    <t xml:space="preserve">3.2 POLITICA DE GOBIERNO DIGITAL </t>
  </si>
  <si>
    <t xml:space="preserve">3.3  POLITICA DE SEGURIDAD DIGITAL </t>
  </si>
  <si>
    <t>3.4 POLITICA DEFENSA JURIDICA</t>
  </si>
  <si>
    <t>3.5 POLITICA  TRANSPARENCIA, ACCESO A LA INFORMACIÓN Y LUCHA CONTRA LA CORRUPCIÓN</t>
  </si>
  <si>
    <t xml:space="preserve">3.6 POLITICA SERVICIO AL CIUDADANO </t>
  </si>
  <si>
    <t xml:space="preserve">3.7 POLITICA DE RACIONALIZACION DE TRÁMITES </t>
  </si>
  <si>
    <t xml:space="preserve">3.8 POLITICA PARTICIPACIÓN CIUDADANA EN LA GESTIÓN </t>
  </si>
  <si>
    <t xml:space="preserve">3.9 POLITICA MEJORA NORMATIVA </t>
  </si>
  <si>
    <t xml:space="preserve">4.1 POLITICA DE SEGUIMIENTO Y EVALUACIÓN DEL DESEMPEÑO INSTITUCIONAL </t>
  </si>
  <si>
    <t xml:space="preserve">5.1  POLITICA GESTIÓN DOCUMENTAL </t>
  </si>
  <si>
    <t xml:space="preserve">5.2 POLITICA  GESTIÓN DE LA INFORMACION ESTADISTICA </t>
  </si>
  <si>
    <t>6.1  POLÍTICA DE GESTIÓN DEL CONOCIMIENTO Y LA INNOVACIÓN</t>
  </si>
  <si>
    <t>7.1 POLITICA DE CONTROL INTERNO</t>
  </si>
  <si>
    <t>Dimensiones y Politicas  del  MIPG</t>
  </si>
  <si>
    <t>Realización procesos de autoevaluación MIPG</t>
  </si>
  <si>
    <t>PROGRAMACIÓN PLAN DE ACCIÓN SECRETARÍA DE HACIENDA     AÑO:  2021</t>
  </si>
  <si>
    <t>0307 - 2 - 3.2.2.1.3.0.0.0.45990021.32610 - 20</t>
  </si>
  <si>
    <t>Mejorar los niveles de desempeño fiscal de la administracion departamental .</t>
  </si>
  <si>
    <t>Realizar procesos de fiscalización de las rentas del departamento, procedimiento Administrativo de Cobro Coactivo sobre la cartera morosa de las rentas Departamentales y programa Anticontrabando de Licores, Cervezas y Cigarrillos</t>
  </si>
  <si>
    <t xml:space="preserve">Recurso Ordinario       </t>
  </si>
  <si>
    <t> </t>
  </si>
  <si>
    <t xml:space="preserve"> Aleyda Marín Betancourt </t>
  </si>
  <si>
    <t>0307 - 2 - 3.2.2.1.3.0.0.0.45990021.33311 - 56</t>
  </si>
  <si>
    <t>Federación Nacional de Departamentos</t>
  </si>
  <si>
    <t>0307 - 2 - 3.2.2.1.3.0.0.0.45990021.36111 - 56</t>
  </si>
  <si>
    <t>0307 - 2 - 3.2.2.1.3.0.0.0.45990021.38911 - 20</t>
  </si>
  <si>
    <t>0307 - 2 - 3.2.2.1.3.0.0.0.45990021.83444 - 56</t>
  </si>
  <si>
    <t>0307 - 2 - 3.2.2.2.6.0.0.0.45990021.63391 - 56</t>
  </si>
  <si>
    <t>0307 - 2 - 3.2.2.2.6.0.0.0.45990021.85953 - 20</t>
  </si>
  <si>
    <t>0307 - 2 - 3.2.2.2.9.0.0.0.4599002.91119 - 20</t>
  </si>
  <si>
    <t>0307 - 2 - 3.2.2.2.9.0.0.0.45990021.91119 - 20</t>
  </si>
  <si>
    <t>0307 - 2 - 3.2.2.2.9.0.0.0.45990021.91119 - 56</t>
  </si>
  <si>
    <t>0307 - 2 - 3.2.2.2.9.0.0.0.45990023.91119 - 20</t>
  </si>
  <si>
    <t>implementar un programa para el cumpliminento de las politicas y practicas contables para la adminostracion departamental,enmarcada en las normas y lineamientos q rigen para la materia, encaminando a la prestacion de un servicio.</t>
  </si>
  <si>
    <t>Realizar buenas practicas en cuanto a la aplicación de las normas y lineamientos contables</t>
  </si>
  <si>
    <t>Ejecutar un programa para el cumplimiento de las políticas y prácticas contables</t>
  </si>
  <si>
    <t>Aleyda Marín Betancourt</t>
  </si>
  <si>
    <t>ALEYDA MARÍN BETANCOUR</t>
  </si>
  <si>
    <t>Secretaria de Hacienda</t>
  </si>
  <si>
    <t>PROGRAMACIÓN PLAN DE ACCIÓN SECRETARIA  AGUAS E INFRAESTRUCTURA    AÑO:   2021</t>
  </si>
  <si>
    <t>PLAN DE DESARROLLO DEPARTAMENTAL: "TU Y YO SOMOS QUINDÍO" 2020-2023</t>
  </si>
  <si>
    <t>Promoción al acceso a la justicia."Tú y yo con justicia"</t>
  </si>
  <si>
    <t>0308 - 2 - 3.2.2.2.5.0.0.0.1202019.54129 - 20</t>
  </si>
  <si>
    <t xml:space="preserve">Aumentar los procesos de mantenimiento, mejoramiento y construcción de las instituciones de seguridad del estado </t>
  </si>
  <si>
    <t>Construir,mejorar y/o rehabilitar la   infraestrutura fisica de las instituciones publicas y/o de seguridad y justicia del Estado en el departamento.</t>
  </si>
  <si>
    <t xml:space="preserve">ORDINARIO </t>
  </si>
  <si>
    <t>Prestacion de servicuios profesionales a la supervision de obras fisicas y procesos que se adelanten en cumplimiento del proyecto.</t>
  </si>
  <si>
    <t>0308 - 2 - 3.2.2.2.5.0.0.0.1906015.54129 - 20</t>
  </si>
  <si>
    <t>Aumentar el proceso de mantenimiento, mejoramiento y construcción de las instituciones de Salud del Departamento</t>
  </si>
  <si>
    <t xml:space="preserve"> Servicio  de Mano de obra calificada y/o no calificada necesaria  para el mejoramiento de la infraestrutura fisica de las instituciones de salud publica y bienestar social en el departamento</t>
  </si>
  <si>
    <t>Construir,mejorar y/o rehabilitar la   infraestrutura fisica de las instituciones de salud publica y bienestar social en el departamento</t>
  </si>
  <si>
    <t>0308 - 2 - 3.2.2.2.5.0.0.0.2201062.54129 - 04</t>
  </si>
  <si>
    <t xml:space="preserve">contar con espacios adecuados para una formacion integral </t>
  </si>
  <si>
    <t>Prestación de Servicios de Asistencia Profesional a la supervisión en la vigilancia, seguimiento y control jurídico de los contratos suscritos en cumplimiento del proyecto.</t>
  </si>
  <si>
    <t>ESTAMPILLA PRO - DESARROLLO (04)</t>
  </si>
  <si>
    <t>Apoyo a la Supervisión en la vigilancia, seguimiento y control jurídico a los procesos y contratos de obra física en ejecución suscritos por el Departamento en cumplimiento del proyecto educativa del Departamento del Quindío.</t>
  </si>
  <si>
    <t>Seguimiento y control administrativo y financiero de las obras y contratos suscritos y en ejecución por el Departamento en cumplimiento del proyecto educativo del Departamento del Quindío.</t>
  </si>
  <si>
    <t>Prestación de Servicios de Asistencia Profesional a la Supervisión de obras físicas y procesos que se adelanten en cumplimiento del proyecto.</t>
  </si>
  <si>
    <t>Prestación de Servicios de Apoyo Técnico a la supervisión de obras físicas y procesos que se adelanten en cumplimiento del proyecto.</t>
  </si>
  <si>
    <t>Apoyo técnico a la Supervisión, en la vigilancia, seguimiento y control de las obras y contratos suscritos, para mantener la infraestructura educativa del Departamento del Quindío.</t>
  </si>
  <si>
    <t>Suministro y/o compraventa de materiales, elementos y equipos necesarios para la ejecución de proyectos en infraestructura educativa</t>
  </si>
  <si>
    <t xml:space="preserve"> Mano de obra calificada y/o no calificada necesaria para la ejecución de obras físicas de las instituciones educativas </t>
  </si>
  <si>
    <t>0308 - 2 - 3.2.2.2.5.0.0.0.3301068.54129 - 20</t>
  </si>
  <si>
    <t>Mejorar espacios para el aprendizaje y práctica cultural</t>
  </si>
  <si>
    <t>Mano de obra calificada y/o no calificada necesaria para la ejecucion de obras fìsicas de mantenimiento y/o mejoramiento y/o rehabilitacion y/o atencion de la infraestructura social y Cultural del Departamento del Quindìo</t>
  </si>
  <si>
    <t>RECURSO ORDINARIO</t>
  </si>
  <si>
    <t>Seguimiento y control de obras físicas y procesos que se adelanten en cumplimiento del proyecto.</t>
  </si>
  <si>
    <t>Suministro y/o compraventa de materiales, elementos y  equipos necesarios para la ejecucion del proyectos</t>
  </si>
  <si>
    <t>0308 - 2 - 3.2.2.2.5.0.0.0.4301004.54129 - 04</t>
  </si>
  <si>
    <t>Mejorar las condiciones para la recreación y la práctica deportiva</t>
  </si>
  <si>
    <t>Servicio de transporte para el desplazamiento del personal y materiales a las obras físicas</t>
  </si>
  <si>
    <t>Suministro y/o compraventa de materiales, elementos y equipos necesarios para la realización de proyectos en infraestructura deportiva.</t>
  </si>
  <si>
    <t>Prestación de Servicios de Asistencia Profesional a la supervisión en la vigilancia, seguimiento y control jurídico de los contratos suscritos en cumplimiento del proyecto</t>
  </si>
  <si>
    <t>Seguimiento y control administrativo y financiero de las obras y contratos suscritos y en ejecución de proyectos deportivos por el Departamento</t>
  </si>
  <si>
    <t xml:space="preserve"> Prestación de Servicios de Apoyo Técnico a la supervisión de obras físicas y procesos que se adelanten en cumplimiento del proyecto.</t>
  </si>
  <si>
    <t>Mano de obra calificada y/o no calificada necesaria para la ejecución de obras físicas de mantenimiento y/o mejoramiento y/o rehabilitación y/o atención de la infraestructura deportiva del Departamento del Quindío</t>
  </si>
  <si>
    <t>Prestación de servicios profesionales a la supervisión de obras físicas y procesos que se adelanten en cumplimiento del proyecto.</t>
  </si>
  <si>
    <t>0308 - 2 - 3.2.2.2.5.0.0.0.2402022.54221 - 20</t>
  </si>
  <si>
    <t>Atender las emergencias y mejorar las vías del Departamento</t>
  </si>
  <si>
    <t>Suministro y/o compraventa de materiales y elementos</t>
  </si>
  <si>
    <t>Prestación de Servicios de apoyo a la gestion para la operación de maquinaria pesada, vehículos y equipos</t>
  </si>
  <si>
    <t>Servicio de Vigilancia en puntos aleatorios para el  funcionamiento  de la maquinaria amarilla y equipos del departamento</t>
  </si>
  <si>
    <t>0308 - 2 - 3.2.2.2.5.0.0.0.2402041.54211 - 20</t>
  </si>
  <si>
    <t>Prestación de Servicios Profesionales para la Dirección y la Coordinación de la maquinaria</t>
  </si>
  <si>
    <t>Prestación de Servicios Profesionales y/o especializada en la supervisión, vigilancia, seguimiento y control jurídico de los contratos suscritos en cumplimiento del proyecto</t>
  </si>
  <si>
    <t>Apoyo a la Supervisión en la vigilancia, seguimiento y control jurídico a los procesos y contratos de obra física en ejecución y suscritos por el Departamento en cumplimiento del proyecto</t>
  </si>
  <si>
    <t>Mano de obra calificada y/o no calificada necesaria para la ejecucion de obras fìsicas de mantenimiento, mejorarimento  de las vìas y sus emergencia en cumplimiento del Plan Vial del Departamento del Quindío.</t>
  </si>
  <si>
    <t>Prestación de servicios Profesionales y/o técnica y/o apoyo a la gestión para la supervisión en la vigilancia y seguimiento y control Financiero y Administrativo de los contratos suscritos en cumplimiento del proyecto.</t>
  </si>
  <si>
    <t>0308 - 2 - 3.2.2.2.9.0.0.0.2402118.91134 - 20</t>
  </si>
  <si>
    <t>000363-0054</t>
  </si>
  <si>
    <t xml:space="preserve">mejoramiento de la red vial del Departamento </t>
  </si>
  <si>
    <t>Prestacion de servicios  profesionales y/o especializados y/o tecnicos para la elaboracion de estudios y diseños de infraestructura vial</t>
  </si>
  <si>
    <t>0308 - 2- 3.2.2.2.5.0.0.0.3205010.53211 - 20</t>
  </si>
  <si>
    <t xml:space="preserve">Atender oportunamente  en la mitigacion y atenciòn de desastres viales </t>
  </si>
  <si>
    <t>Prestacion de Servicios  Profesionaesl y/o especializada en la supervision, vigilancia, seguimiento y control juridico de los contratos suscritos en cumplimiento del proyecto.</t>
  </si>
  <si>
    <t xml:space="preserve">Apoyo a la Supervision en la vigilancia, seguimiento y control juridico a los procesos  y contratos de obra fìsica en ejecucion y suscritos por el Departamento en cumplimiento del proyecto </t>
  </si>
  <si>
    <t>Prestacion de servicios Profesionales y/o tecnica y/o apoyo a la gestion para  la supervision en la vigilancia y seguimiento y control  Financiero y Administrativo de los contratos suscritos en cumplimiento del proyecto.</t>
  </si>
  <si>
    <t>Prestacion de servicios profesionales y/o especializados y/o tecnicos para el Seguimiento y control de obras físicas y procesos que se adelanten en cumplimiento del proyecto.</t>
  </si>
  <si>
    <t xml:space="preserve">Suministro y/o compraventa de materiales y elementos </t>
  </si>
  <si>
    <t>0308 - 2 - 3.2.2.2.5.0.0.0.3205021.53211 - 20</t>
  </si>
  <si>
    <t xml:space="preserve">Mano de obra calificada y/o no calificada necesaria para la ejecucion de obras de infraestructura en cumplimiento del proyecto Construcción, mantenimiento y/o mejoramiento de obras de infraestructura  para la mitigación y atención de desastres en los municipios del departamento del Quindío  </t>
  </si>
  <si>
    <t>0308 - 2 - 3.2.2.2.5.0.0.0.4001015.54112 - 20</t>
  </si>
  <si>
    <t>Disminuir el número de viviendas con déficit cualitativo en la zona urbana</t>
  </si>
  <si>
    <t>Mejoramiento de vivienda de interes social en el Departamante del Quindio</t>
  </si>
  <si>
    <t>ESTAMPILLA PRO DESARROLLO</t>
  </si>
  <si>
    <t>0308 - 2 - 3.2.2.2.5.0.0.0.459916. 54129 - 20</t>
  </si>
  <si>
    <t>mejorar y adecuar los edificios publico para el buen servicio de las administración</t>
  </si>
  <si>
    <t xml:space="preserve">Suministro y/o compraventa de materiales  y  elementos  necesarios para el  mantenimiento de la infraestructura institucional o edificios publicos en el Departamento del Quindio </t>
  </si>
  <si>
    <t>Apoyo tecnico a la supervision de obras fisicas y procesoso que se adelanten en cumplimiento del proyecto</t>
  </si>
  <si>
    <t>Prestacion de Mano de obra calificada y/o no calificada necesaria para el mantenimiento de la infraestructura institucional o edificios publicos en el Departamento del Quindio</t>
  </si>
  <si>
    <t>0308 - 2 - 3.2.2.2.5.0.0.0.4502003.54129 - 20</t>
  </si>
  <si>
    <t>Construir, mejorar y/o habilitar los equipamentos colectivos para el desarrollo comunitario, culturar en el Departamento del Quindío</t>
  </si>
  <si>
    <t>Prestacion  de mano de obra calificada y/o no calificada necesaria para la construccion y/o adecuacion  de casetas comunales.</t>
  </si>
  <si>
    <t>Constrcuccion,mantenimiento, mejoramiento y/o rehabilitacion de casetas comunales.</t>
  </si>
  <si>
    <t>TERRITORIO, AMBIENTE Y DESARROLLO SOSTENIBLE</t>
  </si>
  <si>
    <t>4003018</t>
  </si>
  <si>
    <t>0308 - 2 - 3.2.2.2.5.0.0.0.4003018.53253 - 27</t>
  </si>
  <si>
    <t>Implementación del Plan departamental para el manejo empresarial de los servicios de agua y saneamiento basico en el departameno del Quindio.</t>
  </si>
  <si>
    <t>Implementar estrategias de planeacion y coordinacion interinstitucional para el manejo de los esquemas de abastecimiento y prestación de los servicos de agua y sanemiento urbanos y rurales</t>
  </si>
  <si>
    <t>Articular recursos, planificación e inversión en agua y saneamiento básico.</t>
  </si>
  <si>
    <t xml:space="preserve">
S.G.P. Agua Potable y Saneamiento Básico</t>
  </si>
  <si>
    <t>4003025</t>
  </si>
  <si>
    <t>0308 - 2 - 3.2.2.2.5.0.0.0.4003025.53253 - 27</t>
  </si>
  <si>
    <t xml:space="preserve">
0308 - 2 - 3.2.2.2.5.0.0.0.4003025.53253 - 04</t>
  </si>
  <si>
    <t>Estampilla Pro-Desarrollo</t>
  </si>
  <si>
    <t>0308 - 2 - 3.2.2.2.5.0.0.0.4003026.53253 - 27</t>
  </si>
  <si>
    <t>4003028</t>
  </si>
  <si>
    <t>0308 - 2 - 3.2.2.2.9.0.0.0.4003028.91123 - 27</t>
  </si>
  <si>
    <t>0308 - 2 - 3.2.2.2.5.0.0.0.4003042.53253 - 27</t>
  </si>
  <si>
    <t xml:space="preserve">Adoptar e implementar la Política Publica de Producción Consumo Sostenible y Gestión Integral de Aseo  </t>
  </si>
  <si>
    <t>0308 - 2 - 3.2.2.2.9.0.0.0.4003006.91123 - 27</t>
  </si>
  <si>
    <t>PROGRAMACIÓN PLAN DE ACCIÓN SECRETARIA DEL INTERIOR, AÑO:    2021</t>
  </si>
  <si>
    <t>PLAN DE DESARROLLO DEPARTAMENTAL:  "TÚ Y YO SOMOS QUINDÍO"</t>
  </si>
  <si>
    <t>INCLUSION SOCIAL Y EQUIDAD</t>
  </si>
  <si>
    <t>Servicio de asistencia técnica para la articulación de los operadores de los Servicios de justicia</t>
  </si>
  <si>
    <t>0309 - 2 - 3.2.2.2.9.0.0.0.12020041.91119</t>
  </si>
  <si>
    <t>Implementación  de acciones con los Entes Municipales, para la reducción de los delitos en el Departamento del Quindio</t>
  </si>
  <si>
    <t>Articulación en la implementación de acciones de prevención y mitigación del delito.</t>
  </si>
  <si>
    <t xml:space="preserve">Generación y/o apoyo a programas de intervención social y/o de seguridad </t>
  </si>
  <si>
    <t>Recurso ordinario</t>
  </si>
  <si>
    <t xml:space="preserve">Secretario del Interior </t>
  </si>
  <si>
    <t xml:space="preserve">Intervenciones Psicosociales y/o de formación productiva integrales en los cinco municipios focalizados </t>
  </si>
  <si>
    <t>Apoyo juridico  para intervenciones focalizadas en poblacion vulnerable</t>
  </si>
  <si>
    <t>0309 - 2 - 3.2.2.2.6.0.0.0.12020042.63391</t>
  </si>
  <si>
    <t>Logistica operativa (alimentación, transporte, sonido, etc)</t>
  </si>
  <si>
    <t>Servicios de material impresos, publicaciones y/o   comunicaciones de los programas de lasentidades estatales</t>
  </si>
  <si>
    <t>Implementación de programas ludicos,culturales y/o deportivos  para población vulnerable en areas focalizadas</t>
  </si>
  <si>
    <t>Seguimiento a la  ejecución de los objetivos del PISCC</t>
  </si>
  <si>
    <t>0309 - 2 - 3.2.2.2.9.0.0.0.1203002.91119</t>
  </si>
  <si>
    <t xml:space="preserve"> Implementación de  métodos  para la resolución de conflictos y el  fortalecimiento de la seguridad de los ciudadanos den el Departamento del Quindío  </t>
  </si>
  <si>
    <t>Divulgar y capacitar en las comunidades en en la aplicación del código de convivencia ciudadana.</t>
  </si>
  <si>
    <t>Servicios de apoyo  y coordinación con los organismos de seguridad del departamento</t>
  </si>
  <si>
    <t>Secretario del Interior</t>
  </si>
  <si>
    <t>Servicios de apoyo psicosocial para resolucion de conflictos</t>
  </si>
  <si>
    <t>Personas privadas de la libertad (PPL) que reciben Servicio de resocialización</t>
  </si>
  <si>
    <t>0309 - 2 - 3.2.2.2.9.0.0.0.1206005.91119</t>
  </si>
  <si>
    <t>Disminuir los índices de delitos en el departamento del Quindío, a través de la implementación de  acciones de apoyo para  la  resocialización de las personas privadas de la libertad en las Instituciones  Penitenciarios del departamento del Quindío.</t>
  </si>
  <si>
    <t xml:space="preserve">Aumentar la oferta institucional
</t>
  </si>
  <si>
    <t>Servicios de apoyo psicosocial, ludico y formativo para personas privadas de la libertad</t>
  </si>
  <si>
    <t>Programas de fortalecimiento del Sistema de Responsabilidad Penal para adolescentes</t>
  </si>
  <si>
    <t>0309 - 2 - 3.2.2.1.3.0.0.0.1206005.32690</t>
  </si>
  <si>
    <t xml:space="preserve">0309 - 2 - 3.2.2.2.6.0.0.0.1206005.63391     </t>
  </si>
  <si>
    <t>0309 - 2 - 3.2.2.2.6.0.0.0.1206005.63391</t>
  </si>
  <si>
    <t>Logistica operativa (alimentación, material impreso, otros)</t>
  </si>
  <si>
    <t>0309 - 2 - 3.2.2.2.9.0.0.0.2201068.91119</t>
  </si>
  <si>
    <t>Generar conocimientos sobre los planes escolares de gestión del riesgo de desastres en las instituciones educativas</t>
  </si>
  <si>
    <t>Actualizacion de los planes escolares de gestion del riesgo</t>
  </si>
  <si>
    <t>Apoyo en la Implementacion de los planes escolares de gestion del riesgo</t>
  </si>
  <si>
    <t>Formacion y capacitacion en Planes escolares de gestion del riesgo</t>
  </si>
  <si>
    <t>0309 - 2 - 3.2.2.2.9.0.0.0.4101023.91119</t>
  </si>
  <si>
    <t>Realizar procesos de atención y ayuda humanitaria</t>
  </si>
  <si>
    <t>Socialización de rutas de protección a las victimas de los 12 municipios del Departamento.</t>
  </si>
  <si>
    <t xml:space="preserve">Secretarío del Interior </t>
  </si>
  <si>
    <t>Apoyo a la educacion  de las victimas del conflicto</t>
  </si>
  <si>
    <t>Brindar informacion y orientación a las victimas del conflicto de los 12 municipios del departamento.</t>
  </si>
  <si>
    <t>0309 - 2 - 3.2.2.2.6.0.0.0.4101023.63391</t>
  </si>
  <si>
    <t>Brindar asistencia y capacitacion a las victimas de  los 12 municipios del Departamento en la ley de victimas y restitución de tierras y sus enfoques reglamentarios</t>
  </si>
  <si>
    <t>Realizar jornadas de prevencion a vulneraciones de DDHH y DIH a victimas en los 12 municipios del Departamento</t>
  </si>
  <si>
    <t>Diligenciamiento de  RUSICST y Tablero PAT Departamental</t>
  </si>
  <si>
    <t xml:space="preserve">Brindar asistencia a los 12 municipios del Departamento para las aprobaciones y actualizaciones de los PAT municipales de manera armonica con el PAT departamental. </t>
  </si>
  <si>
    <t>0309 - 2 - 3.2.2.1.3.0.0.0.4101023.32690</t>
  </si>
  <si>
    <t>Manejo de administracion de plataformas para la gestion de los procesos para poblacion victima del depto del Quindio</t>
  </si>
  <si>
    <t>Apoyo a procesos de caracterización de los municipios, cuando sea requerido por èstos</t>
  </si>
  <si>
    <t>0309 - 2 - 3.2.2.2.9.0.0.0.4101025.91119</t>
  </si>
  <si>
    <t>Prestar asistencia técnica en la generación de ingresos</t>
  </si>
  <si>
    <t>Concurrir, complementar y subsidiar los kits de ayuda  humanitaria inmediata en los 12 municipios del Quindio</t>
  </si>
  <si>
    <t xml:space="preserve">Apoyar los procesos de retorno y reubicación de las victimas del conflicto armado, en caso de ser requerido </t>
  </si>
  <si>
    <t>Logística y/o refrigerios</t>
  </si>
  <si>
    <t>Seguimiento a implementación  de la Herramienta de Gestión Local en los 12 municipios del Departamento</t>
  </si>
  <si>
    <t>0309 - 2 - 3.2.2.2.9.0.0.0.4101038.91119</t>
  </si>
  <si>
    <t xml:space="preserve">Adecuada programación de las entregas </t>
  </si>
  <si>
    <t>Garantias para Sesiones comité ejecutivo y ética mesa de victimas.</t>
  </si>
  <si>
    <t>Garantias para Sesiones plenario mesa departamental de  victimas</t>
  </si>
  <si>
    <t xml:space="preserve">0309 - 2 - 3.2.2.1.3.0.0.0.4101038.32690       </t>
  </si>
  <si>
    <t xml:space="preserve">Apoyo al Plan de Trabajo de la mesa Departamental de Victimas </t>
  </si>
  <si>
    <t xml:space="preserve">0309 - 2 - 3.2.2.2.6.0.0.0.4101038.63391                    </t>
  </si>
  <si>
    <t xml:space="preserve">Procesos de articulación asistencia y atención a los municipios y su población víctima Sesiones de Comites y Subcomites </t>
  </si>
  <si>
    <t>Garantias para representates de la mesa departamental de victimas para asistir a las Sesiones del  Comité Departamental de Justicia Transicional y sus respectivos subcomites</t>
  </si>
  <si>
    <t>0309 - 2 - 3.5.1.4.0.0.0.0.4101073.44516</t>
  </si>
  <si>
    <t xml:space="preserve">Seguimiento a los planes y alertas tempranas </t>
  </si>
  <si>
    <t>Apoyo a productividad de la población víctima</t>
  </si>
  <si>
    <t>0309 - 2 - 3.2.2.2.9.0.0.0.4101011.91119</t>
  </si>
  <si>
    <t xml:space="preserve">Establecer planes para generr oportunidades para beneficiar a las victimas </t>
  </si>
  <si>
    <t>Conmemoracion de fechas de memoria Historica dentro del ambito de la Ley de victimas y restitucion de tierras</t>
  </si>
  <si>
    <t xml:space="preserve">0309 - 2 - 3.2.2.2.6.0.0.0.4101011.63391        </t>
  </si>
  <si>
    <t>Apoyo a municipios priorizados para reparacion colectiva.</t>
  </si>
  <si>
    <t>0309 - 2 - 3.2.2.1.3.0.0.0.4101011.32690 - 20</t>
  </si>
  <si>
    <t>0309 - 2 - 3.2.2.1.3.0.0.0.41030522.32690</t>
  </si>
  <si>
    <t xml:space="preserve">Aumentar la cobertura de la población excombatiente atendida con procesos de atención y asistencia en el departamento del Quindío. </t>
  </si>
  <si>
    <t xml:space="preserve">1.Brindar atención a excombatientes del Departamento del Quindío                 2.Brindar capacitación a los excombatientes del
Departamento del Quindío
</t>
  </si>
  <si>
    <t>Atención y asistencia a la poblacion excombatiente del depto</t>
  </si>
  <si>
    <t>Apoyo a la productividad de la poblacion excombatiente</t>
  </si>
  <si>
    <t>0309 - 2 - 3.2.2.2.9.0.0.0.41030522.91119</t>
  </si>
  <si>
    <t>Jornadas de reconciliacion de la poblacion excombatiente de la sociedad del depto</t>
  </si>
  <si>
    <t>0309 - 2 - 3.2.1.1.3.7.1.0.4501029.49119</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</si>
  <si>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</si>
  <si>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</si>
  <si>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Mejorar la capacidad de respuesta de los organismos de seguridad y fuerzas armadas entorno a la convivencia
y seguridad en el departamento</t>
  </si>
  <si>
    <t xml:space="preserve">Financiación y/o coofinaciación de proyectos de móvilidad </t>
  </si>
  <si>
    <t>FONDO DE SEGURIDAD 5%</t>
  </si>
  <si>
    <t>0309 - 2 - 3.2.2.1.3.0.0.0.4501029.33311</t>
  </si>
  <si>
    <t>Suministro de combustible</t>
  </si>
  <si>
    <t>0309 - 2 - 3.2.2.2.9.0.0.0.4501029.91134</t>
  </si>
  <si>
    <t>Servicios de apoyo en procesos tecnológicos de seguridad en el departamento</t>
  </si>
  <si>
    <t>Servicios de apoyo para los procesos de adquisición de bienes y servicios con cargo a los organismos de seguridad del departamento</t>
  </si>
  <si>
    <t xml:space="preserve">0309 - 2 - 3.2.2.2.9.0.0.0.4501029.91119      </t>
  </si>
  <si>
    <t>Servicios de orden social,  Control y Fiscalización de Sustancias Químicas y Estupefacientes en el departamento</t>
  </si>
  <si>
    <t>Pago fuentes humanas</t>
  </si>
  <si>
    <t>0309 - 2 - 3.2.2.1.3.0.0.0.4501029.32690</t>
  </si>
  <si>
    <t>Adquisición de bienes y suministro, para material de intendencia y logística</t>
  </si>
  <si>
    <t>Servicios de apoyo en estudios financieros y ecónomicos de los diferentes procesos para los organismos de seguridad</t>
  </si>
  <si>
    <t xml:space="preserve">Prestación de Servicios y/o suministro de logística, material de intendencia o demás programas y/o estrategias relacionados con los organismos de seguridad </t>
  </si>
  <si>
    <t>Financiación del proyecto de tecnología en seguridad</t>
  </si>
  <si>
    <t>Servicio de asistencia tecnica</t>
  </si>
  <si>
    <t>Instancias territoriales de coordinación institucional asistidas y apoyadas</t>
  </si>
  <si>
    <t>0309 - 2 - 3.2.2.2.9.0.0.0.4501001.91119</t>
  </si>
  <si>
    <t>Coordinar con las autoridades territoriales, la promoción y la inclusión de instrumentos de gestión para la
prevención, protección, atención y seguimiento de a conductas delictivas</t>
  </si>
  <si>
    <t>Servicios de apoyo en actividades de convivencia y seguridad ciudadana</t>
  </si>
  <si>
    <t xml:space="preserve">0309 - 2 - 3.2.2.2.9.0.0.0.4501001.91119       </t>
  </si>
  <si>
    <t>Servicios promocionales y publicitarios de promocion de la convivencia y seguridad ciudadana</t>
  </si>
  <si>
    <t xml:space="preserve">0309 - 2 - 3.2.2.2.6.0.0.0.4501001.63391   </t>
  </si>
  <si>
    <t>0309 - 2 - 3.2.2.2.9.0.0.0.3205002.91119</t>
  </si>
  <si>
    <t>Aumentar la cobertura  de municipios del departamento del Quindío  atendidos con estudios   para mitigación y atención a desastres en la   planificación del  territorio  y priorización  de  acciones de intervención</t>
  </si>
  <si>
    <t>Realizar estuios técnicos que determinen las condiciones de amenazas, vulnerabilidad y riesgo existente o futuros</t>
  </si>
  <si>
    <t xml:space="preserve">Realizar estudios de riesgo y análisis de vulnerabilidad en  los municipios del departamento </t>
  </si>
  <si>
    <t>Elaboracion de informe que recopile  las areas vulnerables  identificadas en las visitas tecnicas realizadas</t>
  </si>
  <si>
    <t>0309 - 2 - 3.2.2.2.9.0.0.0.4503002.91119</t>
  </si>
  <si>
    <t>Establecer estrategias educativas de resiliencia que garanticen la participación de las comunidades en los procesos de conocimiento reducción de riesgo y manejo de desastres en el Departamento del Quindío.</t>
  </si>
  <si>
    <t>Apoyo en formacion y capacitación de gestión del riesgo de desastres</t>
  </si>
  <si>
    <t>Impresos y material didactico</t>
  </si>
  <si>
    <t>Logistica y refrigerios para la organización de foros, talleres, eventos y/o actividades</t>
  </si>
  <si>
    <t>0309 - 2 - 3.2.1.1.3.5.2.0.4503003.47223</t>
  </si>
  <si>
    <t>Fortalecer la capacidad institucional del sistema departamental de gestión del riesgo de desastes del Departamento del Quindío</t>
  </si>
  <si>
    <t>Fortalecimiento de la red de comunicaciones de emergencias del departamento</t>
  </si>
  <si>
    <t>0309 - 2 - 3.2.2.2.9.0.0.0.4503003.91119</t>
  </si>
  <si>
    <t>Servicios para la Atención a PQRS y para el desarrollo de actividades y procesos de gestion del riesgo</t>
  </si>
  <si>
    <t xml:space="preserve">0309 - 2 - 3.2.2.2.6.0.0.0.4503003.64112     </t>
  </si>
  <si>
    <t>Formacion y capacitacion en Gestión del Riesgo de Desastres al Sistema Departamental de Gestion del Riesgo de Desastres</t>
  </si>
  <si>
    <t>0309 - 2 - 3.2.2.2.9.0.0.0.4503003.72252</t>
  </si>
  <si>
    <t>Apoyo y fortalecimiento a los Consejos Municipales de Gestión del Riesgo</t>
  </si>
  <si>
    <t xml:space="preserve">0309 - 2 - 3.2.2.2.6.0.0.0.4503003.64112                     </t>
  </si>
  <si>
    <t>Apoyo y Fortalecimiento a las instituciones de socorro</t>
  </si>
  <si>
    <t>Apoyo con servicios de publicación y campañas de promocion para la difusion de los procesos de gestion del riesgo</t>
  </si>
  <si>
    <t>Apoyo y fortalecimiento al sistema de alertas tempranas en el departamento del QUindio</t>
  </si>
  <si>
    <t xml:space="preserve">0309 - 2 - 3.2.2.2.6.0.0.0.4503003.64112 </t>
  </si>
  <si>
    <t>0309 - 2 - 3.2.2.2.9.0.0.0.4503016.91119</t>
  </si>
  <si>
    <t>Dotar el centro de reserva con elementos de ayuda humanitaria con el propósito de contribuir a la seguridad, el bienestar, la calidad de vida de las personas y la atención de las emergencias en el Departamento del Quindío</t>
  </si>
  <si>
    <t xml:space="preserve">Apoyo para la entrega de ayuda humanitaria </t>
  </si>
  <si>
    <t xml:space="preserve">0309 - 2 - 3.2.2.1.3.0.0.0.4503016.32690                        </t>
  </si>
  <si>
    <t>Suministro de Ayuda  Humanitaria</t>
  </si>
  <si>
    <t>LIDERAZGO, GOBERNABILIDAD Y TRANSPARENCIA</t>
  </si>
  <si>
    <t>0309 - 2 - 3.2.2.1.3.0.0.0.4502024.32690</t>
  </si>
  <si>
    <t>Aumentar la cobertura de asistencia a los municipios del departamento de Quindío en los procesos de la garantía y prevención de derechos humanos a través de la actualización, imlementación y socialización en Plan Integral para la prevención a la vulneración de los DDHH.</t>
  </si>
  <si>
    <t>Promocionar y orientar a las personas del departamento en la apropiación de la paz en el territorio.</t>
  </si>
  <si>
    <t>Papeleria impresa</t>
  </si>
  <si>
    <t>Secretario del Interiorr</t>
  </si>
  <si>
    <t>0309 - 2 - 3.2.2.2.6.0.0.0.4502024.63391</t>
  </si>
  <si>
    <t>logistica y refrigerios</t>
  </si>
  <si>
    <t>0309 - 2 - 3.2.2.2.9.0.0.0.4502024.91119</t>
  </si>
  <si>
    <t xml:space="preserve">Actualización e implementación del plan integral de prevención de vulneración de DDHH  </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</si>
  <si>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</si>
  <si>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</si>
  <si>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</si>
  <si>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 xml:space="preserve">Jornadas de prevención del delito de trata de personas  en los 12 municipios del Departamento </t>
  </si>
  <si>
    <t xml:space="preserve">0309 - 2 - 3.2.2.2.6.0.0.0.4502024.63391    </t>
  </si>
  <si>
    <t>Ayuda Humanitaria para victimas de trata de personas</t>
  </si>
  <si>
    <t>0309 - 2 - 3.2.2.2.9.0.0.0.45020016.91119</t>
  </si>
  <si>
    <t xml:space="preserve">Convicción de la comunidad  en los programas encaminados a brindar el acercamiento a las instituciones públicas
</t>
  </si>
  <si>
    <t>Servicios como apoyo a estrategías de participación</t>
  </si>
  <si>
    <t xml:space="preserve">0309 - 2 - 3.2.1.1.3.3.2.0.45020016.45221                      </t>
  </si>
  <si>
    <t>Servicios de apoyo a la operatividad del consejo de participación ciudadana</t>
  </si>
  <si>
    <t>0309 - 2 - 3.2.2.2.9.0.0.0.45020016.96290</t>
  </si>
  <si>
    <t xml:space="preserve">Celebración semana de participación </t>
  </si>
  <si>
    <t>Apoyo en la realización de eventos para el  fortalecimiento a la participación ciudadana y control social</t>
  </si>
  <si>
    <t>Apoyar las Iniciativas para la promoción de la participación femenina en escenarios sociales y políticos implementada.</t>
  </si>
  <si>
    <t>0309 - 2 - 3.2.2.1.3.0.0.0.45020016.32690</t>
  </si>
  <si>
    <t>Servicios de logistica, transporte, regrigerios y material impreso y de publicidad relacionado</t>
  </si>
  <si>
    <t>Servicios de Apoyo para eventos de formación y capacitación.</t>
  </si>
  <si>
    <t>0309 - 2 - 3.2.2.2.6.0.0.0.45020016.63391</t>
  </si>
  <si>
    <t xml:space="preserve">Apoyo a estrategías y/o programas de promoción y fortalecimiento de la participación ciudadana </t>
  </si>
  <si>
    <t>Servicios de comunicación, publicación y difusion de los mecanismos de participacion</t>
  </si>
  <si>
    <t xml:space="preserve">Adquisición de equipos tecnológicos y/o muebles logísticos para el mejoramiento de la atención al ciudadano
</t>
  </si>
  <si>
    <t>Servicio de apoyo a las estrategías de fortalecimiento a las veedurias ciudadanas</t>
  </si>
  <si>
    <t>0309 - 2 - 3.2.2.2.9.0.0.0.45020015.91119</t>
  </si>
  <si>
    <t>Servicios de apoyo para la operatividad  del comité de libertad religiosa</t>
  </si>
  <si>
    <t>Desarrollar las actividades propias  de la implementación de la Política Pública de Libertad Religiosa, cultos y conciencia.</t>
  </si>
  <si>
    <t xml:space="preserve">0309 - 2 - 3.2.2.2.9.0.0.0.45020015.91119                   </t>
  </si>
  <si>
    <t>Servicios de logistica, regrigerios y material impreso y de publicidad relacionado</t>
  </si>
  <si>
    <t>0309 - 2 - 3.2.2.1.3.0.0.0.45020015.32690</t>
  </si>
  <si>
    <t>0309 - 2 - 3.2.2.2.6.0.0.0.45020015.63391</t>
  </si>
  <si>
    <t>Municipos con organismos de acción comunal fortalecidos.</t>
  </si>
  <si>
    <t>0309 - 2 - 3.2.2.2.9.0.0.0.45020013.91119</t>
  </si>
  <si>
    <t>Servicios como apoyo al fortalecimiento de los organismos  comunales</t>
  </si>
  <si>
    <t xml:space="preserve">0309 - 2 - 3.2.2.2.6.0.0.0.45020013.63391                     </t>
  </si>
  <si>
    <t xml:space="preserve">Apoyo a eventos de carácter municipal, departamental   nacional y   Celebración día comunal
</t>
  </si>
  <si>
    <t>Desarrollo de actividades de formación y capacitación</t>
  </si>
  <si>
    <t xml:space="preserve">Material pedagogíco y/o .promocional </t>
  </si>
  <si>
    <t>Actividades de promoción, fortalecimiento, desarrollo de proyectos y participación de la Organización Comunal</t>
  </si>
  <si>
    <t>0309 - 2 - 3.2.2.2.9.0.0.0.4502035.91119</t>
  </si>
  <si>
    <t>Fortalecimiento en la estructuración de políticas, programas, legislación, proyectos sociales y desarrollo comunitario.</t>
  </si>
  <si>
    <t xml:space="preserve">Apoyo en la formulación de la  Política Pública Departamental para la  Acción Comunal </t>
  </si>
  <si>
    <t>0309 - 2 - 3.2.2.1.3.0.0.0.4502035.32690</t>
  </si>
  <si>
    <t xml:space="preserve">Material pedagogíco y/o promocional </t>
  </si>
  <si>
    <t xml:space="preserve">Servicios de Apoyo para eventos de formación, capacitación, formulación y/o implementación de la  política publica 
</t>
  </si>
  <si>
    <r>
      <t xml:space="preserve">PROGRAMACIÓN PLAN DE ACCIÓN SECRETARIA  </t>
    </r>
    <r>
      <rPr>
        <b/>
        <u/>
        <sz val="11"/>
        <color theme="1"/>
        <rFont val="Arial"/>
        <family val="2"/>
      </rPr>
      <t>CULTURA</t>
    </r>
    <r>
      <rPr>
        <b/>
        <sz val="11"/>
        <color theme="1"/>
        <rFont val="Arial"/>
        <family val="2"/>
      </rPr>
      <t xml:space="preserve"> AÑO </t>
    </r>
    <r>
      <rPr>
        <b/>
        <u/>
        <sz val="11"/>
        <color theme="1"/>
        <rFont val="Arial"/>
        <family val="2"/>
      </rPr>
      <t>2021</t>
    </r>
  </si>
  <si>
    <t xml:space="preserve">PLAN DE DESARROLLO DEPARTAMENTAL: </t>
  </si>
  <si>
    <t>INCLUSIÓN SOCIAL Y EQUIDAD</t>
  </si>
  <si>
    <t>PRomoción y acceso efectivo a procesos culturales y artísticos. "Tú y yo somos cultura Quindiana"</t>
  </si>
  <si>
    <t>0310 - 2 - 3.2.2.2.9.0.0.0.3301087.91119 - 20</t>
  </si>
  <si>
    <t>Aprovechar los mecanismos de financiación</t>
  </si>
  <si>
    <t>Formación artística y cultural</t>
  </si>
  <si>
    <t xml:space="preserve"> RECURSO ORDINARIO</t>
  </si>
  <si>
    <t>Ximena  Escobar Mejia 
Secretaria de Cultura</t>
  </si>
  <si>
    <t>Apoyo técnico y logístico formación artistica y cultural</t>
  </si>
  <si>
    <t xml:space="preserve">0310 - 2 - 3.2.2.2.9.0.0.0.3301073.91119 - 20
</t>
  </si>
  <si>
    <t xml:space="preserve">Actualizar los parámetros de participación y criterios de evaluación referentes planeas y políticas y culturales </t>
  </si>
  <si>
    <t>Fortalecimiento del sector artístico y cultural</t>
  </si>
  <si>
    <t>Apoyo técnico logístico circulación artística y cultural</t>
  </si>
  <si>
    <t>0310 - 2 - 3.2.2.2.9.0.0.0.3301073.91119 - 39</t>
  </si>
  <si>
    <t xml:space="preserve">Apoyo técnico en la coordinación del programa concertación </t>
  </si>
  <si>
    <t>ESTAMPILLA PRO-CULTURA 50% CONCERTACION</t>
  </si>
  <si>
    <t>Convocatoria y apoyo logístico de proyectos concertados</t>
  </si>
  <si>
    <t>Evaluación y Seguimiento de proyectos concertados</t>
  </si>
  <si>
    <t>Cofinanciación de proyectos</t>
  </si>
  <si>
    <t>0310 - 2 - 3.2.2.2.9.0.0.0.3301073.91119 - 41</t>
  </si>
  <si>
    <t xml:space="preserve">Apoyo técnico en la coordinación del programa estímulos </t>
  </si>
  <si>
    <t>ESTAMPILLA PRO-CULTRA 10% ESTIMULOS</t>
  </si>
  <si>
    <t>Convocatoria y apoyo logístico de proyectos programa departamental de estímulos</t>
  </si>
  <si>
    <t>Evaluación y Seguimiento de proyectos programa departamental de estímulos</t>
  </si>
  <si>
    <t>Cofinanciación de proyectos programa departamental de esttímulos</t>
  </si>
  <si>
    <t>0310 - 2 - 3.2.2.2.9.0.0.0.3301070.91119 - 20</t>
  </si>
  <si>
    <t>Abrir espacios de formación en las áreas artísticas y culturales</t>
  </si>
  <si>
    <t>Apoyo técnico en la formulación e implementación del plan decenal de cultura</t>
  </si>
  <si>
    <t>0310 - 2 - 3.2.2.2.9.0.0.0.3301099.91119 - 20</t>
  </si>
  <si>
    <t xml:space="preserve">Realizar programas de promoción de la producción artística </t>
  </si>
  <si>
    <t xml:space="preserve">Caracterizaciòn en sede de artistas cultores y gestores de cada uno de los municiios del departamento del Quindio. </t>
  </si>
  <si>
    <t>0310 - 2 - 3.2.2.1.3.0.0.0.3301052.32690 - 20</t>
  </si>
  <si>
    <t xml:space="preserve">Cofinanciar el programa de profesionalización de artistas </t>
  </si>
  <si>
    <t>Apoyo en educación formal al sector artístico y cultural</t>
  </si>
  <si>
    <t>0310 - 2 - 3.2.2.2.9.0.0.0.3301085.91119 - 34</t>
  </si>
  <si>
    <t xml:space="preserve">Implementación del programa "Tú y Yo Somos Cultura", para el fortalecimiento a la lectura,  escritura  y bibliotecas en el Departamento del Quindío  </t>
  </si>
  <si>
    <t xml:space="preserve">Realizar procesos de formación y actividades de promoción de lectura
</t>
  </si>
  <si>
    <t>Procesos de formacion literaria y actividades de promocion de lectura.</t>
  </si>
  <si>
    <t>ESTAMPILLA PRO-CULTURA 10% BIBLIOTECAS</t>
  </si>
  <si>
    <t>Coordinación y apoyo de la Red Departamental de Bibliotecas.</t>
  </si>
  <si>
    <t>0310 - 2 - 3.2.2.1.3.0.0.0.3301085.32210 - 20</t>
  </si>
  <si>
    <t xml:space="preserve">RECURSOS ORDINARIO </t>
  </si>
  <si>
    <t>0310 - 2 - 3.2.2.1.3.0.0.0.3301100.32210 - 34</t>
  </si>
  <si>
    <t>Brindar un mayor acceso a programas y actividades de promoción, circulación y difusión literarios</t>
  </si>
  <si>
    <t xml:space="preserve">Publicacion, divulgacion y circulación de obras literarias y escritores locales. </t>
  </si>
  <si>
    <t>0310 - 2 - 3.2.2.1.3.0.0.0.3301100.91119 - 20</t>
  </si>
  <si>
    <t>0310 - 2 - 3.2.2.2.9.0.0.0.3301095.91119 - 33</t>
  </si>
  <si>
    <t xml:space="preserve">Apoyar a los artistas
Beneficios periódicos para los artistas
</t>
  </si>
  <si>
    <t>Giros anuales al fondo de pensiones colpensiones de acuerdo al recaudo y comportamiento de la estampilla procultura</t>
  </si>
  <si>
    <t>ESTAMPILLA PRO-CULTURA 10% SEGURIDAD SOCIAL</t>
  </si>
  <si>
    <t>0310 - 2 - 3.2.2.2.9.0.0.0.3301095.91119 - 20</t>
  </si>
  <si>
    <t xml:space="preserve">0310 - 2 - 3.2.2.2.9.0.0.0.3302042.91119 - 20
</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</si>
  <si>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</si>
  <si>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</si>
  <si>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Investigación, divulgacion y publicación del patrimonio cultural</t>
  </si>
  <si>
    <t>0310 - 2 - 3.2.2.1.3.0.0.0.3302070.32210 - 47</t>
  </si>
  <si>
    <t>Suficientes declaratorias de bienes de interés patrimonial material e inmaterial.</t>
  </si>
  <si>
    <t>Iva Telefonía móvil</t>
  </si>
  <si>
    <t>PROGRAMACIÓN PLAN DE ACCIÓN SECRETARIA  TURISMO, INDUSTRIA Y COMERCIO, AÑO 2021</t>
  </si>
  <si>
    <t>PLAN DE DESARROLLO DEPARTAMENTAL: ¨TU Y YO SOMOS, QUINDIO¨</t>
  </si>
  <si>
    <t>0311 - 2 - 3.2.2.2.9.0.0.0.3502006.91119 - 20</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</si>
  <si>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</si>
  <si>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</si>
  <si>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Ordinario</t>
  </si>
  <si>
    <t>Secretario de Turismo Industria y Comercio</t>
  </si>
  <si>
    <t>0311 - 2 - 3.2.2.2.9.0.0.0.3502007.91119 - 20</t>
  </si>
  <si>
    <t>Asistir a las iniciativas clúster del departamento en la implementación de sus planes de acción, como una forma de fortalecer el sector productivo del departamento vinculando el sector público, el sector privado y la academia, propiciando sistemas productivos dinámicos, innovadores y sostenibles.</t>
  </si>
  <si>
    <t xml:space="preserve">Aunuar esfuerzos para desarrollar proyectos que incrememnten la competitividad, la innovacion y la productividad de los cluster en el Departamernto </t>
  </si>
  <si>
    <t>0311 - 2 - 3.2.2.2.9.0.0.0.3502007.91138 - 20</t>
  </si>
  <si>
    <t>Apoyo para la implementaciòn  y ejecuciòn de los planes de acciòn de los clùsters</t>
  </si>
  <si>
    <t>0311 - 2 - 3.2.2.2.9.0.0.0.3502022.91138 - 20</t>
  </si>
  <si>
    <t>Brindar acompañamiento a las Mipymes del departamento, brindando asistencia técnica y articulándonos a los programas del orden nacional en la materia, promoviendo el proceso de apertura de nuevos mercados a nivel regional, nacional e internacional.</t>
  </si>
  <si>
    <t>Apoyo a procesos y actividades direccionadas a promover el acceso a nuevos mercados  para las Mypymes del departamento</t>
  </si>
  <si>
    <t>Aunar esfuerzos para desarrollar proyectos  y/o actividades direccionadas a promover el acceso a nuevos mercados  para las Mipymes del departamento</t>
  </si>
  <si>
    <t>0311 - 2 - 3.2.2.2.9.0.0.0.3502022.91119 - 20</t>
  </si>
  <si>
    <t>0311 - 2 - 3.2.2.2.9.0.0.0.3502047.91136 - 20</t>
  </si>
  <si>
    <t>Formular el Plan Exportador del Quindío, como un instrumento que permitirá fortalecer el sector exportador del departamento por medio de: la identificación de fortalezas del aparato productivo y la identificación de mercados potenciales para avanzar hacia la diversificación de la oferta exportadora; así mismo facilitará la articulación interinstitucional, la planeación y la estandarización de los procesos que permita aumentar los niveles de exportación.</t>
  </si>
  <si>
    <t>Elaboraciòn de estudios, diagnòticos y/o investigaciòn para la formulaciòn del Plan de Internacionalizaciòn del departamento del Quindìo.</t>
  </si>
  <si>
    <t>0311 - 2 - 3.2.2.2.9.0.0.0.3502039.91119 - 20</t>
  </si>
  <si>
    <t>Fortalecer la coordinación interinstitucional</t>
  </si>
  <si>
    <t>0311 - 2 - 3.2.2.2.9.0.0.0.3502047.91119 - 20</t>
  </si>
  <si>
    <t>documentos de planeación elaborados</t>
  </si>
  <si>
    <t>Desarrollar proyectos de infraestructura turística, que fortalezca el desarrollo de productos turísticos del destino.</t>
  </si>
  <si>
    <t>Estudios y/o diseños para proyectos de infraestructura turística</t>
  </si>
  <si>
    <t>0311 - 2 - 3.2.2.2.9.0.0.0.3502046.91136 - 52</t>
  </si>
  <si>
    <t xml:space="preserve">Fortalecimiento de la promoción turística del destino Quindío a nivel  nacional e internacional </t>
  </si>
  <si>
    <t>Diseñar campañas con participación de actores del sector turistico</t>
  </si>
  <si>
    <t>Apoyo a la promociòn nacional e internaciònal del departamento del Quindìo como destino turìstico</t>
  </si>
  <si>
    <t>TURISMO Y CULTURA 4%</t>
  </si>
  <si>
    <t>Logìstica y transporte para realizar  labores institucionales</t>
  </si>
  <si>
    <t>Servicios de catering para cubrir los diferentes eventos y actividades</t>
  </si>
  <si>
    <t>0311 - 2 - 3.2.2.2.8.0.0.0.3602018.83117 - 20</t>
  </si>
  <si>
    <t>Crear un fondo para la financiación de emprendimientos en el departamento del Quindío, el cual permita inyectar capital y/o establecer alianzas con entidades financieras para ofrecer líneas de microcrédito accesibles.</t>
  </si>
  <si>
    <t>Aunar esfuerzos para desarrollar proyectos direccionados al financiamiento de planes de negocio</t>
  </si>
  <si>
    <t>0311 - 2 - 3.2.2.2.9.0.0.0.3602032.91138 - 20</t>
  </si>
  <si>
    <t>Promover el desarrollo del ecosistema de emprendimiento del departamento, por medio del fortalecimiento de la Red Regional de Emprendimiento, la articulación de sus actores y la creación de una ruta de emprendimiento e innovación, con el fin de aunar esfuerzos para la promoción y el desarrollo de emprendimientos competitivos y sostenibles</t>
  </si>
  <si>
    <t>Apoyo a procesos y actividades direccionadas a fortalecer las capacidades de los emprendedores del departamento</t>
  </si>
  <si>
    <t>0311 - 2 - 3.2.2.2.9.0.0.0.3602032.91119 - 20</t>
  </si>
  <si>
    <t>Aunar esfuerzos para desarrolar proyectos  a travès delos cuales se fortalezcan las capacidades de los emprendedores del departamento</t>
  </si>
  <si>
    <t>0311 - 2 - 3.2.2.2.9.0.0.0.3602029.91119 - 20</t>
  </si>
  <si>
    <t>Realizar en todos los municipios talleres de oferta institucional que permitan acercar a la comunidad la oferta de las diferentes entidades que hacen parte del Servicio Público de Empleo, por medio de un trabajo articulado entre el departamento, los municipios, el Sena, las cajas de compensación familiar y las agencias de empleo existentes en el territorio.</t>
  </si>
  <si>
    <t>Apoyo a procesos y actividades direccionadas a desarrollar talleres de oferta institucional del sector trabajo.</t>
  </si>
  <si>
    <t>Logistica, impresiones maaterial  y refrigerios para adelantar los talleres de oferta institucional</t>
  </si>
  <si>
    <t>0311 - 2 - 3.2.2.2.9.0.0.0.3602030.91119 - 20</t>
  </si>
  <si>
    <t>Fortalecer el Observatorio Regional de Mercado de Trabajo ORMET por medio de un convenio con el Ministerio de Trabajo, que permita hacer transferencia de conocimiento para que desde la gobernación se pueda brindar un servicio de información y monitoreo del mercado de trabajo en el departamento, cuyos reportes sirvan de insumo a las diferentes instancias y entidades que toman decisiones en materia de empleo.</t>
  </si>
  <si>
    <t>Apoyo a procesos y actividades direccionadas a fortalecer el observatorio regional del mercado de trabajo ORMET</t>
  </si>
  <si>
    <t>Aunuar esfuerzos para fortalecer los procesos enmarcados en el mercado laboral del departamento</t>
  </si>
  <si>
    <t>Logistica, impresiones maaterial  y refrigerios para adelantar los procesos de monitoreo del mercado de tarabajo,</t>
  </si>
  <si>
    <t xml:space="preserve">TOTAL: </t>
  </si>
  <si>
    <t>PROGRAMACIÓN PLAN DE ACCIÓN  DE LA SECRETARÍA DE AGRICULTURA, DESARROLLO RURAL Y MEDIO AMBIENTE 2021</t>
  </si>
  <si>
    <t>PLAN DE DESARROLLO DEPARTAMENTAL: Tú y Yo somos Quindío 2020-2023</t>
  </si>
  <si>
    <t>Inclusión productiva de pequeños productores rurales. "Tú y yo con oportunidades para en pequeño campesino"</t>
  </si>
  <si>
    <t xml:space="preserve">
0312 - 2 - 3.2.2.2.9.0.0.0.1702011.91131 - 20</t>
  </si>
  <si>
    <t>Ejecutar procesos de planificación a los procesos de acompañamiento a las asociaciones</t>
  </si>
  <si>
    <t>Actividades de asesoría para el fortalecimiento de la asociatividad</t>
  </si>
  <si>
    <t>Recurso orinario</t>
  </si>
  <si>
    <t>JULIO CESAR CORTEZ PULIDO</t>
  </si>
  <si>
    <t>0312 - 2 - 3.2.2.2.8.0.0.0.1702011.86119 - 20</t>
  </si>
  <si>
    <t>0312 - 2 - 3.2.2.2.9.0.0.0.1702007.91138 - 20</t>
  </si>
  <si>
    <t>Realizar proceso de acompañamiento en la cofinanciación de proyectos productivos</t>
  </si>
  <si>
    <t>convenios alianzas proyectos productivos</t>
  </si>
  <si>
    <t>Servicio de apoyo financiero para en acceso a activos productivos y de comercialización</t>
  </si>
  <si>
    <t>0312 - 2 - 3.2.2.2.9.0.0.0.1702009.91138 - 20</t>
  </si>
  <si>
    <t>Disminuir las dificultades que enfrentan los productores agropecuarios para acceder adecuadamente a los mercados, y diseña esquemas de comercialización</t>
  </si>
  <si>
    <t xml:space="preserve"> convenios alianzas de apoyo financiero para el acceso a activos productivos y de comercialización</t>
  </si>
  <si>
    <t>Servicio de apoyo para en fomento organizativo de la agricultura campesina, familiar y comunitaria</t>
  </si>
  <si>
    <t xml:space="preserve">0312 - 2 - 3.2.2.2.9.0.0.0.1702017.91131 - 20
</t>
  </si>
  <si>
    <t xml:space="preserve">Implementación de procesos productivos agropecuarios familiares campesinos en busca de la soberanía y seguridad alimentaria en el Departamento del Quindío </t>
  </si>
  <si>
    <t>Estructurar y ejecutar proyectos integrales agropecuarios de seguridad y soberanía alimentaria de
transferencia de innovaciones tecnológicas y provisión de metodologías de extensión rural (PDEA y PGAT
municipal) a los productores</t>
  </si>
  <si>
    <t>Apoyo técnico en el fomento organizativo de la Agricultura Campesina,
Familiar y Comunitaria</t>
  </si>
  <si>
    <t>0312 - 2 - 3.2.2.2.9.0.0.0.1702017.91138 - 20</t>
  </si>
  <si>
    <t>Servicio de apoyo para en acceso a maquinaria y equipos</t>
  </si>
  <si>
    <t>0312 - 2 - 3.2.2.2.9.0.0.0.1702014.91138 - 20</t>
  </si>
  <si>
    <t>Formular e implementar proyectos integrales de Desarrollo Tecnológico y/o agro industriales, de dotación de
maquinaria y equipo,</t>
  </si>
  <si>
    <t>Adquisición de bienes o servicios y/o Convenio de cofinanciación Alianzas
productivas; para el Servicio de apoyo para el acceso a maquinaria y equipos</t>
  </si>
  <si>
    <t>0312 - 2 - 3.2.2.2.9.0.0.0.1702021.91131 - 20</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</si>
  <si>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</si>
  <si>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</si>
  <si>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0312 - 2 - 3.2.2.2.6.0.0.0.1702038.62429 - 20</t>
  </si>
  <si>
    <t>Fortalecer la participación de los productores en los procesos de comercialización y de mercados campesinos</t>
  </si>
  <si>
    <t>Apoyo institucional a productores en la participación en mercados
campesinos-Compra y/o adquisición de suministros</t>
  </si>
  <si>
    <t>Acompañamiento a las organizaciones de productores formales</t>
  </si>
  <si>
    <t>0312 - 2 - 3.2.2.2.9.0.0.0.1702023.91131 - 20</t>
  </si>
  <si>
    <t>Formular e Implementar el Plan Departamental de Extensión Agropecuaria PDEA del departamento del Quindío&amp;nbsp;</t>
  </si>
  <si>
    <t>Formular e Implementar el Plan Departamental de Extensión Agropecuaria PDEA del departamento del
Quindío</t>
  </si>
  <si>
    <t>0312 - 2 - 3.2.2.2.9.0.0.0.1702024.91131 - 20</t>
  </si>
  <si>
    <t>Estructurar y ejecutar proyectos integrales agropecuarios, de asistencia técnica y extensión agropecuaria municipales</t>
  </si>
  <si>
    <t>Servicios de acompañamiento en la implementación de Planes de desarrollo agropecuario y rural</t>
  </si>
  <si>
    <t>0312 - 2 - 3.2.2.2.9.0.0.0.1702025.91131 - 20</t>
  </si>
  <si>
    <t>Aplicacar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</si>
  <si>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</si>
  <si>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Servicio de apoyo a la implementación de mecanismos y herramientas para en conocimiento, reducción y manejo de riesgos agropecuarios</t>
  </si>
  <si>
    <t>0312 - 2 - 3.2.2.2.9.0.0.0.1703013.91138 - 20</t>
  </si>
  <si>
    <t>Realizar acompañamiento técnico, económico a los productores en la prevención y mitigación de riesgos
naturales</t>
  </si>
  <si>
    <t>acompañamiento técnico, económico a los productores en la prevención y
mitigación de riesgos naturales</t>
  </si>
  <si>
    <t>Documentos de lineamientos para en ordenamiento social y productivo elaborados</t>
  </si>
  <si>
    <t>0312 - 2 - 3.2.2.2.9.0.0.0.1704002.91131 - 20</t>
  </si>
  <si>
    <t>Implementación de procesos de ordenamiento productivo y social territorial</t>
  </si>
  <si>
    <t>Formular e implementar el Plan de Ordenamiento Productivo Y Social De La Propiedad Rural (POPSPR)</t>
  </si>
  <si>
    <t>Apoyo coordinación puesta en marcha del plan de ordenamiento productivo
y social de la propiedad rural</t>
  </si>
  <si>
    <t>0312 - 2 - 3.2.2.2.9.0.0.0.1704017.91131 - 20</t>
  </si>
  <si>
    <t>Formular e implementar programas y proyectos agropecuarios integrales, sostenibles, de reconversión
productiva</t>
  </si>
  <si>
    <t>Acompañamiento en el proceso de formalización de la propiedad rural</t>
  </si>
  <si>
    <t>0312 - 2 - 3.2.2.2.9.0.0.0.1706004.91138 - 20</t>
  </si>
  <si>
    <t>Planificar estrategias productivas y empresariales del sector rural</t>
  </si>
  <si>
    <t>Apoyo financiero a eventos nacionales e internacionles</t>
  </si>
  <si>
    <t>0312 - 2 - 3.2.2.2.9.0.0.0.1707069.91138 - 20</t>
  </si>
  <si>
    <t>Realizar adecuados procesos de sanidad e inocuidad alimentaria</t>
  </si>
  <si>
    <t>Realizar alianzas en  procesos de  sanidad e inocuidad alimentaria</t>
  </si>
  <si>
    <t>0312 - 2 - 3.2.2.2.9.0.0.0.1708016.91131 - 20</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</si>
  <si>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</si>
  <si>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agropecurios y agroindustriales y
de desarrollo rural integral</t>
  </si>
  <si>
    <t>Apoyo coordinación puesta en marcha de proyectos de CTI</t>
  </si>
  <si>
    <t>0312 - 2 - 3.2.2.2.9.0.0.0.1708051.91131 - 20</t>
  </si>
  <si>
    <t>Apoyar la coordinación interinstitucional en investigación, transferencia y adopción de sistemas de información
tecnológica</t>
  </si>
  <si>
    <t>Apoyo coordinación puesta en marcha de proyecto de CTI en sistemas de
información y comunicación</t>
  </si>
  <si>
    <t>170901900</t>
  </si>
  <si>
    <t>0312 - 2 - 3.2.1.1.3.2.5.0.1709019.44516 - 20</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</si>
  <si>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</si>
  <si>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</si>
  <si>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Adquisición y suministro de equipos, insumos y licencias agroindutriales.</t>
  </si>
  <si>
    <t xml:space="preserve">0312 - 2 - 3.2.2.2.9.0.0.0.1709034.91131 - 20
</t>
  </si>
  <si>
    <t>Mejorar la Infraestructura de pos cosecha</t>
  </si>
  <si>
    <t>Realización de acciones de diseño, acompañamiento para adecuación de
infraestructura de pos cosecha</t>
  </si>
  <si>
    <t>0312 - 2 - 3.2.2.2.9.0.0.0.1709034.91138 - 20</t>
  </si>
  <si>
    <t>0312 - 2 - 3.2.1.1.3.2.5.0.1709093.44516 - 20</t>
  </si>
  <si>
    <t>Fortalecer y adecuar trapiches paneleros,</t>
  </si>
  <si>
    <t>Adquisición y suministro de equipos insumos y logística industriales de
trapiches paneleros</t>
  </si>
  <si>
    <t>0312 - 2 - 3.2.2.2.9.0.0.0.3502017.91131 - 20</t>
  </si>
  <si>
    <t>Realizar acciones productividad y competitividad de las empresas colombianas</t>
  </si>
  <si>
    <t>Desarrollo de actividades de fomento de la cultura de asociatividad</t>
  </si>
  <si>
    <t>0312 - 2 - 3.2.2.2.9.0.0.0.3502007.91119 - 20</t>
  </si>
  <si>
    <t>Desarrollo de acciones de capacitación, acompañamiento, asesoría, y
seguimiento en competencias administrativas, organizacionales, mercados,
extensión, planes de negocio</t>
  </si>
  <si>
    <t xml:space="preserve"> Fortalecimiento del desempeño ambiental de los sectores productivos. "Tú y yo guardianes de la biodiversidad. </t>
  </si>
  <si>
    <t>0312 - 2 - 3.2.2.2.9.0.0.0.3201013.94900 - 20</t>
  </si>
  <si>
    <t>Elaborar lineamientos técnicos para el mejoramiento de la calidad ambiental en áreas urbanas.</t>
  </si>
  <si>
    <t>Acciones para mejorar la calidad ambiental de las áreas urbanas</t>
  </si>
  <si>
    <t>0312 - 2 - 3.2.2.2.9.0.0.0.3201008.94900 - 20</t>
  </si>
  <si>
    <t>Realización de Campaña de monitoreo de calidad del aire realizadas</t>
  </si>
  <si>
    <t>0312 - 2 - 3.2.2.2.9.0.0.0.3202005.94900 - 20</t>
  </si>
  <si>
    <t>Desarrollar actividades de protección de ecosistemas en procesos de restauración</t>
  </si>
  <si>
    <t>Desarrollo de actividades en servicios de restauración de ecosistemas</t>
  </si>
  <si>
    <t>0312 - 2 - 3.2.2.2.9.0.0.0.32020371.94900 - 20</t>
  </si>
  <si>
    <t>Desarrollo de actividades de recuperación del Bosque ripario recuperado</t>
  </si>
  <si>
    <t>0312 - 2 - 3.2.2.2.9.0.0.0.32020372.94900 - 20</t>
  </si>
  <si>
    <t>intervención de áreas de importancia estratégica para la conservación y
regulación del recurso hídrico</t>
  </si>
  <si>
    <t>0312 - 2 - 3.2.2.2.9.0.0.0.3202043.94900 - 20</t>
  </si>
  <si>
    <t>esquemas de Pago por Servicio ambientales</t>
  </si>
  <si>
    <t>DNP</t>
  </si>
  <si>
    <t>0312 - 2 - 3.2.2.2.9.0.0.0.32020141.94900 - 20</t>
  </si>
  <si>
    <t xml:space="preserve"> Apoyo a la generación de entornos  amigables para nuestros animales en el departamento del Quindío </t>
  </si>
  <si>
    <t>Fortalecer el acompañamiento Departamental en Campañas para la fauna silvestre y Domestica</t>
  </si>
  <si>
    <t>Apoyo en asesoria y asistencia técnica en la formulación, estructuración e
implementación de Estrategia para la protección y bienestar de los animales
domésticos y silvestres adoptada</t>
  </si>
  <si>
    <t>0312 - 2 - 3.2.2.2.9.0.0.0.32020142.94900 - 20</t>
  </si>
  <si>
    <t>Fortalecer las campañas educativas ambientales qué permitan la apropiación y sensibilización del patrimonio
ambiental y en Paisaje Cultural Cafetero</t>
  </si>
  <si>
    <t>Servicios de educación informal conservación de la diversidad y de los</t>
  </si>
  <si>
    <t>0312 - 2 - 3.2.2.1.3.0.0.0.32020142.94900 - 20</t>
  </si>
  <si>
    <t>0312 - 2 - 3.2.2.2.9.0.0.0.3204012.94900 - 20</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</si>
  <si>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</si>
  <si>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sumistro de bienes y servios de apoyo en la implementación de
proyectos de Emprendimientos Verdes.</t>
  </si>
  <si>
    <t>0312 - 2 - 3.2.2.2.9.0.0.0.3205009.94900 - 20</t>
  </si>
  <si>
    <t>Desarrollar eficientemente proceso de recuperación de barreras rompe vientos</t>
  </si>
  <si>
    <t>Desarrollar acciones de recuperación de Barreras rompe vientos</t>
  </si>
  <si>
    <t>0312 - 2 - 3.2.2.2.9.0.0.0.3205014.94900 - 20</t>
  </si>
  <si>
    <t>Desarrollar eficientemente obras para el control de erosión</t>
  </si>
  <si>
    <t>Desarrollar acciones de siembra de arboles donde hay erosión</t>
  </si>
  <si>
    <t>0312 - 2 - 3.2.2.2.9.0.0.0.3205010.94900 - 20</t>
  </si>
  <si>
    <t>Desarrollar eficientemente obras para estabilización de taludes</t>
  </si>
  <si>
    <t>Diseño de trinchos</t>
  </si>
  <si>
    <t>Gestión del cambio climático para un desarrollo bajo en carbono y resiliente al clima. "Tú y yo preparados para en cambio climático"</t>
  </si>
  <si>
    <t>0312 - 2 - 3.2.2.2.9.0.0.0.3206005.94900 - 20</t>
  </si>
  <si>
    <t>Ejecutar eficientemente el programas de protección del patrimonio ambiental , en paisaje, la biodiversidad y sus servicios ecosistémicos</t>
  </si>
  <si>
    <t>Acciones de difusión de la información en gestión del cambio climático</t>
  </si>
  <si>
    <t>0312 - 2 - 3.2.2.2.9.0.0.0.3206014.94900 - 20</t>
  </si>
  <si>
    <t>Apoyo a la producción de plántulas</t>
  </si>
  <si>
    <t>0312 - 2 - 3.2.1.1.3.1.4.0.3206015.43410 - 20</t>
  </si>
  <si>
    <t>Operatividad de la estufas ecoeficientes</t>
  </si>
  <si>
    <t>PROGRAMACIÓN PLAN DE ACCIÓN OFICINA PRIVADA AÑO 2021</t>
  </si>
  <si>
    <t>Fortalecimiento de la Gestión  y Desempeño Institucional</t>
  </si>
  <si>
    <t xml:space="preserve">Política de Transparencia, Acceso a la Información Pública y Lucha Contra la Corrupción  articulada   con el "Pacto por la Integridad , Transparencia y Legalidad" del Gobierno Nacional desarrollada.  </t>
  </si>
  <si>
    <t>0313 - 2 - 3.2.2.2.9.0.0.0.45990231.91119 - 20</t>
  </si>
  <si>
    <t>Desarrollar la Política de Transparencia, Acceso a la Información Pública</t>
  </si>
  <si>
    <t>Desarrollo, Articulaciones y Transparencia.</t>
  </si>
  <si>
    <t xml:space="preserve">
Director Oficina Privada</t>
  </si>
  <si>
    <t>0313 - 2 - 3.2.2.2.9.0.0.0.4599029.91119 - 20</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</si>
  <si>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</si>
  <si>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</si>
  <si>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</si>
  <si>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Ejecución Plan de Medios (Radio, Prensa, Revistas, Televisión, Portal WEB, Redes Sociales, OOH) Revisión y Desarrollo de la Estrategia de Comunicaciones.</t>
  </si>
  <si>
    <t>Fotalecimiento del buen gobierno para el respeto y garantía de los derechos humanos. "Quindío integrado y participativo"</t>
  </si>
  <si>
    <t>0313 - 2 - 3.2.2.2.9.0.0.0.45020011.91119 - 20</t>
  </si>
  <si>
    <t>Proporcionar espacios de participación efectiva de los ciudadanos, mejorando la percepción de transparencia</t>
  </si>
  <si>
    <t>Encuentros Ciudadanos</t>
  </si>
  <si>
    <t>Ruta de la felicidad</t>
  </si>
  <si>
    <t>FORMATO</t>
  </si>
  <si>
    <t xml:space="preserve">Codigo:  </t>
  </si>
  <si>
    <t>PROGRAMACIÓN PLAN DE ACCIÓN SECRETARIA DE EDUCACIÓN 2021</t>
  </si>
  <si>
    <t xml:space="preserve">Version: </t>
  </si>
  <si>
    <t xml:space="preserve">Fecha: </t>
  </si>
  <si>
    <t>Pagina:</t>
  </si>
  <si>
    <t>PLAN DE DESARROLLO DEPARTAMENTAL: TÚ YO SOMOS QUINDIO 2020-2023</t>
  </si>
  <si>
    <t>VALOR 
(EN PESOS)</t>
  </si>
  <si>
    <t xml:space="preserve">Víctimas </t>
  </si>
  <si>
    <t>Información con Base en la Matrícula Pico Año 2020 Fuente SIMAT Anexo 6A a Junio 30 de 2020 - Sector Oficial</t>
  </si>
  <si>
    <t>2201030</t>
  </si>
  <si>
    <t>1404 - 2 - 3.2.2.2.9.0.0.0.2201030.92102 - 25</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</si>
  <si>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</si>
  <si>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</si>
  <si>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 Fortalecer los modelos educativos flexibles en el proceso de atención a población diversa o en condición de vulnerabilidad con discapacidad, capacidades y/o talentos excepcionales.</t>
  </si>
  <si>
    <t>SGP</t>
  </si>
  <si>
    <t>Secretaría de Educación</t>
  </si>
  <si>
    <t>1404 - 2 - 3.2.2.2.9.0.0.0.2201030.92200 - 25</t>
  </si>
  <si>
    <t>1404 - 2 - 3.2.2.2.9.0.0.0.2201030.92310 - 25</t>
  </si>
  <si>
    <t>1404 - 2 - 3.2.2.2.9.0.0.0.2201030.92330 - 25</t>
  </si>
  <si>
    <t>0314 - 2 - 3.2.2.2.9.0.0.0.2201033.92102 - 20</t>
  </si>
  <si>
    <t xml:space="preserve">Garantizar a los estudiantes las estrategias de transporte y alimentación escolar </t>
  </si>
  <si>
    <t xml:space="preserve">* Diseño e Implementación de estrategias de acceso y permanencia de los niños, niñas, adolescentes, jóvenes y adultos del Departamento del Quindío en el sector educativo.  </t>
  </si>
  <si>
    <t xml:space="preserve">  </t>
  </si>
  <si>
    <t>0314 - 2 - 3.2.2.2.9.0.0.0.2201033.92310 - 20</t>
  </si>
  <si>
    <t>0314 - 2 - 3.2.2.2.9.0.0.0.2201033.92330 - 20</t>
  </si>
  <si>
    <t>0314 - 2 - 3.2.2.2.9.0.0.0.2201032.92102 - 20</t>
  </si>
  <si>
    <t xml:space="preserve">Brindar un acompañamiento a los Establecimientos Educativos Oficiales urbanos o rurales para el fortalecimiento de las Escuelas de Padres </t>
  </si>
  <si>
    <t>* Fortalecer modelos de alfabetización flexibles  para la atención a la población iletrada en los 11 municipios no certificados en educación del Departamento del Quindío.</t>
  </si>
  <si>
    <t>0314 - 2 - 3.2.2.2.9.0.0.0.2201032.92200 - 20</t>
  </si>
  <si>
    <t>0314 - 2 - 3.2.2.2.9.0.0.0.2201032.92310 - 20</t>
  </si>
  <si>
    <t>0314 - 2 - 3.2.2.2.9.0.0.0.2201032.92330 - 20</t>
  </si>
  <si>
    <t>1404 - 2 - 3.2.2.2.9.0.0.0.2201055.92200 - 25</t>
  </si>
  <si>
    <t xml:space="preserve">* Fortalecer, los estándares mínimos de atención en el servicio educativo a la población en condición SRPA. </t>
  </si>
  <si>
    <t>1404 - 2 - 3.2.2.2.9.0.0.0.2201055.92310 - 25</t>
  </si>
  <si>
    <t>1404 - 2 - 3.2.2.2.9.0.0.0.2201055.92330 - 25</t>
  </si>
  <si>
    <t>0314 - 2 - 3.2.2.2.9.0.0.0.2201067.92102 - 20</t>
  </si>
  <si>
    <t>* Fortalecer la conformación y la participación activa de las escuelas de padres en los Establecimientos Educativos Oficiales urbanos o rurales del Departamento del Quindío.</t>
  </si>
  <si>
    <t>0314 - 2 - 3.2.2.2.9.0.0.0.2201067.92200 - 20</t>
  </si>
  <si>
    <t>0314 - 2 - 3.2.2.2.9.0.0.0.2201067.92310 - 20</t>
  </si>
  <si>
    <t>0314 - 2 - 3.2.2.2.9.0.0.0.2201067.92330 - 20</t>
  </si>
  <si>
    <t>1404 - 2 - 3.2.2.2.6.0.0.0.2201028.63320 - 81</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</si>
  <si>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</si>
  <si>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</si>
  <si>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Transferencias de la nacion por alimentacion PAE</t>
  </si>
  <si>
    <t>0314 - 2 - 3.2.2.2.6.0.0.0.2201028.63320 - 20</t>
  </si>
  <si>
    <t>2201029</t>
  </si>
  <si>
    <t>0314 - 2 - 3.4.2.4.0.0.0.0.2201029.64114 - 20</t>
  </si>
  <si>
    <t>*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</si>
  <si>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0314 - 2 - 3.2.2.2.5.0.0.0.2201062.54129 - 20</t>
  </si>
  <si>
    <t>Gestionar interinstitucionalmente la generación de ambientes de aprendizaje adecuados, a través de los procesos de focalización y coordinación para dar solución a las necesidades en infraestructura educativa</t>
  </si>
  <si>
    <t>* Asistencia y seguimiento a los procesos para  para la construcción, mejoramiento, mantenimiento y reforzamiento de la Infraestructura Educativa en los Establecimientos Educativos Oficiales urbanos o rurales del Departamento.</t>
  </si>
  <si>
    <t>0314 - 2 - 3.2.2.2.9.0.0.0.2201063.91121 - 20</t>
  </si>
  <si>
    <t>*Asistencia, seguimiento y elaboración de estudios de pre factibilidad, factibilidad y definitivos.</t>
  </si>
  <si>
    <t>1404 - 2 - 3.2.1.1.4.1.1.4.2201069.38111 - 21</t>
  </si>
  <si>
    <t>* Adquirir y dotar de Mobiliario Escolar los diferentes ambientes escolares de los Establecimientos Educativos Oficiales urbanos o rurales del Departamento del Quindío.</t>
  </si>
  <si>
    <t>Rendimientos dinancieros SGP Educación</t>
  </si>
  <si>
    <t>0314 - 2 - 3.2.1.1.4.1.1.4.2201069.38111 - 20</t>
  </si>
  <si>
    <t>0314 - 2 - 3.2.2.2.9.0.0.0.2201018.92102 - 20</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</si>
  <si>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</si>
  <si>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</si>
  <si>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Articular las instituciones prestadoras de servicios y la secretaria departamental para garantizar la prestación de un servicio de calidad y el   tránsito de los niños y niñas , en el nivel de preescolar de las instituciones educativas adscritas al departamento del Quindío</t>
  </si>
  <si>
    <t>* Implementar el sistema de información SIPI.</t>
  </si>
  <si>
    <t>0314 - 2 - 3.2.2.2.9.0.0.0.2201037.92102 - 20</t>
  </si>
  <si>
    <t>Incrementar estrategias y procesos de atención a la primera infancia</t>
  </si>
  <si>
    <t>* Fortalecer estrategias que permitan una atención integral en el nivel de preescolar de los Establecimientos Educativos Oficiales urbanos o rurales adscritos a la Secretaría de Educación Departamental.</t>
  </si>
  <si>
    <t>0314 - 2 - 3.2.2.2.9.0.0.0.2201073.92102 - 20</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</si>
  <si>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</si>
  <si>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</si>
  <si>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Mejorar modelos pedagógicos conductistas y tradicionales en los establecimientos educativos del Departamento</t>
  </si>
  <si>
    <t>* Acompañamiento a los Establecimientos Educativos Oficiales urbanos o rurales para la presentación de las  pruebas externas y la medición de la calidad educativa de los estudiantes.</t>
  </si>
  <si>
    <t>0314 - 2 - 3.2.2.2.9.0.0.0.2201073.92200 - 20</t>
  </si>
  <si>
    <t>0314 - 2 - 3.2.2.2.9.0.0.0.2201073.92310 - 20</t>
  </si>
  <si>
    <t>0314 - 2 - 3.2.2.2.9.0.0.0.2201073.92330 - 20</t>
  </si>
  <si>
    <t>0314 - 2 - 3.2.2.2.9.0.0.0.2201068.92102 - 20</t>
  </si>
  <si>
    <t>* Fortalecimiento e implementación de acciones en el marco de la  prevención de riesgos  y proyectos ambientales escolares -PRAE- en los Establecimientos Educativos Oficiales urbanos o rurales adscritos a la Secretaría de Educación Departamental</t>
  </si>
  <si>
    <t>0314 - 2 - 3.2.2.2.9.0.0.0.2201068.92200 - 20</t>
  </si>
  <si>
    <t>0314 - 2 - 3.2.2.2.9.0.0.0.2201068.92310 - 20</t>
  </si>
  <si>
    <t>0314 - 2 - 3.2.2.2.9.0.0.0.2201068.92330 - 20</t>
  </si>
  <si>
    <t>2201026</t>
  </si>
  <si>
    <t>1404 - 2 - 3.2.2.1.3.0.0.0.2201026.32210 - 25</t>
  </si>
  <si>
    <t>* Fortalecimiento de la gestión educativa mediante la dotación de material didáctico, pedagógico,  y tecnológico para los Establecimientos Educativos Oficiales urbanos o rurales adscritos a la Secretaría de Educación Departamental.</t>
  </si>
  <si>
    <t>1404 - 2 - 3.2.2.1.3.0.0.0.2201026.38350 - 25</t>
  </si>
  <si>
    <t>1404 - 2 - 3.2.2.1.3.0.0.0.2201026.38440 - 25</t>
  </si>
  <si>
    <t>1404 - 2 - 3.2.2.1.3.0.0.0.2201026.38590 - 25</t>
  </si>
  <si>
    <t>0314 - 2 - 3.2.2.1.3.0.0.0.2201026.32210 - 20</t>
  </si>
  <si>
    <t>0314 - 2 - 3.2.2.1.3.0.0.0.2201026.38350 - 20</t>
  </si>
  <si>
    <t>0314 - 2 - 3.2.2.1.3.0.0.0.2201026.38440 - 20</t>
  </si>
  <si>
    <t>0314 - 2 - 3.2.2.1.3.0.0.0.2201026.38590 - 20</t>
  </si>
  <si>
    <t>0314 - 2 - 3.2.2.2.9.0.0.0.22010741.92102 - 20</t>
  </si>
  <si>
    <t>* Fortalecimiento de los procesos de formación de docentes y directivos docentes para el mejoramiento de la calidad educativa en los Establecimientos Educativos Oficiales urbanos o rurales adscritos a la Secretaría de Educación Departamental.</t>
  </si>
  <si>
    <t>0314 - 2 - 3.2.2.2.9.0.0.0.22010741.92200 - 20</t>
  </si>
  <si>
    <t>0314 - 2 - 3.2.2.2.9.0.0.0.22010741.92310 - 20</t>
  </si>
  <si>
    <t>0314 - 2 - 3.2.2.2.9.0.0.0.22010741.92330 - 20</t>
  </si>
  <si>
    <t>0314 - 2 - 3.2.2.2.9.0.0.0.22010742.92102 - 20</t>
  </si>
  <si>
    <t>* Fortalecimiento de los procesos de formación de docentes de preescolar y agentes educativos  para el mejoramiento de la calidad educativa de los Establecimientos Educativos Oficiales urbanos o rurales adscritos a la Secretaría de Educación Departamental.</t>
  </si>
  <si>
    <t>0314 - 2 - 3.2.2.2.9.0.0.0.2201035.92330 - 20</t>
  </si>
  <si>
    <t>Aumentar la preparación académica en términos de la ciencia, la tecnología e innovación desde el territorio</t>
  </si>
  <si>
    <t>* Fortalecimiento de procesos o desarrollo de estrategias que permitan la articulación entre los Establecimientos Educativos Oficiales urbanos o rurales adscritos y los sectores productivos del Departamento.</t>
  </si>
  <si>
    <t>0314 - 2 - 3.2.2.2.9.0.0.0.2201046.92102 - 20</t>
  </si>
  <si>
    <t>* Fortalecimiento e implementación de estrategias  y practicas pedagógicas innovadoras  en los Establecimientos Educativos Oficiales urbanos o rurales adscritos a la Secretaría de Educación Departamental.</t>
  </si>
  <si>
    <t>0314 - 2 - 3.2.2.2.9.0.0.0.2201046.92200 - 20</t>
  </si>
  <si>
    <t>0314 - 2 - 3.2.2.2.9.0.0.0.2201046.92310 - 20</t>
  </si>
  <si>
    <t>0314 - 2 - 3.2.2.2.9.0.0.0.2201046.92330 - 20</t>
  </si>
  <si>
    <t>0314 - 2 - 3.2.2.2.9.0.0.0.2201054.92102 - 20</t>
  </si>
  <si>
    <t>* Fortalecer las estrategias para la atención y prevención de riesgos sociales de los niños, niñas, adolescentes y jóvenes en los Establecimientos Educativos Oficiales urbanos o rurales del Departamento del Quindío.</t>
  </si>
  <si>
    <t>0314 - 2 - 3.2.2.2.9.0.0.0.2201054.92200 - 20</t>
  </si>
  <si>
    <t>0314 - 2 - 3.2.2.2.9.0.0.0.2201054.92310 - 20</t>
  </si>
  <si>
    <t>0314 - 2 - 3.2.2.2.9.0.0.0.2201054.92330 - 20</t>
  </si>
  <si>
    <t>0314 - 2 - 3.2.2.2.9.0.0.0.2201061.92330 - 20</t>
  </si>
  <si>
    <t>* Fortalecimiento de proyectos pedagógicos productivos de los Establecimientos Educativos Oficiales urbanos o rurales adscritos a la Secretaría de Educación Departamental.</t>
  </si>
  <si>
    <t>0314 - 2 - 3.2.2.2.9.0.0.0.2201066.92330 - 20</t>
  </si>
  <si>
    <t>* Fortalecimiento e implementación de estrategias que permitan identificar las posibles orientaciones vocacionales de los estudiantes para el ingreso a la educacion técnica, tecnológica, profesional ó su vida laboral.</t>
  </si>
  <si>
    <t>0314 - 2 - 3.2.2.2.9.0.0.0.2201050.92102 - 20</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</si>
  <si>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</si>
  <si>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</si>
  <si>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</si>
  <si>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 Fortalecimiento e implementación de estrategias para el acceso a contenidos web con fines pedagógicos de los estudiantes en los Establecimientos Educativos Oficiales urbanos o rurales adscritos a la Secretaría de Educación Departmaental.</t>
  </si>
  <si>
    <t>0314 - 2 - 3.2.2.2.9.0.0.0.2201050.92200 - 20</t>
  </si>
  <si>
    <t>0314 - 2 - 3.2.2.2.9.0.0.0.2201050.92310 - 20</t>
  </si>
  <si>
    <t>0314 - 2 - 3.2.2.2.9.0.0.0.2201050.92330 - 20</t>
  </si>
  <si>
    <t>1404 - 2 - 3.2.2.2.9.0.0.0.2201050.92102 - 25</t>
  </si>
  <si>
    <t>* Fortalecimiento de los servicios de conectividad de los Establecimientos Educativos Oficiales urbanos o rurales adscritos a la Secretaría de Educación Departamental.</t>
  </si>
  <si>
    <t>1404 - 2 - 3.2.2.2.9.0.0.0.2201050.92200 - 25</t>
  </si>
  <si>
    <t>1404 - 2 - 3.2.2.2.9.0.0.0.2201050.92310 - 25</t>
  </si>
  <si>
    <t>1404 - 2 - 3.2.2.2.9.0.0.0.2201050.92330 - 25</t>
  </si>
  <si>
    <t>0314 - 2 - 3.2.2.2.9.0.0.0.22010011.92102 - 20</t>
  </si>
  <si>
    <t xml:space="preserve">Adquisición de infraestructura tecnológica  (Hardware y/o Software) para Establecimientos Educativos urbanos o rurales en el Nivel Central de la SEDQ </t>
  </si>
  <si>
    <t>* Diseño y puesta en marcha del Plan Estratégico de Tecnologías de la Información en la Secretaría de Educación Departamental del Quindío.</t>
  </si>
  <si>
    <t>0314 - 2 - 3.2.2.2.9.0.0.0.22010011.92200 - 20</t>
  </si>
  <si>
    <t>0314 - 2 - 3.2.2.2.9.0.0.0.22010011.92310 - 20</t>
  </si>
  <si>
    <t>0314 - 2 - 3.2.2.2.9.0.0.0.22010011.92330 - 20</t>
  </si>
  <si>
    <t>0314 - 2 - 3.2.2.2.9.0.0.0.22010012.92102 - 20</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</si>
  <si>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</si>
  <si>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</si>
  <si>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 xml:space="preserve">Fortalecer la administración y seguridad de los documentos físicos y electrónicos, respaldando la integralidad, protección y acceso oportuno a la información </t>
  </si>
  <si>
    <t>0314 - 2 - 3.2.2.2.9.0.0.0.22010012.92200 - 20</t>
  </si>
  <si>
    <t>0314 - 2 - 3.2.2.2.9.0.0.0.22010012.92310 - 20</t>
  </si>
  <si>
    <t>0314 - 2 - 3.2.2.2.9.0.0.0.22010012.92330 - 20</t>
  </si>
  <si>
    <t>0314 - 2 - 3.2.2.2.9.0.0.0.2201048.92102 - 20</t>
  </si>
  <si>
    <t>Desarrollar estrategias de diálogo, reflexión y articulación entre la comunidad educativa del Departamento del Quindío y la sociedad civil entorno al mejoramiento de la calidad educativa</t>
  </si>
  <si>
    <t>* 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</si>
  <si>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0314 - 2 - 3.2.2.2.9.0.0.0.2201048.92200 - 20</t>
  </si>
  <si>
    <t>0314 - 2 - 3.2.2.2.9.0.0.0.2201048.92310 - 20</t>
  </si>
  <si>
    <t>0314 - 2 - 3.2.2.2.9.0.0.0.2201048.92330 - 20</t>
  </si>
  <si>
    <t>0314 - 2 - 3.2.2.2.9.0.0.0.22010341.92102 - 20</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</si>
  <si>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</si>
  <si>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</si>
  <si>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Aumentar el nivel lingüistico de los niños, niñas, jóvenes y docentes del Departamento</t>
  </si>
  <si>
    <t>* Fortalecimiento de estrategias que contribuyan al mejoramiento de las competencias comunicativas en idioma extranjero de los estudiantes de los Establecimientos Educativos Oficiales urbanos o rurales adscritos a la Secretaría de Educación Departamental.</t>
  </si>
  <si>
    <t>0314 - 2 - 3.2.2.2.9.0.0.0.22010341.92200 - 20</t>
  </si>
  <si>
    <t>0314 - 2 - 3.2.2.2.9.0.0.0.22010341.92310 - 20</t>
  </si>
  <si>
    <t>0314 - 2 - 3.2.2.2.9.0.0.0.22010341.92330 - 20</t>
  </si>
  <si>
    <t>0314 - 2 - 3.2.2.2.9.0.0.0.22010342.92102 - 20</t>
  </si>
  <si>
    <t>* Fortalecimiento de estrategias que permitan la promoción del bilingüismo en los Establecimientos Educativos Oficiales urbanos o rurales adscritos a la Secretaría de Educación Departamental.</t>
  </si>
  <si>
    <t>0314 - 2 - 3.2.2.2.9.0.0.0.22010342.92200 - 20</t>
  </si>
  <si>
    <t>0314 - 2 - 3.2.2.2.9.0.0.0.22010342.92310 - 20</t>
  </si>
  <si>
    <t>0314 - 2 - 3.2.2.2.9.0.0.0.22010342.92330 - 20</t>
  </si>
  <si>
    <t>0314 - 2 - 3.2.2.2.9.0.0.0.2201060.92102 - 20</t>
  </si>
  <si>
    <t>* Fortalecimiento de estrategias de formación a docentes vinculados a los Establecimientos Educativos Oficiales urbanos o rurales adscritos a la Secrtaría de Educación Departamental que permitan el mejoramiento de practicas pedagógicas de competencias comunicativas en idioma extranjero.</t>
  </si>
  <si>
    <t>0314 - 2 - 3.2.2.2.9.0.0.0.2201060.92200 - 20</t>
  </si>
  <si>
    <t>0314 - 2 - 3.2.2.2.9.0.0.0.2201060.92310 - 20</t>
  </si>
  <si>
    <t>0314 - 2 - 3.2.2.2.9.0.0.0.2201060.92330 - 20</t>
  </si>
  <si>
    <t>0314 - 2 - 3.2.2.2.9.0.0.0.2201006.92102 - 20</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</si>
  <si>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</si>
  <si>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 Implementar un plan colectivo de asistencia técnica a los funcionarios docentes, directivos docentes y administrativos de la Secretaría de Educación Departamental, con el fin de fortalecer sus capacidades estratégicas, técnicas y personales. </t>
  </si>
  <si>
    <t>0314 - 2 - 3.2.2.2.9.0.0.0.2201006.92200 - 20</t>
  </si>
  <si>
    <t>0314 - 2 - 3.2.2.2.9.0.0.0.2201006.92310 - 20</t>
  </si>
  <si>
    <t>0314 - 2 - 3.2.2.2.9.0.0.0.2201006.92330 - 20</t>
  </si>
  <si>
    <t>0314 - 2 - 3.2.2.2.9.0.0.0.2201015.92102 - 20</t>
  </si>
  <si>
    <t xml:space="preserve">Realizar  sesiones en forma de talleres para el seguimiento y evaluación de la gestión institucional relacionada con las metas estratégicas para mejoramiento de la calidad con inclusión y equidad y del servicio educativo </t>
  </si>
  <si>
    <t>* Realizar alianzas estratégicas o pactos por la calidad de la educación entre las alcaldías, los Establecimientos Educativos Oficiales urbanos o rurales y la   Secretaria Departamental, para el fortalecimiento de la gestión y del servicio educativo, con   eficiencia y eficacia en el cumplimiento de las metas estratégicas del Plan Departamental de Desarrollo 2020-2023. Tú y yo somos Quindío.</t>
  </si>
  <si>
    <t>0314 - 2 - 3.2.2.2.9.0.0.0.2201015.92200 - 20</t>
  </si>
  <si>
    <t>0314 - 2 - 3.2.2.2.9.0.0.0.2201015.92310 - 20</t>
  </si>
  <si>
    <t>0314 - 2 - 3.2.2.2.9.0.0.0.2201015.92330 - 20</t>
  </si>
  <si>
    <t>0314 - 2 - 3.2.2.2.9.0.0.0.2201042.92102 - 20</t>
  </si>
  <si>
    <t xml:space="preserve">Implementar un plan colectivo de asistencia técnica a los funcionarios docentes, directivos docentes y administrativos de la Secretaría de Educación Departamental, con el fin de fortalecer sus capacidades estratégicas, técnicas y personales </t>
  </si>
  <si>
    <t>* Implementar la asistencia psicosocial a estudiantes, docentes, directivos docentes y funcionarios administrativos de la Secretaría de Educación Departamental, con el fin de
mejorar la calidad de vida y el bienestar, tanto a nivel individual como colectivo.</t>
  </si>
  <si>
    <t>0314 - 2 - 3.2.2.2.9.0.0.0.2201042.92200 - 20</t>
  </si>
  <si>
    <t>0314 - 2 - 3.2.2.2.9.0.0.0.2201042.92310 - 20</t>
  </si>
  <si>
    <t>0314 - 2 - 3.2.2.2.9.0.0.0.2201042.92330 - 20</t>
  </si>
  <si>
    <t>2201071</t>
  </si>
  <si>
    <t>Servicio Educativo</t>
  </si>
  <si>
    <t>220107100</t>
  </si>
  <si>
    <t>54</t>
  </si>
  <si>
    <t>1401 - 2 - 3.1.1.1.1.1.0.0.2201071.91121 - 25</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</si>
  <si>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</si>
  <si>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1401 - 2 - 3.1.1.1.1.2.0.0.2201071.91121 - 25</t>
  </si>
  <si>
    <t>1401 - 2 - 3.1.1.1.1.6.0.0.2201071.91121 - 25</t>
  </si>
  <si>
    <t>1401 - 2 - 3.1.1.1.1.7.0.0.2201071.91121 - 25</t>
  </si>
  <si>
    <t>1401 - 2 - 3.1.1.1.1.8.1.0.2201071.91121 - 25</t>
  </si>
  <si>
    <t>1401 - 2 - 3.1.1.1.1.8.2.0.2201071.91121 - 25</t>
  </si>
  <si>
    <t>1401 - 2 - 3.1.1.1.1.9.0.0.2201071.91121 - 25</t>
  </si>
  <si>
    <t>1401 - 2 - 3.1.1.2.1.0.0.0.2201071.91121 - 25</t>
  </si>
  <si>
    <t>1401 - 2 - 3.1.1.2.2.0.0.0.2201071.91121 - 25</t>
  </si>
  <si>
    <t>1401 - 2 - 3.1.1.2.3.0.0.0.2201071.91121 - 25</t>
  </si>
  <si>
    <t>1401 - 2 - 3.1.1.2.4.0.0.0.2201071.91121 - 25</t>
  </si>
  <si>
    <t>1401 - 2 - 3.1.1.2.5.0.0.0.2201071.91121 - 25</t>
  </si>
  <si>
    <t>1401 - 2 - 3.1.1.2.6.0.0.0.2201071.91121 - 25</t>
  </si>
  <si>
    <t>1401 - 2 - 3.1.1.2.7.0.0.0.2201071.91121 - 25</t>
  </si>
  <si>
    <t>1401 - 2 - 3.1.1.2.8.0.0.0.2201071.91121 - 25</t>
  </si>
  <si>
    <t>1401 - 2 - 3.1.1.2.9.0.0.0.2201071.91121 - 25</t>
  </si>
  <si>
    <t>1401 - 2 - 3.1.1.3.1.2.0.0.2201071.91121 - 25</t>
  </si>
  <si>
    <t>1401 - 2 - 3.1.1.3.1.3.0.0.2201071.91121 - 25</t>
  </si>
  <si>
    <t>1401 - 2 - 3.2.2.2.9.0.0.0.2201071.91121 - 25</t>
  </si>
  <si>
    <t>1401 - 2 - 3.2.2.2.10.0.0.0.2201071.91121 - 25</t>
  </si>
  <si>
    <t>1402 - 2 - 3.1.1.1.1.1.0.0.2201071.91121 - 25</t>
  </si>
  <si>
    <t>1402 - 2 - 3.1.1.1.1.2.0.0.2201071.91121 - 25</t>
  </si>
  <si>
    <t>1402 - 2 - 3.1.1.1.1.4.0.0.2201071.91121 - 25</t>
  </si>
  <si>
    <t>1402 - 2 - 3.1.1.1.1.5.0.0.2201071.91121 - 25</t>
  </si>
  <si>
    <t>1402 - 2 - 3.1.1.1.1.6.0.0.2201071.91121 - 25</t>
  </si>
  <si>
    <t>1402 - 2 - 3.1.1.1.1.8.1.0.2201071.91121 - 25</t>
  </si>
  <si>
    <t>1402 - 2 - 3.1.1.1.1.8.2.0.2201071.91121 - 25</t>
  </si>
  <si>
    <t>1402 - 2 - 3.1.1.2.4.0.0.0.2201071.91121 - 25</t>
  </si>
  <si>
    <t>1402 - 2 - 3.1.1.2.6.0.0.0.2201071.91121 - 25</t>
  </si>
  <si>
    <t>1402 - 2 - 3.1.1.2.7.0.0.0.2201071.91121 - 25</t>
  </si>
  <si>
    <t>1402 - 2 - 3.1.1.2.8.0.0.0.2201071.91121 - 25</t>
  </si>
  <si>
    <t>1402 - 2 - 3.1.1.2.9.0.0.0.2201071.91121 - 25</t>
  </si>
  <si>
    <t>1402 - 2 - 3.2.1.1.3.3.2.0.2201071.45250 - 25</t>
  </si>
  <si>
    <t>1402 - 2 - 3.2.2.2.9.0.0.0.2201071.91121 - 25</t>
  </si>
  <si>
    <t>1402 - 2 - 3.2.2.2.10.0.0.0.2201071.91121 - 25</t>
  </si>
  <si>
    <t>1403 - 2 - 3.1.1.1.1.1.0.0.2201071.91121 - 25</t>
  </si>
  <si>
    <t>1403 - 2 - 3.1.1.1.1.2.0.0.2201071.91121 - 25</t>
  </si>
  <si>
    <t>1403 - 2 - 3.1.1.1.1.4.0.0.2201071.91121 - 25</t>
  </si>
  <si>
    <t>1403 - 2 - 3.1.1.1.1.6.0.0.2201071.91121 - 25</t>
  </si>
  <si>
    <t>1403 - 2 - 3.1.1.1.1.8.1.0.2201071.91121 - 25</t>
  </si>
  <si>
    <t>1403 - 2 - 3.1.1.1.1.8.2.0.2201071.91121 - 25</t>
  </si>
  <si>
    <t>1403 - 2 - 3.1.1.2.4.0.0.0.2201071.91121 - 25</t>
  </si>
  <si>
    <t>1403 - 2 - 3.1.1.2.6.0.0.0.2201071.91121 - 25</t>
  </si>
  <si>
    <t>1403 - 2 - 3.1.1.2.7.0.0.0.2201071.91121 - 25</t>
  </si>
  <si>
    <t>1403 - 2 - 3.1.1.2.8.0.0.0.2201071.91121 - 25</t>
  </si>
  <si>
    <t>1403 - 2 - 3.1.1.2.9.0.0.0.2201071.91121 - 25</t>
  </si>
  <si>
    <t>1403 - 2 - 3.2.2.2.9.0.0.0.2201071.91121 - 25</t>
  </si>
  <si>
    <t>1403 - 2 - 3.2.2.2.10.0.0.0.2201071.91121 - 25</t>
  </si>
  <si>
    <t>1402 - 2 - 3.1.1.1.1.1.0.0.2201071.91121 - 26</t>
  </si>
  <si>
    <t>SISTEMA GENERAL DE PARTICIPACION EDUCACION</t>
  </si>
  <si>
    <t>1402 - 2 - 3.1.1.2.1.0.0.0.2201071.91121 - 26</t>
  </si>
  <si>
    <t>1402 - 2 - 3.1.1.2.2.0.0.0.2201071.91121 - 26</t>
  </si>
  <si>
    <t>1402 - 2 - 3.1.1.2.3.0.0.0.2201071.91121 - 26</t>
  </si>
  <si>
    <t>1403 - 2 - 3.1.1.1.1.1.0.0.2201071.91121 - 26</t>
  </si>
  <si>
    <t>1403 - 2 - 3.1.1.2.1.0.0.0.2201071.91121 - 26</t>
  </si>
  <si>
    <t>1403 - 2 - 3.1.1.2.2.0.0.0.2201071.91121 - 26</t>
  </si>
  <si>
    <t>1403 - 2 - 3.1.1.2.3.0.0.0.2201071.91121 - 26</t>
  </si>
  <si>
    <t>1402 - 2 - 3.3.13.1.1.0.0.0.2201071.91121 - 09</t>
  </si>
  <si>
    <t>SUPERAVIT SGP EDUACION</t>
  </si>
  <si>
    <t>1400 - 2 - 3.1.1.1.1.1.0.0.2201071.91121 - 25</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</si>
  <si>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</si>
  <si>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1400 - 2 - 3.1.1.1.1.6.0.0.2201071.91121 - 25</t>
  </si>
  <si>
    <t>1400 - 2 - 3.1.1.1.1.7.0.0.2201071.91121 - 25</t>
  </si>
  <si>
    <t>1400 - 2 - 3.1.1.1.1.8.1.0.2201071.91121 - 25</t>
  </si>
  <si>
    <t>1400 - 2 - 3.1.1.1.1.8.2.0.2201071.91121 - 25</t>
  </si>
  <si>
    <t>1400 - 2 - 3.1.1.1.1.9.0.0.2201071.91121 - 25</t>
  </si>
  <si>
    <t>1400 - 2 - 3.1.1.2.1.0.0.0.2201071.91121 - 25</t>
  </si>
  <si>
    <t>1400 - 2 - 3.1.1.2.2.0.0.0.2201071.91121 - 25</t>
  </si>
  <si>
    <t>1400 - 2 - 3.1.1.2.3.0.0.0.2201071.91121 - 25</t>
  </si>
  <si>
    <t>1400 - 2 - 3.1.1.2.4.0.0.0.2201071.91121 - 25</t>
  </si>
  <si>
    <t>1400 - 2 - 3.1.1.2.5.0.0.0.2201071.91121 - 25</t>
  </si>
  <si>
    <t>1400 - 2 - 3.1.1.2.6.0.0.0.2201071.91121 - 25</t>
  </si>
  <si>
    <t>1400 - 2 - 3.1.1.2.7.0.0.0.2201071.91121 - 25</t>
  </si>
  <si>
    <t>1400 - 2 - 3.1.1.2.8.0.0.0.2201071.91121 - 25</t>
  </si>
  <si>
    <t>1400 - 2 - 3.1.1.2.9.0.0.0.2201071.91121 - 25</t>
  </si>
  <si>
    <t>1400 - 2 - 3.1.1.3.1.2.0.0.2201071.91121 - 25</t>
  </si>
  <si>
    <t>1400 - 2 - 3.1.1.3.1.3.0.0.2201071.91121 - 25</t>
  </si>
  <si>
    <t>1400 - 2 - 3.2.1.1.3.3.2.0.2201071.45250 - 25</t>
  </si>
  <si>
    <t>1400 - 2 - 3.2.2.1.3.0.0.0.2201071.91121 - 25</t>
  </si>
  <si>
    <t>1400 - 2 - 3.2.2.2.9.0.0.0.2201071.91121 - 25</t>
  </si>
  <si>
    <t>1400 - 2 - 3.2.2.2.10.0.0.0.2201071.91121 - 25</t>
  </si>
  <si>
    <t>0314 - 2 - 3.2.2.2.9.0.0.0.2201071.92102 - 35</t>
  </si>
  <si>
    <t>Prestación del Servicio de Aseo y Vigilancia para las Establecimientos Educativos Oficiales del Departamento del Quindío.</t>
  </si>
  <si>
    <t>MONOPOLIO</t>
  </si>
  <si>
    <t>0314 - 2 - 3.2.2.2.9.0.0.0.2201071.92200 - 35</t>
  </si>
  <si>
    <t>0314 - 2 - 3.2.2.2.9.0.0.0.2201071.92310 - 35</t>
  </si>
  <si>
    <t>0314 - 2 - 3.2.2.2.9.0.0.0.2201071.92330 - 35</t>
  </si>
  <si>
    <t>0314 - 2 - 3.2.2.2.9.0.0.0.2201071.92102 - 20</t>
  </si>
  <si>
    <t>0314 - 2 - 3.2.2.2.9.0.0.0.2201071.92200 - 20</t>
  </si>
  <si>
    <t>0314 - 2 - 3.2.2.2.9.0.0.0.2201071.92310 - 20</t>
  </si>
  <si>
    <t>0314 - 2 - 3.2.2.2.9.0.0.0.2201071.92330 - 20</t>
  </si>
  <si>
    <t>Calidad y fomento de la Educación "Tu y yo preparados para la educación superior"</t>
  </si>
  <si>
    <t>2202006</t>
  </si>
  <si>
    <t>0314 - 2 - 3.2.2.2.9.0.0.0.2202006.92330 - 20</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</si>
  <si>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</si>
  <si>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</si>
  <si>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</si>
  <si>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</si>
  <si>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Generación de una cultura qué valora y gestiona en conocimiento y la innovación</t>
  </si>
  <si>
    <t>0314 - 2 - 3.2.2.2.9.0.0.0.3904006.92310 - 20</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</si>
  <si>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</si>
  <si>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</si>
  <si>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Promover, implementar y evaluar virtual y presencialmente estrategias pedagógicas con metodología de proyecto investigativo en los Establecimientos Educativos Oficiales urbanos o rurales adscritos a la Secretaría de Educación Departamental</t>
  </si>
  <si>
    <t>Acompañamiento a los Establecimientos Educativos Oficiales urbanos o rurales para el fortalecimiento de una cultura que fomente  la CTeI y la investigación como estrategía pedagógica IEP.</t>
  </si>
  <si>
    <t>0314 - 2 - 3.2.2.2.9.0.0.0.3904006.92330 - 20</t>
  </si>
  <si>
    <t>LILIANA MARIA SANCHEZ VILLADA</t>
  </si>
  <si>
    <t>Secretaria de Educación</t>
  </si>
  <si>
    <t>PROGRAMACIÓN PLAN DE ACCIÓN SECRETARIA DE FAMILIA      AÑO:  2021</t>
  </si>
  <si>
    <t>INCLUSION SOCIAL</t>
  </si>
  <si>
    <t xml:space="preserve"> 0316 - 2 - 3.2.2.2.9.0.0.0.19050212.91119 - 20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</si>
  <si>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</si>
  <si>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</si>
  <si>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</si>
  <si>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</si>
  <si>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LEIDY YOHANNA JARAMILLO SANTOFIMIO- DIRECTORA DESARROLLO HUMANO Y FAMILIA</t>
  </si>
  <si>
    <t>Diseñar e implementar campañas de promoción de la salud mental y arraigo por la vida</t>
  </si>
  <si>
    <t>Alianzas intersectoriales para la prevención y promoción de la salud sexual y reproductiva y salud mental</t>
  </si>
  <si>
    <t>0316 - 2 - 3.2.2.2.9.0.0.0.1905022.91119 - 20</t>
  </si>
  <si>
    <t>Diseño, implementación y seguimiento de una estrategia de prevencion y mitigación del consumo de SPA en el departamento del Quindío</t>
  </si>
  <si>
    <t>Consolidación de redes de apoyo para la prevención y/o mitigación de consumo de SPA</t>
  </si>
  <si>
    <t>0316 - 2 - 3.2.2.1.3.0.0.0.1905022.32690 - 20</t>
  </si>
  <si>
    <t>Pendón,plegables. Folletos, manillas, cartillas, etc</t>
  </si>
  <si>
    <t>0316 - 2 - 3.2.2.1.2.0.0.0.1905022.23999 - 20</t>
  </si>
  <si>
    <t>Refrigerios, logística y sonido</t>
  </si>
  <si>
    <t xml:space="preserve">0316 - 2 - 3.2.2.2.9.0.0.0.3301051.91119 - 20
</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</si>
  <si>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</si>
  <si>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</si>
  <si>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MANUEL ALEJANDRO PATIÑO BUITRAGO- JEFE DE JUVENTUD</t>
  </si>
  <si>
    <t>0316 - 2 - 3.2.2.2.9.0.0.0.41020351.91119 - 20</t>
  </si>
  <si>
    <t>Diseño e implementación de un  Modelo de  Atención Integral a la Primera Infancia  a través de las Rutas Integrales de Atención  RIAS en el departamento del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</si>
  <si>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</si>
  <si>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</si>
  <si>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NATALIA LAVREZ RUALES- JEFE DE FAMILIA</t>
  </si>
  <si>
    <t xml:space="preserve">Numero de rutas integrales de atención  a la  primera infancia implementadas y con seguimiento </t>
  </si>
  <si>
    <t>0316 - 2 - 3.2.2.2.9.0.0.0.41020011.91119 - 20</t>
  </si>
  <si>
    <t>Prestar asistencia técnica a las Rutas Implementadas en los Municipios, para la adecuada implementación de la RIA.</t>
  </si>
  <si>
    <t xml:space="preserve">Apoyar la socialización de las rutas integrales de atención, en marco de los comites y consejos que así lo requieran, del orden Departamental y municipal. </t>
  </si>
  <si>
    <t>Apoyo en la Implementación y seguimiento de la ruta integral de  atención departamental.</t>
  </si>
  <si>
    <t>0316 - 2 - 3.2.2.2.9.0.0.0.41020432.91119 - 20</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</si>
  <si>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</si>
  <si>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</si>
  <si>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</si>
  <si>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Politica Publica  de Familia</t>
  </si>
  <si>
    <t>Apoyar con el seguimiento,  monitoreo y evaluación de la política publica de familia</t>
  </si>
  <si>
    <t xml:space="preserve">Diseñar y desarrollar estrategias, programas y/o proyectos para la protección y fortalecimiento de las familias del departamento </t>
  </si>
  <si>
    <t>316 - 2 - 3.2.2.1.2.0.0.0.41020432.23999 - 20</t>
  </si>
  <si>
    <t>Logistica operativa,  refrigerios</t>
  </si>
  <si>
    <t>0316 - 2 - 3.2.2.1.3.0.0.0.41020432.32690 - 20</t>
  </si>
  <si>
    <t>Transporte sonido, Publicidad, Volantes, pendones, afiches, manillas, etc.</t>
  </si>
  <si>
    <t>Revisar, ajustar e implementar  la política pública de primera infancia, infancia y adolescencia</t>
  </si>
  <si>
    <t>0316 - 2 - 3.2.2.2.9.0.0.0.41020352.91119 - 20</t>
  </si>
  <si>
    <t xml:space="preserve"> 202000363-0101</t>
  </si>
  <si>
    <t xml:space="preserve"> Revisión , ajuste  e implementación de  la política pública de primera infancia, infancia y adolescencia en el Departamento del Quindío  </t>
  </si>
  <si>
    <t>Eficiencia en la articulación Interinstitucional que garantice un seguimiento efectivo del cumplimiento del plan de acción de la política publica de infancia y adolescencia</t>
  </si>
  <si>
    <t>Revisar y ajustar la Política Publica de primera infancia, infancia y adolescencia del departamento</t>
  </si>
  <si>
    <t>0316 - 2 - 3.2.2.2.9.0.0.0.41020431.91119 - 20</t>
  </si>
  <si>
    <t>Apoyar con el seguimiento al Plan de Acción de la Politica Publica  de primera infancia, infancia y adolescencia del departamento</t>
  </si>
  <si>
    <t>Apoyo en los espacios de participación tales como: Consejo de Politica Social, Comite Departamental e Interinstitucional  para la Primera Infancia, Infancia y Adolescencia y Familia, CIETI, Mesa de Paticipación de NiÑos, Niñas y Adolescentes</t>
  </si>
  <si>
    <t>Apoyo a programas que conlleven a la  implementación de la Politica publica de primera infancia, infancia y adolescencia en el Departamento del Quindio</t>
  </si>
  <si>
    <t>Brindar asistencia tecnica a los municipios del departamento, que así lo requieran en temas relacionados con el seguimiento e implementación de la politica publica de primera infancia, infancia y adolescencia del departamento</t>
  </si>
  <si>
    <t>0316 - 2 - 3.2.2.1.3.0.0.0.41020431.32690 - 20</t>
  </si>
  <si>
    <t>Logistica operativa, sonido, Publicidad, Volantes, pendones, afiches, manillas, etc.</t>
  </si>
  <si>
    <t>0316 - 2 - 3.2.2.1.2.0.0.0.41020431.23999 - 20</t>
  </si>
  <si>
    <t>Logistica operativa,  refrigerios.</t>
  </si>
  <si>
    <t>0316 - 2 - 3.2.2.2.9.0.0.0.41020381.91119 - 20</t>
  </si>
  <si>
    <t>Revisión, ajuste e implementación de la Política Pública de Juventud</t>
  </si>
  <si>
    <t>MANUEL ALEJANDRO PATIÑO BUITRAGO</t>
  </si>
  <si>
    <t xml:space="preserve">Seguimiento a los indicadores de cumplimiento del plan de accion de la politica publica de juventud </t>
  </si>
  <si>
    <t>Fomento y fortalecimiento de organizaciones de base social para la participación y empoderamiento juvenil</t>
  </si>
  <si>
    <t xml:space="preserve">Dinamización de espacios para la participación juvenil </t>
  </si>
  <si>
    <t>0316 - 2 - 3.2.2.1.2.0.0.0.41020381.23999 - 20</t>
  </si>
  <si>
    <t>ADQUISICION DE BIENES Y SERVICIOS: Logistica operativa,  refrigerios, sonido, ferreteria, etc</t>
  </si>
  <si>
    <t>0316 - 2 - 3.2.2.1.3.0.0.0.41020381.32690 - 20</t>
  </si>
  <si>
    <t>Volantes, pendones, afiches, manillas, etc.</t>
  </si>
  <si>
    <t>0316 - 2 - 3.2.2.2.9.0.0.0.4102042.91119 - 20</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</si>
  <si>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</si>
  <si>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</si>
  <si>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vinculos familiares</t>
  </si>
  <si>
    <t>Articulación con Gremios (comerciantes, taxistas, Supermercados y Tenderos ) para la socialización, promoción e implementación de las Rutas Integrales de Atención en Violencia Intrafamilair y de Género</t>
  </si>
  <si>
    <t xml:space="preserve">Socialización y promoción de Rutas Integrales de Atención en Violencia Intrafamiliar y de Género </t>
  </si>
  <si>
    <t>0316 - 2 - 3.2.2.1.3.0.0.0.4102042.32690 - 20</t>
  </si>
  <si>
    <t>0316 - 2 - 3.2.2.2.9.0.0.0.41020012.91119 - 20</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</si>
  <si>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</si>
  <si>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</si>
  <si>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</si>
  <si>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Diseño de estrategia para la protección de los NN</t>
  </si>
  <si>
    <t>Articulación interinstitucional para el desarrollo de la estrategia para la protección de los NN</t>
  </si>
  <si>
    <t xml:space="preserve">Implementación de estrategia de protección para los NN </t>
  </si>
  <si>
    <t>0316 - 2 - 3.2.2.2.9.0.0.0.4102046.91119 - 20</t>
  </si>
  <si>
    <t>Articulación interinstitucional para la promoción, prevención y garantía de Derechos de NNA.</t>
  </si>
  <si>
    <t>0316 - 2 - 3.2.2.2.9.0.0.0.41020382.91119 - 20</t>
  </si>
  <si>
    <t>Servicio de atención Post egreso de adolescentes y jóvenes, en los servicios de restablecimiento en la administración de justicia, con enfoque pedagógico y restaurativo encaminados a la inclusión social del Departamento del   Quindío.</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</si>
  <si>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</si>
  <si>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</si>
  <si>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</si>
  <si>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</si>
  <si>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</si>
  <si>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</si>
  <si>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0316 - 2 - 3.2.2.2.9.0.0.0.4103059.91119 - 20</t>
  </si>
  <si>
    <t xml:space="preserve">Diseño e implementación, seguimiento y evaluación de estrategias para el fomento y fortalecimiento del emprendimiento y empleo juvenil </t>
  </si>
  <si>
    <t>0316 - 2 - 3.2.2.2.9.0.0.0.41030523.91119 - 20</t>
  </si>
  <si>
    <t>Existencia de planes de acompañamiento al ciudadano migrante del depto. del Quindío</t>
  </si>
  <si>
    <t>Formular e Implementar el Plan de Acompañamiento al Ciudadano Migrante en el Departamento del Quindío</t>
  </si>
  <si>
    <t>JHON DEIVY SANCHEZ MORALES- JEFE DE POBLACIONES</t>
  </si>
  <si>
    <t>0316 - 2 - 3.2.2.2.9.0.0.0.4103050.91119 - 20</t>
  </si>
  <si>
    <t xml:space="preserve">Focalización y fortalecimiento de proyectos productivos con enfoque familiar y/o  comunitario en el Departamento del Quindío </t>
  </si>
  <si>
    <t>Acompañamiento técnico a los proyectos productivos focalizados y fortalecidos en el Departamento del Quindío</t>
  </si>
  <si>
    <t>0316 - 2 - 3.2.2.2.9.0.0.0.4103058.91119 - 20</t>
  </si>
  <si>
    <t>Fomentar y fortalecer la inclusión laboral y productiva de cuidadores, cuidadoras, PCD y sus Familias</t>
  </si>
  <si>
    <t>KARLA DANIELA QUINTERO TEJADA- DIRECTORA DESARROLLO HUMANO Y FAMILIA</t>
  </si>
  <si>
    <t>Fomentar el emprendimiento y el empleo para cuidadores y PCD en el Departamento</t>
  </si>
  <si>
    <t>0316 - 2 - 3.2.2.2.9.0.0.0.41030601.91119 - 20</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</si>
  <si>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</si>
  <si>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</si>
  <si>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DANIELA ALVIS HOYOS- DIRECTORA DE POBLACIONES</t>
  </si>
  <si>
    <t>Formulación e Implementación de los Planes de Vida de los Cabildos Indígenas</t>
  </si>
  <si>
    <t>0316 - 2 - 3.2.2.2.9.0.0.0.41030602.91119 - 20</t>
  </si>
  <si>
    <t>Alianzas sociales y/o comunitarias con enfoque diferencial en los Resguardos indígenas</t>
  </si>
  <si>
    <t>Formulación e Implementación de los Planes de Vida de los Resguardos Indígenas</t>
  </si>
  <si>
    <t>0316 - 2 - 3.2.2.2.9.0.0.0.41030521.91119 - 20</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</si>
  <si>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</si>
  <si>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</si>
  <si>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0316 - 2 - 3.2.2.1.3.0.0.0.41030521.32690 - 20</t>
  </si>
  <si>
    <t>Pendón,plegables. Folletos, manillas, etc</t>
  </si>
  <si>
    <t>0316 - 2 - 3.2.2.1.2.0.0.0.41030521.23999 - 20</t>
  </si>
  <si>
    <t xml:space="preserve">Logistica operativa, refrigerios, sonido para celebracion de eventos </t>
  </si>
  <si>
    <t>0316 - 2 - 3.2.2.2.9.0.0.0.4104020.91119 - 20</t>
  </si>
  <si>
    <t xml:space="preserve">Servicio de atención integral a población en condición de discapacidad en los municipios del Departamento del Quindío "TU Y YO JUNTOS EN LA INCLUSIÓN".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</si>
  <si>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</si>
  <si>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un banco de ayudas Técnicas No Pos para personas con Discapacidad en el departamento del Quindío</t>
  </si>
  <si>
    <t>KARLA DANIELA QUINTERO TEJADA- DIRECTORA DE ADULTO MAYOR Y DISCAPACIDAD</t>
  </si>
  <si>
    <t>Acompañamiento a  las personas con discapacidad,  familias y comunidad en la implementación del programa RBC</t>
  </si>
  <si>
    <t>Realizar  capacitaciones en agentes comunitarios en RBC</t>
  </si>
  <si>
    <t>Conformación y fortalecimiento a las redes de apoyo de la estrategia RBC</t>
  </si>
  <si>
    <t>0316 - 2 - 3.2.2.2.9.0.0.0.4104027.91119 - 20</t>
  </si>
  <si>
    <t>202000363-0012</t>
  </si>
  <si>
    <t xml:space="preserve">Apoyo en  la articulación de la  oferta social para la población habitante de calle del departamento del Quindío  </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</si>
  <si>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</si>
  <si>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</si>
  <si>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</si>
  <si>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0316 - 2 - 3.2.2.1.2.0.0.0.4104027.23999 - 20</t>
  </si>
  <si>
    <t xml:space="preserve">Logistica operativa, refrigerios, sonido </t>
  </si>
  <si>
    <t>0316 - 2 - 3.2.2.2.9.0.0.0.4104015.91119 - 20</t>
  </si>
  <si>
    <t xml:space="preserve">Apoyar acciones que conlleven al conocimiento de la Ley 1276 del 2009: Nuevos Criterios de Atención Integral del Adulto  Mayor en los Centros Vida
</t>
  </si>
  <si>
    <t>Dinamización del Cabildo Departamental de Sabios del Quindío y asistencia técnica cabildos Municiaples</t>
  </si>
  <si>
    <t>Dinamización  del Consejo Departamental del  adulto mayor</t>
  </si>
  <si>
    <t xml:space="preserve">Realizar acompañamiento a los grupos de adultos mayores del depto,a través de deporte, cultura, recreación y motivación </t>
  </si>
  <si>
    <t>0316 - 2 - 3.2.2.1.2.0.0.0.4104015.23999 - 20</t>
  </si>
  <si>
    <t>Celebraciones y eventos donde se resalte la importancia del rol del adulto mayor y su trayectoria de vida en la familia y la sociedad</t>
  </si>
  <si>
    <t>Logística Operativa, Sonido, refrigerios, Etc</t>
  </si>
  <si>
    <t>316 - 2 - 3.3.1.2.0.0.0.0.4104008.91119…-06</t>
  </si>
  <si>
    <t>Centros de Bienestar del Adulto Mayor (CBA)</t>
  </si>
  <si>
    <t>CENTROS VIDA (cv)</t>
  </si>
  <si>
    <t>0316 - 2 - 3.2.2.2.9.0.0.0.1702011.91119 - 20</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</si>
  <si>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</si>
  <si>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</si>
  <si>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ELAINE LOAIZA JURADO- JEFE DE LA MUJE RY LA EQUIDAD</t>
  </si>
  <si>
    <t>Articular y realizar seguimiento a las organizaciones existentes para fortalecer el empoderamiento de la Mujer.</t>
  </si>
  <si>
    <t>0316 - 2 - 3.2.2.2.9.0.0.0.3604006.91119 - 20</t>
  </si>
  <si>
    <t>Diseño e implementación, seguimiento y evaluación de una estrategia para la prevención de trabajo infantil</t>
  </si>
  <si>
    <t>NATALIA ALVAREZ RUALES- JEFE DE FAMILIA</t>
  </si>
  <si>
    <t>Apoyar la implementación de la línea Nacional de Política Pública para la prevención y erradicación del trabajo infantil y la protección integral al adolescente trabajador y apoyar al CIETI.</t>
  </si>
  <si>
    <t>Diseño e implementación, seguimiento y evaluación de estrategias de divulgación de Rutas de Atención en casos de vulneración de Derechos de NNA</t>
  </si>
  <si>
    <t>Diseño e implementación de campañas</t>
  </si>
  <si>
    <t xml:space="preserve">0316 - 2 - 3.2.2.2.9.0.0.0.45020016.91119 - 20
</t>
  </si>
  <si>
    <t>Implementación del  programa de liderazgo  para la participación femenina en escenarios sociales y políticos del departamento del Quindío</t>
  </si>
  <si>
    <t xml:space="preserve">Desarrollar estrategias de liderazgo para la Promoción de la participación de la Mujer en escenarios sociales y políticos </t>
  </si>
  <si>
    <t>ELAINE LOAIZA JURADO- JEFE DE OFICINA DE LA MUJER Y LA EQUIDAD</t>
  </si>
  <si>
    <t>0316 - 2 - 3.2.2.2.9.0.0.0.45020382.91119 - 20</t>
  </si>
  <si>
    <t xml:space="preserve">Apropiación jurídica  por parte de la población e institucionalidad sobre las rutas de atención existentes.
</t>
  </si>
  <si>
    <t>Implementación de la  Política Publica de Equidad de Género para la Mujer</t>
  </si>
  <si>
    <t>ELAINE LOAIZA JURADO- JEFE DE OFICNA DE LA MUJER Y LA EQUIDAD</t>
  </si>
  <si>
    <t>Seguimiento al cumplimiento de los planes de acción de la Politica Publica de  Equidad de Género para la mujer</t>
  </si>
  <si>
    <t>0316 - 2 - 3.2.2.1.3.0.0.0.45020382.32690 - 20</t>
  </si>
  <si>
    <t>Desarrollo de actividades de impacto para la promoción de derechos y movilización social</t>
  </si>
  <si>
    <t>Apoyo en la consolidación de espacios de participación a través de la socialización de la normatividad existente</t>
  </si>
  <si>
    <t>0316 - 2 - 3.2.2.1.2.0.0.0.45020382.23999 - 20</t>
  </si>
  <si>
    <t>Logistica operativa, refrigerios, Transporte, sonido para celebracion de eventos relacionados con la equidad</t>
  </si>
  <si>
    <t>0316 - 2 - 3.2.2.2.9.0.0.0.45020381.91119 - 20</t>
  </si>
  <si>
    <t>Establecer políticas claras para la inclusión social de la población LGTBI
Altos espacios de atención, formación y reflexión, orientados al fortalecimiento de los entornos  sociales y educativos respecto a las personas con diversidad sexual</t>
  </si>
  <si>
    <t>Implementacion y seguimiento al cumplimiento del plan de accion  de la politica publica de diversidad sexual e identidad de genero</t>
  </si>
  <si>
    <t>Desarrollar estrategias, programas y/o proyectos que promuevan la garantía de derechos a la poblacion sexualmente diversa</t>
  </si>
  <si>
    <t>Desarrollo programas, campañas, talleres relacionados con la promocion de derechos de poblacion LGTBI</t>
  </si>
  <si>
    <t>Diseñar e implementar, hacer seguimiento y evaluación a estrategias de formación para la disminución de todas las formas de discriminación por orientación sexual e identidad de género diverso</t>
  </si>
  <si>
    <t>Estrategias de Capacitación, fomento y sensibilización a personal de entidades públicos y privadas en la atención con enfoque diferencial y subdiferencial OSIGD/LGBTI para la inclusión, protección y promoción de las personas de estos sectores</t>
  </si>
  <si>
    <t>0316 - 2 - 3.2.2.1.3.0.0.0.45020381.32690 - 20</t>
  </si>
  <si>
    <t>316 - 2 - 3.2.2.1.2.0.0.0.45020381.23999 - 20</t>
  </si>
  <si>
    <t>Logistica operativa, refrigerios, sonido para celebracion de eventos relacionados con la equidad</t>
  </si>
  <si>
    <t>0316 - 2 - 3.2.2.2.9.0.0.0.45020241.91119 - 20</t>
  </si>
  <si>
    <t xml:space="preserve">Realizar articulación interinstitucional para la inclusión y promoción de la mujer en el ámbito económico, social y cultural </t>
  </si>
  <si>
    <t xml:space="preserve">Brindar asistencias técnicas a las alianzas público - privadas para la promoción de la mujer en el ámbito económico, social y cultural </t>
  </si>
  <si>
    <t xml:space="preserve">Canalizar la oferta público-privada para la inclusión de la mujer </t>
  </si>
  <si>
    <t>0316 - 2 - 3.2.2.2.9.0.0.0.4502024.91119 - 20</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</si>
  <si>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</si>
  <si>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</si>
  <si>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Articulación de base social y comunitario para la protección de la Mujer</t>
  </si>
  <si>
    <t>Realizar procesos continuos y formativos para el aumento de mujeres protegidas y protectoras.</t>
  </si>
  <si>
    <t>0316 - 2 - 3.2.2.2.9.0.0.0.45990192.91119 - 20</t>
  </si>
  <si>
    <t>Apoyar la elaboración, seguimiento y evaluación de los planes de acción de los municipios y depto. de la Política Publica de envejecimiento y vejez</t>
  </si>
  <si>
    <t>Formulación de la  política pública de Envejecimiento y vejez</t>
  </si>
  <si>
    <t>KARLA DANIELA QUINTERO TEJADA- DIRECTORA ADULTO MAYOR Y DISCAPACIDAD</t>
  </si>
  <si>
    <t>Desarrollar acciones que permitan garantizar el cumplimiento y reconocimiento de los derechos de las personas mayores.</t>
  </si>
  <si>
    <t>0316 - 2 - 3.2.2.2.9.0.0.0.45990191.91119 - 20</t>
  </si>
  <si>
    <t>Mejorar la articulación frente a la implementación de las políticas públicas de equidad y género</t>
  </si>
  <si>
    <t>Revisión y ajuste a la Política Pública de Equidad de Género para la Mujer</t>
  </si>
  <si>
    <t>0316 - 2 - 3.2.2.2.9.0.0.0.45990193.91119 - 20</t>
  </si>
  <si>
    <t>Realizar acciones para  el  seguimiento al Plan de Acción de los CMD – Ejes de la Política Pública
Procesos de  fortalecimiento en la cultura organizacional  del sector público y privado</t>
  </si>
  <si>
    <t>Servicio de Intérpretes de lengua de señas que permita la inclusión y acceso de las personas con discapcidad.</t>
  </si>
  <si>
    <t>Elaboración ,seguimiento y evaluacion de los planes de accion de los municipios y depto de la Politica Publica de discapacidad.</t>
  </si>
  <si>
    <t>Asistencia técnica a los municipios para la adecuada apropiación de la Política Pública de Discapacidad</t>
  </si>
  <si>
    <t>PROGRAMACIÓN PLAN DE ACCIÓN SECRETARIA  DE TECNOLOGIAS DE LA INFORMACION Y LAS COMUNICACIONES  AÑO: 2021</t>
  </si>
  <si>
    <t>PLAN DE DESARROLLO DEPARTAMENTAL: TU Y YO SOMO QUNDIO</t>
  </si>
  <si>
    <t>Facilitar el acceso y uso de las Tecnologías de la Información y las Comunicaciones en todo el departamento del Quindio. "Tú y yo somos ciudadanos TIC"</t>
  </si>
  <si>
    <t>0324 - 2 - 3.2.2.2.8.0.0.0.2301024.84290 - 20</t>
  </si>
  <si>
    <t>Ofrecer puntos de acceso comunitario a las Tecnologías de la Información y lasComunicaciones en los diferentes sectores urbanos del Departamento del Quindío.</t>
  </si>
  <si>
    <t>Apoyo técnico y/o profesional en la sostenibilidad de los centros de acceso comunitario en el departamento del Quindío</t>
  </si>
  <si>
    <t>Secretaria TIC</t>
  </si>
  <si>
    <t>0324 - 2 - 3.2.2.2.8.0.0.0.2301024.84222 - 20</t>
  </si>
  <si>
    <t>Garantizar el servicio de conectividad en los centros de acceso comunitario en el departamento del Quindio.</t>
  </si>
  <si>
    <t>0324 - 2 - 3.2.2.2.8.0.0.0.2301024.83132 - 20</t>
  </si>
  <si>
    <t>Mantenimiento de mobiliario, equipos y locaciones de los centros de acceso comunitario en el departamento del Quindio.</t>
  </si>
  <si>
    <t>Apoyo técnico y/o profesional en la estructuracion, direccionamiento y transición del protocolo IPV6 en instituciones públicas en el departamento del Quindío.</t>
  </si>
  <si>
    <t>0324 - 2 - 3.2.1.1.3.3.2.0.2301024.45261 - 20</t>
  </si>
  <si>
    <t>Adquisición de equipos de infraestructura tecnológica que permitan la modernizacion, con el fin de apoyar la transicion hacia el protocolo IPV6 en instituciones publicas del departamento del Quindío.</t>
  </si>
  <si>
    <t>0324 - 2 - 3.2.1.1.3.3.2.0.2301024.45250 - 20</t>
  </si>
  <si>
    <t>Modernización tecnológica del edificio de la Gobernación</t>
  </si>
  <si>
    <t>Servicio de acceso zonas digitales</t>
  </si>
  <si>
    <t>0324 - 2 - 3.2.2.2.8.0.0.0.2301079.83132 - 20</t>
  </si>
  <si>
    <t>Ofrecer el servicio de zonas de conectividad de internet en los diferentes sectoresrurales de los municipios del Departamento del Quindío.</t>
  </si>
  <si>
    <t>Apoyo técnico y/o profesional en la caracterización y/o diseño para priorizar las zonas wifi rurales en el departamento del Quindío.</t>
  </si>
  <si>
    <t>0324 - 2 - 3.2.2.2.8.0.0.0.2301079.83159 - 20</t>
  </si>
  <si>
    <t>Adquisición e implantación de infraestructura tecnológica necesaria para la puesta en funcionamiento de las zonas wifi.</t>
  </si>
  <si>
    <t>Apoyo técnico y/o profesional en la sensibilización del uso responsable de las zonas wifi.</t>
  </si>
  <si>
    <t>0324 - 2 - 3.2.2.2.8.0.0.0.2301062.83159 - 20</t>
  </si>
  <si>
    <t>Promover el uso de las Tecnologías de la Información y las Comunicaciones en laeducación básica, primaria y secundaria.</t>
  </si>
  <si>
    <t>Adquisición de terminales de computo</t>
  </si>
  <si>
    <t>0324 - 2 - 3.2.2.2.8.0.0.0.2301035.83132 - 20</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</si>
  <si>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</si>
  <si>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</si>
  <si>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</si>
  <si>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Apoyo técnico y/o profesional para la creación de estrategias de capacitación que permitan la formación de docentes en tecnologías de la información y las comunicaciones.</t>
  </si>
  <si>
    <t>0324 - 2 - 3.2.2.2.8.0.0.0.2301015.83132 - 20</t>
  </si>
  <si>
    <t>Asistir técnicamente en el diseño, implementación y/o ejecución de proyectos de TI enlos diferentes municipios del Departamento del Quindío</t>
  </si>
  <si>
    <t>Apoyo técnico y/o profesional en el acompañamiento a los diferentes Municipios en la formulación, ejecución y liquidación de planes y/o proyectos TI.</t>
  </si>
  <si>
    <t>0324 - 2 - 3.2.2.2.8.0.0.0.2301030.83132 - 20</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</si>
  <si>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</si>
  <si>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t>
  </si>
  <si>
    <t>Desarrollo de convenios con instituciones publicas y/o privadas para el fortalecimiento de procesos de formación TI en el departamento del Quindío.</t>
  </si>
  <si>
    <t xml:space="preserve"> Documentos de planeación</t>
  </si>
  <si>
    <t>0324 - 2 - 3.2.2.2.8.0.0.0.2301004.83132 - 20</t>
  </si>
  <si>
    <t>Elaborar documentos de planeación con el fin de llevar acabo el desarrollo de aplicaciones, contenidos digitales y apropiación de las TIC.</t>
  </si>
  <si>
    <t>Apoyo técnico y/o profesional en la elaboración de planes, estrategias, programas de tecnologías de la información y las comunicaciones.</t>
  </si>
  <si>
    <t>0324 - 2 - 3.2.2.2.8.0.0.0.2301042.83159 - 20</t>
  </si>
  <si>
    <t xml:space="preserve">Implementar plataforma de apoyo en el envío de alertas tempranas en salud,educación, secretaria Interior y Familia </t>
  </si>
  <si>
    <t xml:space="preserve"> Diseño y/o Adquisición para el desarrollo de infraestructura tecnológica necesaria para la implementación de un sistema de alertas tempranas en el departamento del Quindío.</t>
  </si>
  <si>
    <t>Servicio técnico y/o profesional en la implantación, seguimiento, sensibilización y puesta en funcionamiento de un sistema de alertas tempranas en el departamento del Quindío</t>
  </si>
  <si>
    <t>0324 - 2 - 3.2.2.2.8.0.0.0.2301042.83132 - 20</t>
  </si>
  <si>
    <t>0324 - 2 - 3.2.2.2.8.0.0.0.2302022.83132 - 20</t>
  </si>
  <si>
    <t xml:space="preserve">Fortalecimiento del sector empresarial del departamento del Quindío </t>
  </si>
  <si>
    <t>Apoyar en asesoría y/o asistencia técnica a las empresas relacionadas con la industriaTI en el Departamento del Quindío.</t>
  </si>
  <si>
    <t>Apoyo profesional en la asistencia tecnica a empresas relacionadas con la industria TI del departamento</t>
  </si>
  <si>
    <t>0324 - 2 - 3.2.2.2.8.0.0.0.2302042.83132 - 20</t>
  </si>
  <si>
    <t>Apoyar en la creación de ferias o eventos de TI en el Departamento del Quindío.</t>
  </si>
  <si>
    <t>Apoyo tecnico y/o profesional en el diseño y realización de evento o ferias tecnológicas en el departamento del Quindío</t>
  </si>
  <si>
    <t>0324 - 2 - 3.2.2.2.8.0.0.0.2302058.83132 - 20</t>
  </si>
  <si>
    <t>Capacitar personas y/o entidades (públicas y privadas) de la comunidad en la modalidad de teletrabajo a travésde las TIC.</t>
  </si>
  <si>
    <t>Apoyo tecnico y/o profesional en el diseño, formación e implementación de una estrategia para la adopción del teletrabajo en el departamento del Quindío</t>
  </si>
  <si>
    <t>0324 - 2 - 3.2.2.2.8.0.0.0.2302021.83132 - 20</t>
  </si>
  <si>
    <t>Asistir técnicamente por medio de las TIC, a empresas y emprendedores en el Departamento del Quindío.</t>
  </si>
  <si>
    <t>Apoyo tecnico y/o profesional en la asistencia tecnica a emprendedores y empresas a traves de las tecnologias de la información</t>
  </si>
  <si>
    <t>0324 - 2 - 3.2.2.2.8.0.0.0.2302068.83132 - 20</t>
  </si>
  <si>
    <t>Capacitar personas y empresas a través de educación informal en competencias de TIen el Departamento del Quindío.</t>
  </si>
  <si>
    <t>Apoyo tecnico y/o profesional en la formación de personas con competencias TI en el departamento del Quindío</t>
  </si>
  <si>
    <t>0324 - 2 - 3.2.2.2.8.0.0.0.2302003.83132 - 20</t>
  </si>
  <si>
    <t xml:space="preserve">Fortalecimiento de la estrategia de gobierno digital  en la Administración Departamental y  Entes Territoriales del departamento del  Quindío  </t>
  </si>
  <si>
    <t>Desarrollar productos digitales a través de las Tecnologías de la Información y las Comunicaciones en el Departamento del Quindío.</t>
  </si>
  <si>
    <t>Apoyo técnico y/o profesional en la creación y/o desarrollo de productos digitales</t>
  </si>
  <si>
    <t>Adquisiciòn  de productos digitales</t>
  </si>
  <si>
    <t>0324 - 2 - 3.2.2.2.8.0.0.0.2302033.83132 - 20</t>
  </si>
  <si>
    <t>Capacitar personas y/o profesionales con el fin de llevar a cabo la implementación de la estrategia de gobierno digital.</t>
  </si>
  <si>
    <t>Apoyo tecnico y/o profesional para brindar capacitaciones informales de la estrategia de gobierno digital</t>
  </si>
  <si>
    <t>0324 - 2 - 3.2.2.2.8.0.0.0.2302066.83132 - 20</t>
  </si>
  <si>
    <t>Capacitar personas en gestión TI y seguridad y privacidad de la información.</t>
  </si>
  <si>
    <t>Apoyo técnico y/o profesional para brindar capacitaciones en gestión TI y seguridad y privacidad de la información</t>
  </si>
  <si>
    <t>0324 - 2 - 3.2.2.2.8.0.0.0.2302004.83132 - 20</t>
  </si>
  <si>
    <t>Generar documentos de evaluación de programas enfocados a generar competencias TIC.</t>
  </si>
  <si>
    <t xml:space="preserve"> Apoyo técnico y/o profesional que genere la documentación y planificación necesaria entorno a generar competencias TIC en el departamento del Quindío</t>
  </si>
  <si>
    <t>0324 - 2 - 3.2.2.2.8.0.0.0.2302007.83132 - 20</t>
  </si>
  <si>
    <t>Crear documentos metodológicos que permita el acompañamiento a la implementación de la estrategia de gobierno digital.</t>
  </si>
  <si>
    <t>Apoyo profesional al diseño y planificación de los documentos metodologicos del modelo de acompañamiento para la implementación de la Estrategia de Gobierno digital.</t>
  </si>
  <si>
    <t>0324 - 2 - 3.2.2.2.8.0.0.0.2302083.83132 - 20</t>
  </si>
  <si>
    <t>Elaborar documentos técnicos con el fin de llevar acabo el desarrollo de aplicaciones, contenidos digitales y apropiación de las TIC en el Departamento del Quindío.</t>
  </si>
  <si>
    <t>Apoyo tecnico y/o profesional en la elaboración de lineamientos tecnicos de gobierno digital del departamento del Quindío</t>
  </si>
  <si>
    <t>0324 - 2 - 3.2.2.2.8.0.0.0.3903005.83132 - 20</t>
  </si>
  <si>
    <t xml:space="preserve">Implementación de la transformación digital del sector empresarial en el Departamento del Quindío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</si>
  <si>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</si>
  <si>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</si>
  <si>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Apoyo técnico, profesional y/o institucional en la creación de estrategias para la implementacion de Satart up</t>
  </si>
  <si>
    <t>0324 - 2 - 3.2.2.2.8.0.0.0.3903005.83117 - 20</t>
  </si>
  <si>
    <t>Apoyo técnico, profesional y/o institucional de estrategias que permitan generar conocimiento tecnológico</t>
  </si>
  <si>
    <t>Generación de una cultura que valora y gestiona el conocimiento y la innovación.</t>
  </si>
  <si>
    <t>0324 - 2 - 3.2.2.2.8.0.0.0.3904018.83132 - 20</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</si>
  <si>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</si>
  <si>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</si>
  <si>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</si>
  <si>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Apoyo técnico y/o profesional en la elaboración, construcción y/o sensibilización de servicios con base tecnológica en el Departamento del Quindío.</t>
  </si>
  <si>
    <t>PROGRAMACIÓN PLAN DE ACCIÓN SECRETARIA DE SALUD    AÑO:   2021</t>
  </si>
  <si>
    <t>PLAN DE DESARROLLO DEPARTAMENTAL: TÚ Y YO SOMOS QUINDÍO 2020-2023</t>
  </si>
  <si>
    <t xml:space="preserve"> INCLUSION SOCIAL Y EQUIDAD</t>
  </si>
  <si>
    <t>1803 - 2 - 3.2.2.2.9.0.0.0.1903009.91122 - 61</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</si>
  <si>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</si>
  <si>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</si>
  <si>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</si>
  <si>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</si>
  <si>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SGP SALUD  PUBLICA C.S.F</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</si>
  <si>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</si>
  <si>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</si>
  <si>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1803 - 2 - 3.2.2.2.9.0.0.0.1903031.91122 - 61</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</si>
  <si>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</si>
  <si>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</si>
  <si>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</si>
  <si>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1803 - 2 - 3.2.2.2.9.0.0.0.1903023.91122 - 61</t>
  </si>
  <si>
    <t>Visitas de seguimiento y asistencia tecnica a istemas potabilización de agua y fuentes de abastecimiento</t>
  </si>
  <si>
    <t>Generar  espacios  intersectoriales  para  la  construcción y actualización de los mapas de riesgo de calidad de agua de consumo humano  de acuerdo a la Resolución 4716 de 2010)</t>
  </si>
  <si>
    <t xml:space="preserve">Realizar análisis de la persistencia y aparición de factores de riesgo en las fuentes abastecedoras con el fin de generar la actualización anual de los mapas de riesgo de calidad de agua para consumo humano
</t>
  </si>
  <si>
    <t>1803 - 2 - 3.2.2.2.9.0.0.0.1903050.91122 - 61</t>
  </si>
  <si>
    <t>Realizar seguimiento a los objetos de interes sanitario a los objetos de interes sanitario relacionados con las susstancias quimicas.</t>
  </si>
  <si>
    <t xml:space="preserve">Realizar seguimiento en la vigilancia epidemiológica de plaguicidas en el marco del programa VEO con la toma de muestras de Acetilcolinesterasa en sangre a los individuos expuestos a plaguicidas  Organofosforados y Carbamatos.
</t>
  </si>
  <si>
    <t>Análisis y seguimiento al comportamiento de los eventos por intoxicaciones de sustancias químicas  (metales, plaguicidas, solventes, otras sustancias  y gases) generada por el Sistema de Vigilancia y fuentes externas.</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</si>
  <si>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</si>
  <si>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1803 - 2 - 3.2.2.2.9.0.0.0.19030381.91122 - 61</t>
  </si>
  <si>
    <t>Articular los sistemas de vigilancia relacionados al control sanitario</t>
  </si>
  <si>
    <t>Realizar acciones de segumientos a objetos de Inspección, Vigilancia y Control de establecimientos cosmeticos y afines en el Departamento del Quindío.</t>
  </si>
  <si>
    <t>Implementar sistema de información que permita programar y priorizar las acciones de Inspección, Vigilancia y Control con enfoque de riesgo en establecimientos cosmeticos y afines en el Departamento del Quindío.</t>
  </si>
  <si>
    <t>1803 - 2 - 3.2.2.1.3.0.0.0.19030381.35261 - 63
1803 - 2 - 3.2.2.2.9.0.0.0.19030381.91122 - 63</t>
  </si>
  <si>
    <t>Realizar seguimiento a los objetos de inspección  vigilancia y control para verificar las condiciones técnicas, higiénico sanitarias locativas y de calidad a los establecimientos farmacéuticos en los 12 municipios del departamento del Quindío.</t>
  </si>
  <si>
    <t>FONDO DE ESTUPEFACIENTES</t>
  </si>
  <si>
    <t xml:space="preserve">Desarrollo de acciones de apoyo legal en la aplicación del modelo IVC y PAGO DE REGENTES DE NOMINA </t>
  </si>
  <si>
    <t xml:space="preserve">Suministrar medicamentos de programas de control especial - monopolio del estado a los establecimientos farmacéuticos autorizados o IPS´s que lo requieran. </t>
  </si>
  <si>
    <t>Realizar seguimiento a los eventos que se presenten por intoxicaciones por sustancias químicas (medicamentos ) de los vasos notificados al Sivigila por las unidades notificadoras municipales</t>
  </si>
  <si>
    <t>Realizar visitas de acompañamiento a las instituciones o establecimientos farmacéuticos para la destrucción de medicamentos de control especial y monopolio del estado cuando estos lo requieran</t>
  </si>
  <si>
    <t>Realizar visitas a Establecimientos Farmacéuticos de acuerdo a los productos notificados por el Programa delegaciones INVIMA  en los 12 municipios del Departamento del Quindío.</t>
  </si>
  <si>
    <t xml:space="preserve">Adquirir recetarios y, los medicamentos monopolio del estado con el fondo nacional de estupefacientes de conformidad  con los índices de consumo </t>
  </si>
  <si>
    <t>Realizar  acciones de intervención comunitaria  en el marco de la implementación de las estrategias de gestión integral para mitigar las contingencias y daños producidos por enfermedades transmisibles, zoonosis y vectores.</t>
  </si>
  <si>
    <t>1803 - 2 - 3.2.2.2.9.0.0.0.1903027.91122 - 61</t>
  </si>
  <si>
    <t xml:space="preserve">Revisión de planes de gestión integral de residuos generados en atención en salud y otras actividades PGIRASA en los municipios de competencia departamental </t>
  </si>
  <si>
    <t>1803 - 2 - 3.2.2.2.9.0.0.0.1903011.91122 - 61</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</si>
  <si>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</si>
  <si>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 xml:space="preserve">Realizar seguimiento a los objetos inspección  vigilancia y control   de las condiciones sanitarias y protocolos de bioseguridad en los establecimientos  con actividad económica de estética ornamental , salas de belleza y peluquerías </t>
  </si>
  <si>
    <t>1803 - 2 - 3.2.2.2.9.0.0.0.1903001.9122 - 61</t>
  </si>
  <si>
    <t>Fortalecer los deberes y derechos de las poblaciones especiales</t>
  </si>
  <si>
    <t>Realizar acciones de atención psicosocial a victimas del conflicto armado en municipios de competencia departamental</t>
  </si>
  <si>
    <t xml:space="preserve">Realizar asistencia técnica en la implementación del protocolo de atención integral en salud con enfoque psicosocial </t>
  </si>
  <si>
    <t>Realizar el cargue trimestral de la información sobre la atención psicosocial a las Victimas en el aplicativo del PAPSIVI.</t>
  </si>
  <si>
    <t>Brindar capacitaciones en Deberes y Derechos en Salud a las poblaciones vulnerables.</t>
  </si>
  <si>
    <t>1803 - 2 - 3.2.2.2.9.0.0.0.1903015.91122 - 61</t>
  </si>
  <si>
    <t>Implementar programas de participación social en salud de las poblaciones especiales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</si>
  <si>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</si>
  <si>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</si>
  <si>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 xml:space="preserve">Brindar asistencia técnica sobre la resolucion 113 de 2020  y el proceso de certificacion de discapacidad en los 12 municipios del Departamento. </t>
  </si>
  <si>
    <t>Realizar visitas de asistencia, seguimiento y verificación de acceso, accesibilidad, red de servicios contratada, referencia y contrarreferencia en la prestación de servicios de salud a las personas con discapacidad en la EAPB.</t>
  </si>
  <si>
    <t>Realizar capacitaciones en deberes y derechos en salud a la ´población vulnerable con enfoque diferencial.</t>
  </si>
  <si>
    <t>Realizar seguimiento a las EAPB para el cumplimiento de la Circular 016 del 2014 (exención de copagos y cuotas moderadoras) y la Circular 010 del 2015 (atención integral de salud para personas con discapacidad), resolución 1904 (salud sexual y reproductiva PcD), eliminacion de barreras en salud y Resolucion 113 de 2020</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</si>
  <si>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</si>
  <si>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</si>
  <si>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</si>
  <si>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 habitante de calle).</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</si>
  <si>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</si>
  <si>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</si>
  <si>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Sensibilización  Prevención sobre el delito de trata de personas en los  municipios del Departamento,</t>
  </si>
  <si>
    <t xml:space="preserve">1803 - 2 - 3.2.1.1.3.6.1.0.1903012.48150 - 61
1803 - 2 - 3.2.2.1.3.0.0.0.1903012.35442 - 61
1803 - 2 - 3.2.2.2.8.0.0.0.1903012.87154 - 61
1803 - 2 - 3.2.2.2.9.0.0.0.1903012.93195 - 61
</t>
  </si>
  <si>
    <t xml:space="preserve"> Fortalecimiento de las actividades de vigilancia y control del laboratorio de salud pública en el Departamento del Quindío</t>
  </si>
  <si>
    <t>Incrementar las acciones para apoyar la Vigilancia en saludpublica y la Vigilancia y Control Sanitario</t>
  </si>
  <si>
    <t xml:space="preserve">Compra de reactivos, insumos y medios </t>
  </si>
  <si>
    <t>Compra de equipos de laboratorio</t>
  </si>
  <si>
    <t>Realizar análisis de muestras de alimentos, aguas, bebidas alcohólicas  que llegan al laboratorio en cumplimiento de la programación y las muestras para ETAS Y  vigilancia que lleguen al laboratorio</t>
  </si>
  <si>
    <t>Realizar análisis de muestras para la vigilancia de enfermedades de interés en salud publica enviados por los laboratorios de la red.</t>
  </si>
  <si>
    <t>Realizar evaluación externa indirecta de citologías de cuello uterino a los laboratorios de la red</t>
  </si>
  <si>
    <t>Realizar la vigilancia entomológica en los municipios del departamento del Quindío.</t>
  </si>
  <si>
    <t>1803 - 2 - 3.2.2.2.9.0.0.0.1903016.91122 - 61</t>
  </si>
  <si>
    <t>Ejecutar el sistema de gestión de calidad y aseguramiento de metrología en el laboratorio de salud publica.</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</si>
  <si>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</si>
  <si>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</si>
  <si>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Realizar el mantenimiento preventivo y correctivo de los equipos de laboratorio.  </t>
  </si>
  <si>
    <t>Realizar la calibración de los equipos del laboratorio</t>
  </si>
  <si>
    <t>0318 - 2 - 3.2.2.2.9.0.0.0.1903034.91122 - 20</t>
  </si>
  <si>
    <t>Fortalecer los procesos territoriales en afiliación y atención al SGSS</t>
  </si>
  <si>
    <t xml:space="preserve">Verificar el cumplimiento de oportunidad en el reporte de información financiera mediante la circular única </t>
  </si>
  <si>
    <t>N/A</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</si>
  <si>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</si>
  <si>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</si>
  <si>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0318 - 2 - 3.2.2.2.9.0.0.0.1903045.91122 - 20</t>
  </si>
  <si>
    <t>Incrementar el aseguramiento en los estándares establecidos en el sistema de habilitación</t>
  </si>
  <si>
    <t>Verificación de los requisitos de habilitación</t>
  </si>
  <si>
    <t>0318 - 2 - 3.2.2.2.9.0.0.0.1903010.91122 - 20</t>
  </si>
  <si>
    <t>Realizar capacitación del recurso humano de las ESES, IPS y EPS Tema del PAMEC, indicadores de calidad y circular 012 de 2016</t>
  </si>
  <si>
    <t>0318 - 2 - 3.2.2.2.9.0.0.0.1903001.91122 - 20</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</si>
  <si>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</si>
  <si>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</si>
  <si>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</si>
  <si>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</si>
  <si>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0318 - 2 - 3.2.2.2.9.0.0.0.1903011.91122 - 20</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</si>
  <si>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</si>
  <si>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</si>
  <si>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1804 - 2 - 3.2.2.2.9.0.0.0.1903047.91122 - 72</t>
  </si>
  <si>
    <t xml:space="preserve">Incrementar la operatividad e integración de los procesosadministrativos misionales y estratégicos de la secretaria de salud
</t>
  </si>
  <si>
    <t>Definir mecanismos para la gestión de la información en la S.D.S</t>
  </si>
  <si>
    <t>Rentas cedidas subcuenta otros gastos en salud</t>
  </si>
  <si>
    <t>1804 - 2 - 3.2.2.2.9.0.0.0.1903019.91122 - 72</t>
  </si>
  <si>
    <t>Apoyar procedimiento administrativo sancionatorio por no cumplimiento de compromisos pactados en la autoevaluación obligatoria de la prestación del servicio de salud a toda la red prestadora de servicios de salud y sujetos objeto de vigilancia sanitaria.</t>
  </si>
  <si>
    <t>1804 - 2 - 3.2.2.2.9.0.0.0.1903028.91122 - 72</t>
  </si>
  <si>
    <t>Establecer mecanismos eficientes de respuesta al usuario</t>
  </si>
  <si>
    <t>1804 - 2 - 3.2.2.2.9.0.0.0.1903025.91122 - 72</t>
  </si>
  <si>
    <t>Realizar seguimiento a los diferentes instrumentos de planificación de la S.D.S</t>
  </si>
  <si>
    <t>Realizar actividades de planeación para la S.D.S aplicando los lineamientos normativos vigentes</t>
  </si>
  <si>
    <t>1803 - 2 - 3.2.2.2.9.0.0.0.1905028.91122 - 61</t>
  </si>
  <si>
    <t xml:space="preserve">Aprovechamiento biológico y consumo de  alimentos inocuos  en el Departamento del Quindío </t>
  </si>
  <si>
    <t>Fortalecer la atención integral en poblaciones con alta vulnerabilidad</t>
  </si>
  <si>
    <t>Articular acciones de información, educación y comunicación, relacionada con la manipulación adecuada de alimentos</t>
  </si>
  <si>
    <t>Realizar acciones de inspeccion vigilancia y control en establecimientos gastronomicos del departamento del Quindio.</t>
  </si>
  <si>
    <t>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</si>
  <si>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</si>
  <si>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1803 - 2 - 3.2.2.2.9.0.0.0.19050312.91122 - 61</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</si>
  <si>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</si>
  <si>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</si>
  <si>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</si>
  <si>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 y Resolucion 2350/2020</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</si>
  <si>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</si>
  <si>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</si>
  <si>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1803 - 2 - 3.2.2.2.9.0.0.0.1905019.91122 - 61</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</si>
  <si>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</si>
  <si>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</si>
  <si>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1803 - 2 - 3.2.2.2.9.0.0.0.19050311.91122 - 61</t>
  </si>
  <si>
    <t>Realizar seguimiento semestral  a las coberturas de las actividades de PEDT en el marco de las intervenciones de las RIAS, así como el seguimiento a la gestión del riesgo individual en salud.</t>
  </si>
  <si>
    <t>Realizar acciones de fortalecimiento en la intervenciones de protección especifica y detección temprana con los diferentes actores del sistema (EAPB,IPS,PLANES LOCALES DE SALUD )</t>
  </si>
  <si>
    <t>1803 - 2 - 3.2.2.2.9.0.0.0.19050154.91122 - 61</t>
  </si>
  <si>
    <t>Incrementar una adecuada gestión intersectorial en el cumplimiento de proceso de hábitos saludables</t>
  </si>
  <si>
    <t xml:space="preserve">Elaborar el plan de fortalecimiento de capacidades en salud ambiental con que involucre  la fase de  diagnostico  , implementación , autoevaluación, evaluación  y el seguimiento a la gestión integral de la salud ambiental en el  periodo 2020-2023 </t>
  </si>
  <si>
    <t>Realizar anualmente  seguimiento  y monitoreo   al plan sectorial  de fortalecimiento de capacidades en salud ambiental, en  cumplimiento  Resolución 3496 de 2019.</t>
  </si>
  <si>
    <t>1803 - 2 - 3.2.2.2.9.0.0.0.19050242.91122 - 61</t>
  </si>
  <si>
    <t>Definir los procesos que permitan evaluar la tendencia de los eventos de interés en salud pública asociados a la contaminación del aire e identificar sus factores determinantes</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</si>
  <si>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</si>
  <si>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</si>
  <si>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</si>
  <si>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1803 - 2 - 3.2.2.2.9.0.0.0.19050153.91122 - 61</t>
  </si>
  <si>
    <t xml:space="preserve">Definición de situación actual del departamento en salud ambiental por problemáticas por cambio climático </t>
  </si>
  <si>
    <t>Generar  espacios  intersectoriales para la implementación del plan de adaptación de cambio Climático</t>
  </si>
  <si>
    <t>1803 - 2 - 3.2.2.2.9.0.0.0.19050243.91122 - 61</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</si>
  <si>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</si>
  <si>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</si>
  <si>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</si>
  <si>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1803 - 2 - 3.2.2.2.9.0.0.0.19050241.91122 - 61</t>
  </si>
  <si>
    <t>Educación y comunicación en la promoción de conocimientos, practicas y hábitos para la circulación y el transito seguro en la vía publica.</t>
  </si>
  <si>
    <t xml:space="preserve">Intervención en los entornos de vivienda, educativo y comunitario con caracterización y análisis de actores involucrados, y factores de riesgo asociados a las comunidades en cuanto a  movilidad. </t>
  </si>
  <si>
    <t>1803 - 2 - 3.2.2.2.9.0.0.0.19050212.91122 - 61</t>
  </si>
  <si>
    <t>Fortalecimiento de acciones propias a los derechos sexuales y reproductivos en el Departamento del Quindío.</t>
  </si>
  <si>
    <t>Disminuir de los eventos de interés en salud pública relacionados con la salud sexual y reproductiva en especial de la mortalidad materna</t>
  </si>
  <si>
    <t xml:space="preserve">Aumentar la eficiencia en la garantía de atención integral a la población en salud sexual y reproductiva
</t>
  </si>
  <si>
    <t>Desarrollar el plan de acción  del Comité Departamental consultivo intersectorial e interinstitucional para el abordaje integral de las violencias de género y violencias sexuales en niños, niñas y adolescentes</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</si>
  <si>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</si>
  <si>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</si>
  <si>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</si>
  <si>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</si>
  <si>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</si>
  <si>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seguimiento de los programas servicios de salud  amigables para adolescente y jóvenes en las ESE e IPS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</si>
  <si>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</si>
  <si>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</si>
  <si>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</si>
  <si>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</si>
  <si>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</si>
  <si>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1803 - 2 - 3.2.2.2.9.0.0.0.19050211.91122 - 61</t>
  </si>
  <si>
    <t xml:space="preserve">Realizar seguimiento y control a la realización del TSH neonatal  por parte de los Aseguradores y Prestadores , a todos los recién nacidos institucionalizados y no institucionalizados en el departamento del Quindío. </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</si>
  <si>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</si>
  <si>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</si>
  <si>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Quindio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</si>
  <si>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</si>
  <si>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</si>
  <si>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</si>
  <si>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</si>
  <si>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</si>
  <si>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</si>
  <si>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1803 - 2 - 3.2.2.2.9.0.0.0.1905020.91122 - 61</t>
  </si>
  <si>
    <t>Disminuir los trastornos mentales y del  comportamiento en la población del departamento del Quindío</t>
  </si>
  <si>
    <t xml:space="preserve">Seguimiento a la gestión del riesgo en los casos notificados por el SIVIGILA </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</si>
  <si>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</si>
  <si>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</si>
  <si>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</si>
  <si>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1803 - 2 - 3.2.2.2.9.0.0.0.1905022.91122 - 61</t>
  </si>
  <si>
    <t>Establecer lineamientos de planificación en la Atención primaria en Salud Mental (APS) en todos los municipios Quindiano
.</t>
  </si>
  <si>
    <t>Formación y capacitación al personal de las IPS, EPS, Planes locales de Salud y entidades que desarrollan acciones encaminadas a la atención primaria en salud mental con énfasis en MH - GAP.</t>
  </si>
  <si>
    <t>Seguimiento a la gestión del riesgo en los casos notificados por el SIVIGILA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</si>
  <si>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</si>
  <si>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</si>
  <si>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1803 - 2 - 3.2.2.2.9.0.0.0.19050151.91122 - 61</t>
  </si>
  <si>
    <t>Articular las políticas públicas de reducción de la oferta y reducción de la demanda de sustancias psicoactivas licitas e ilícitas.</t>
  </si>
  <si>
    <t xml:space="preserve">Asesoría y asistencia Técnica para la formulacion e implementacion el los doce (12) municipios del Plan Integral de Drogas. (Plan Departamental de la Reducción del Consumo de Sustancias Psicoactivas SPA), en el marco de la policitica publica de salud mental </t>
  </si>
  <si>
    <t xml:space="preserve">Realizar formulacion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</si>
  <si>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</si>
  <si>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</si>
  <si>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</si>
  <si>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</si>
  <si>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1803 - 2 - 3.2.2.2.9.0.0.0.1905023.91122 - 61</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</si>
  <si>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</si>
  <si>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</si>
  <si>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</si>
  <si>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en la implementación de  la estrategia 4x4 en los 11 municipios de competencia departamental y hacer el respectivo seguimiento.</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</si>
  <si>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</si>
  <si>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implementacion de la estrategia "CERS" ciudades entornos ruralistas saludables.</t>
  </si>
  <si>
    <t>Aumentar detección e identificación temprana de enfermedades crónicas</t>
  </si>
  <si>
    <t>Verificar el nivel de cumplimiento  de la ley 1335 de 2009 enfocada en espacios libres de humo</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</si>
  <si>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</si>
  <si>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</si>
  <si>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1803 - 2 - 3.2.2.2.9.0.0.0.1905012.91122 - 61</t>
  </si>
  <si>
    <t>Fortalecimiento de acciones de promoción, prevención y protección específica para la población infantil en el Departamento del Quindío.</t>
  </si>
  <si>
    <t>Implementar una estrategia que permita garantizar el adecuado funcionamiento de la red de frío para el almacenamiento de los biológicos del Programa ampliado de inmunización (PAI).</t>
  </si>
  <si>
    <t>Realizar acciones de apoyo para la suficiencia y disponibilidad, con oportunidad y calidad, de los insumos, biológicos y red de frío en todo el territorio.</t>
  </si>
  <si>
    <t>Brindar asistencia técnica que garantice la cadena de frio, el manejo de biológicos y los demás insumos del programa PAI</t>
  </si>
  <si>
    <t>Realizar la consolidación de la información generada por el Programa Ampliado de Inmunizaciones</t>
  </si>
  <si>
    <t>Realizar asistencia técnica y seguimiento a los municipios en la implementación y ejecución del sistema de información nominal del PAI.</t>
  </si>
  <si>
    <t>1803 - 2 - 3.2.2.2.9.0.0.0.1905026.91122 - 61</t>
  </si>
  <si>
    <t>Incrementar la adherencia a guías y protocolos para la prevención y control de las enfermedades inmunoprevenibles</t>
  </si>
  <si>
    <t>Realizar asistencia técnica, seguimiento, vigilancia y control del Programa IRA - SARS COVID-19, en EAPB</t>
  </si>
  <si>
    <t>Realizar asistencia técnica, seguimiento, vigilancia y control del Programa IRA - SARS COVID-19, en planes locales de salud</t>
  </si>
  <si>
    <t>Realizar asistencia técnica, seguimiento, vigilancia y control del Programa IRA - SARS COVID-19, en IPS</t>
  </si>
  <si>
    <t>Realizar asistencia técnica, seguimiento, vigilancia y control del Programa GEOLMINTIASIS, en ESE`s y Planes locales de salud</t>
  </si>
  <si>
    <t>Seguimiento de los Eventos de mortalidad menor de 5 años</t>
  </si>
  <si>
    <t>Participar en los procesos verifricacion y cumplimieno de las Rutas Integrales de Atenciones – RIA para el curso de vida de primera infancia.</t>
  </si>
  <si>
    <t>1803 - 2 - 3.2.2.2.9.0.0.0.1905027.91122 - 61</t>
  </si>
  <si>
    <t>Realizar asistencia técnica, seguimiento, vigilancia y control del Programa Ampliado de Inmunizaciones en EAPB</t>
  </si>
  <si>
    <t>Realizar asistencia técnica, seguimiento, vigilancia y control del Programa Ampliado de Inmunizaciones en planes locales de salud</t>
  </si>
  <si>
    <t>Realizar asistencia técnica, seguimiento, vigilancia y control del Programa Ampliado de Inmunizaciones en planes locales de salud en IPS</t>
  </si>
  <si>
    <t>Seguimiento de los Eventos Supuestamente Atribuidos a la Vacunación o Inmunización (ESAVI)</t>
  </si>
  <si>
    <t xml:space="preserve">Disminuir en índice de enfermedades trasmisión vectorial y zoonosis en la población   </t>
  </si>
  <si>
    <t>Disminuir la propagación e intensificación de latransmisión endemo-epidemicas de las ETV</t>
  </si>
  <si>
    <t xml:space="preserve">Promover a nivel comunitario la tenencia responsable de animales de compañía y la promoción de la vacunación antirrábica. </t>
  </si>
  <si>
    <t>Analizar mensualmente el comportamiento de los eventos de zoonosis y retroalimentar al área de IVC para garantizar la calidad en la atención de los casos reportados.</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</si>
  <si>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</si>
  <si>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</si>
  <si>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</si>
  <si>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 que conduzcan a mejorar la calidad en la atención integral de pacientes con Zoonosis.</t>
  </si>
  <si>
    <t>1803 - 2 - 3.2.2.2.9.0.0.0.1905026.91122 - 6</t>
  </si>
  <si>
    <t>Disminuir en la propagación e intensificación deenfermedades transmisibles</t>
  </si>
  <si>
    <t>Realizar el monitoreo y evaluación a las acciones de gestión del riesgo, adherencia a guías y protocolos en las EAPB y Empresas Sociales del Estado</t>
  </si>
  <si>
    <t>0318 - 2 - 3.2.2.2.9.0.0.0.1905026.91122 - 20</t>
  </si>
  <si>
    <t>1803 - 2 - 3.2.2.2.9.0.0.0.1905026.91122 - 111</t>
  </si>
  <si>
    <t xml:space="preserve">Transferencias de la nacion </t>
  </si>
  <si>
    <t>Realizar inspección vigilancia y control de focos de reproducción de vectores en establecimientos de interes sanitarios.</t>
  </si>
  <si>
    <t>Realizar jornadas de movilización y participación  social y comunitaria para generar cambios conductuales frente a  la eliminación de criaderos de vectores Dengue, Chikunguña y Zika en apoyo a la estrategia COMBI en los municipios hiperendémicos.</t>
  </si>
  <si>
    <t>Campañas de adeciuacion al entorno.</t>
  </si>
  <si>
    <t>1803 - 2 - 3.2.2.2.9.0.0.0.1905014.91122 - 61</t>
  </si>
  <si>
    <t>Coordinar acciones para la gestión intersectorial</t>
  </si>
  <si>
    <t>Brindar asistencia técnica, seguimiento y apoyo al programa de tuberculosis y lepra dirigida a: Planes Locales de Salud, Ips publicas y Privadas, EAPB, laboratorios adscritos a la red publica y privada, diferentes actores del sistema del departamento del quindio.</t>
  </si>
  <si>
    <t>1803 - 2 - 3.2.2.2.9.0.0.0.1905026.91122 - 113</t>
  </si>
  <si>
    <t>Implementar campañas de prevención y atención integral en afectados por tuberculosis</t>
  </si>
  <si>
    <t>Realizar asistencia tecnica y capacitaciones al personal asistencial de las IPS en el programa de tuberculosis y lepra en el departamento.</t>
  </si>
  <si>
    <t>RES. 1029/16 CAMP Y CONTROL ANTI TUBERCULOSIS QDIO</t>
  </si>
  <si>
    <t>RES.1030/2016 CAMPAÑA CONTROL LEPRA QUINDIO</t>
  </si>
  <si>
    <t>Realizar los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</si>
  <si>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</si>
  <si>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</si>
  <si>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</si>
  <si>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</si>
  <si>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analisis y estudio de casos de mortalidad por tuberculosis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</si>
  <si>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</si>
  <si>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Eficiente gestión integral del riesgo en eventos de interés en salud pública, ante la pandemia por COVID-19.</t>
  </si>
  <si>
    <t>Disponer de una gran oferta de capacidad técnica y humana, que provea de habilidades resolutivas en cuidados intermedios, altos e intensivos, de la red hospitalaria publica departamental.</t>
  </si>
  <si>
    <t>Fortalecimiento tecnológico del Centro Administrativo Departamental para mejorar los procesos de Vigilancia en salud publica.</t>
  </si>
  <si>
    <t>Fortalecimiento del talento Humano para la verificación del cumplimiento de lineamientos expedidos para la emergencia</t>
  </si>
  <si>
    <t>1803 - 2 - 3.2.2.2.9.0.0.0.1905030.91122 - 61</t>
  </si>
  <si>
    <t xml:space="preserve"> Prevención, preparación, contingencia, mitigación y superación de emergencias y contingencias por eventos relacionados con la salud pública en el Departamento del Quindío.</t>
  </si>
  <si>
    <t>Incrementar la Seguridad y capacidad de respuesta hospitalaria en momentos de emergencias y desastres</t>
  </si>
  <si>
    <t xml:space="preserve">Realizar verificación de la aplicación de protocolos y planes de emergencia hospitalaria a las eses publicas </t>
  </si>
  <si>
    <t xml:space="preserve">Realizar seguimiento a factores de riesgo en las fuentes abastecedoras como tanques de abastecimiento de agua y manejo de residuos solidos en eventos de emergencias y desastres </t>
  </si>
  <si>
    <t>1803 - 2 - 3.2.2.2.9.0.0.0.1905025.91122 - 61</t>
  </si>
  <si>
    <t xml:space="preserve">Prevención vigilancia y control de eventos en el ámbito laboral en 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</si>
  <si>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</si>
  <si>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</si>
  <si>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 xml:space="preserve">Realizar la Identificación, caracterización y capacitacion de las mujeres trabajadoras y poblacion informal del sector agrícola de los municipios  de Calarcá, Montenegro, Quimbaya, La Tebaida, Circasia, Salento y Filandia. </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</si>
  <si>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</si>
  <si>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</si>
  <si>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conforme a ley 1562 del 2012 y decreto  1072 de 2015, en los municipio de 4ta, 5ta y 6ta categoria, del departamento del Quindio.</t>
  </si>
  <si>
    <t>Realizar asistencia técnica  a los prestadores de primer nivel, para verificar el cumplimiento del Sistema de Gestión de la Seguridad y Salud en el Trabajo.</t>
  </si>
  <si>
    <t>1803 - 2 - 3.2.2.2.9.0.0.0.19050152.91122 - 61</t>
  </si>
  <si>
    <t xml:space="preserve"> Fortalecimiento del sistema de vigilancia en salud pública en el Departamento del Quindío</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</si>
  <si>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</si>
  <si>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</si>
  <si>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</si>
  <si>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SGP Salud Pública</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</si>
  <si>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</si>
  <si>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</si>
  <si>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</si>
  <si>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</si>
  <si>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</si>
  <si>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</si>
  <si>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</si>
  <si>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</si>
  <si>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Investigación epidemiológica de casos y búsqueda de contactos</t>
  </si>
  <si>
    <t>0318 - 2 - 3.2.2.2.9.0.0.0.1905009.91122 - 20</t>
  </si>
  <si>
    <t>Aumentar la capacidad de respuesta ante una emergencia en salud del departamento del Quindío</t>
  </si>
  <si>
    <t>Regular y coordinar la prestación de servicios de urgencias y emergencias en salud en el departamento.</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</si>
  <si>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</si>
  <si>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</si>
  <si>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</si>
  <si>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</si>
  <si>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</si>
  <si>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Aumentar la cobertura de las acciones de intervenciones colectivas</t>
  </si>
  <si>
    <t>Realizar intervenciones de manera integrada e integral en los diferentes entornos definidos en la norma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</si>
  <si>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</si>
  <si>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</si>
  <si>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</si>
  <si>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trasmisibles (geohelmitiasis)</t>
  </si>
  <si>
    <t>Ejecutar las acciones de la estrategia COMBI en municipios hiperendémicos para enfermedades vectoriales</t>
  </si>
  <si>
    <t xml:space="preserve">Realizar acciones, intervenciones y procedimientos colectivos </t>
  </si>
  <si>
    <t>Aumentar índices en los procesos de afiliación de la población en el Departamento</t>
  </si>
  <si>
    <t>Realizar acciones de promoción en las afiliaciones de la población en el sistema general de seguridad social en salud</t>
  </si>
  <si>
    <t>1801 - 2 - 3.3.1.2.0.0.0.0.19060232.91122.13 - 154
1801 - 2 - 3.3.1.2.0.0.0.0.19060232.91122.96 - 154
1801 - 2 - 3.3.1.2.0.0.0.0.19060232.91122.167 - 154
1801 - 2 - 3.3.1.2.0.0.0.0.19060232.91122.226 - 154
1801 - 2 - 3.3.1.2.0.0.0.0.19060232.91122.882 - 154
1801 - 2 - 3.3.1.2.0.0.0.0.19060232.91122.470 - 154
1801 - 2 - 3.3.1.2.0.0.0.0.19060232.91122.412 - 154
1801 - 2 - 3.3.1.2.0.0.0.0.19060232.91122.372 - 154
1801 - 2 - 3.3.1.2.0.0.0.0.19060232.91122.303 - 154
1801 - 2 - 3.3.1.2.0.0.0.0.19060232.91122.284 - 154
1801 - 2 - 3.3.1.2.0.0.0.0.19060232.91122.244 - 154
1801 - 2 - 3.3.1.2.0.0.0.0.19060232.91122.233 - 154</t>
  </si>
  <si>
    <t xml:space="preserve">Gestión de recursos para cofinanciación de la afiliación a los municipios y lugares de afiliación. </t>
  </si>
  <si>
    <t>Adres sin situacion de fondos</t>
  </si>
  <si>
    <t>Realizar auditorias a los procesos de régimen subsidiado en los 12 municipios, de acuerdo a lo establecido en la Circular 006 de 2011.</t>
  </si>
  <si>
    <t>1802 - 2 - 3.2.2.2.9.0.0.0.19060231.91122 - 110</t>
  </si>
  <si>
    <t xml:space="preserve">Prestación de Servicios a la Población no Afiliada al Sistema General de Seguridad Social en Salud y en el NO POS a la Población del Régimen Subsidiado.  </t>
  </si>
  <si>
    <t>Incrementar el financiamiento en el sector salud del Departamento del Quindío.</t>
  </si>
  <si>
    <t>Realizar acciones para garantizar la prestación de los servicios de salud a la población Inimputable y PPNA</t>
  </si>
  <si>
    <t>Resolución  971/2016 PROGRAMA INIMPUTABLES</t>
  </si>
  <si>
    <t>1804 - 2 - 3.2.2.2.9.0.0.0.19060231.91122 - 155</t>
  </si>
  <si>
    <t>IVA CEDIDO SOBRE LICORES ART. 32 LEY 1816</t>
  </si>
  <si>
    <t>0318 - 2 - 3.3.5.9.45.0.0.0.19060252.71344 - 35</t>
  </si>
  <si>
    <t>Realizar el seguimiento, supervision y los actos administrativos para la transferencia de los recursos mediante el cumplimiento de metas</t>
  </si>
  <si>
    <t>Recursos destinados del Monopolio</t>
  </si>
  <si>
    <t>1802 - 2 - 3.3.5.9.45.0.0.0.19060252.71344 - 171</t>
  </si>
  <si>
    <t>Subsidio a la oferta</t>
  </si>
  <si>
    <t>1802 - 2 - 3.3.5.9.45.0.0.0.19060252.71344 - 58</t>
  </si>
  <si>
    <t>Realizar los pagos de los servicios y tecnologías NO UPC del Régimen Subsidiado.</t>
  </si>
  <si>
    <t>RENTAS CEDIDAS - SALUD</t>
  </si>
  <si>
    <t>0318 - 2 - 3.2.2.2.9.0.0.0.1906029.91122 - 20</t>
  </si>
  <si>
    <t>Incrementar los procesos de asistencia Técnica en instituciones prestadoras de salud del departamento.</t>
  </si>
  <si>
    <t>Seguimiento y apoyo al proceso financiero de las IPS publicas</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</si>
  <si>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</si>
  <si>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</si>
  <si>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</si>
  <si>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Seguimiento al proceso de saneamiento de aportes patronales</t>
  </si>
  <si>
    <t xml:space="preserve">Transferencia de recursos a las empresas sociales del estado del departamento </t>
  </si>
  <si>
    <t>0318 - 2 - 3.2.2.2.9.0.0.0.1906032.91122 - 20</t>
  </si>
  <si>
    <t>Apoyo al seguimiento de afiliaciones al régimen contributivo del Sistema General de Seguridad Social de las personas con capacidad de pago</t>
  </si>
  <si>
    <t>0318 - 2 - 3.2.1.1.3.6.1.0.1906005.48150 - 20</t>
  </si>
  <si>
    <t>Aumentar la eficiencia en recursos para la prestación de servicios de salud en el departamento</t>
  </si>
  <si>
    <t>Dotacion a los Hospitales de primer nivel de atención dotados</t>
  </si>
  <si>
    <t>0318 - 2 - 3.2.1.1.3.7.1.0.1906022.49113 - 20</t>
  </si>
  <si>
    <t>Dotacion ambulancias para la prestación del servicio de transporte de pacientes</t>
  </si>
  <si>
    <t>0318 - 2 - 3.2.2.2.9.0.0.0.19060231.91122 - 20</t>
  </si>
  <si>
    <t>Dotacion en servicio de apoyo con tecnologías para prestación de servicios en salud</t>
  </si>
  <si>
    <t>YENNY ALEXANDRA TRUJILLO ALZATE,  Secretaria de Salud</t>
  </si>
  <si>
    <t>JOSÉ IGNACIO ROJAS SEPÚLVEDA</t>
  </si>
  <si>
    <t>Secretario de Planeación</t>
  </si>
  <si>
    <t xml:space="preserve">0305 - 2 - 3.2.2.2.6.0.0.0.45020014.63391 - 20 </t>
  </si>
  <si>
    <t xml:space="preserve">0305 - 2 - 3.2.2.2.6.0.0.0.45020014.64118 - 20 </t>
  </si>
  <si>
    <t xml:space="preserve">0305 - 2 - 3.2.2.2.6.0.0.0.45020014.63111 - 20 </t>
  </si>
  <si>
    <t xml:space="preserve">0305 - 2 - 3.2.1.1.4.1.1.2.45020014.38122 - 20 </t>
  </si>
  <si>
    <t xml:space="preserve">0305 - 2 - 3.2.1.1.3.3.2.0.45020014.45221 - 20 </t>
  </si>
  <si>
    <t xml:space="preserve">0305 - 2 - 3.2.2.2.9.0.0.0.45020014.91119 - 20 </t>
  </si>
  <si>
    <t>Secretario de Aguas e Infraestructura</t>
  </si>
  <si>
    <t>2.3.5.02.09.01</t>
  </si>
  <si>
    <t>202000363-0146</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</si>
  <si>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</si>
  <si>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vias mediante la formulación e implementación de planes y programas de seguridad vial para el mejoramiento de las ocndiciones de vida de la población en la jurisdicción del I.D.T.Q</t>
  </si>
  <si>
    <t>Otros recursos (Propios de  IDTQ)</t>
  </si>
  <si>
    <t>Debbie Duque Burgos</t>
  </si>
  <si>
    <t>2.3.5.02.09.02</t>
  </si>
  <si>
    <t>Programa de formación cultural  de la seguridad en la vía implementado.</t>
  </si>
  <si>
    <t>Formular e Implementar un programa de control, prevención y atención del tránsito y en transporte en los municipios y vías de jurisdicción del IDTQ.</t>
  </si>
  <si>
    <t>2.3.5.02.09.03</t>
  </si>
  <si>
    <t>Programa de control y atención del tránsito y el transporte implementado</t>
  </si>
  <si>
    <t>2.3.5.02.09.04</t>
  </si>
  <si>
    <t>Programa de Señalización y Demarcación en los municipios y vías de jurisdicción del IDTQ Implementado</t>
  </si>
  <si>
    <t>PROGRAMACIÓN PLAN DE ACCIÓN  INSTITUTO DEPARTAMENTAL DE TRANSITO DEL QUINDÍO      AÑO:  2021</t>
  </si>
  <si>
    <t>PROGRAMACIÓN PLAN DE ACCIÓN INDEPORTES QUINDIO AÑO 2021</t>
  </si>
  <si>
    <t>2.3.2.02.02.009.4301007_5</t>
  </si>
  <si>
    <t>Desarrollar estrategias para acceso de niños, niñas, adolescentes y jóvenes a procesos de formación deportiva y espacios recreativos en el Departamento del Quindío</t>
  </si>
  <si>
    <t>Transferencia ley 1289  para el Apoyo al deporte escolar en los municipios del Departamento del Quindio</t>
  </si>
  <si>
    <t>30 % CIGARRILLO</t>
  </si>
  <si>
    <t>FERNANDO AUGUSTO PANESO ZULUAGA</t>
  </si>
  <si>
    <t>2.3.2.02.02.009.4301007_7</t>
  </si>
  <si>
    <t>Brindar apoyo y/o seguimiento  a los procesos de formacion promoviendo y fortaleciendo hacia el deporte competitivo "escuelas deportivas" como herramienta de convivencia y paz en el departamento</t>
  </si>
  <si>
    <t>MINISTERIO</t>
  </si>
  <si>
    <t>2.3.2.02.02.009.4301007_12</t>
  </si>
  <si>
    <t>2.3.2.01.01.004.01.03.4301007_12</t>
  </si>
  <si>
    <t>Dotacion y/o implementacion  al programa escuelas deportivas,  Generando una cultura deportiva en la comunidad mediante procesos formativos dirigidos a niños, niñas, adolescentes y jóvenes.</t>
  </si>
  <si>
    <t>2.3.2.02.01.003.4301007_7</t>
  </si>
  <si>
    <t>2.3.2.01.01.004.01.03.4301007_7</t>
  </si>
  <si>
    <t>2.3.2.02.02.009.4301037_12</t>
  </si>
  <si>
    <t>Promover a los  niños, niñas, adolescentes y jóvenes para realizar actividades físicas y deportivas</t>
  </si>
  <si>
    <t>Brindar apoyo y Acompañamiento al fomento y promocion del programa superate -intercolegiados en sus diferentes fases departamental y nacional.</t>
  </si>
  <si>
    <t>2.3.2.02.02.009.4301037_7</t>
  </si>
  <si>
    <t>2.3.2.02.01.003.4301037_12</t>
  </si>
  <si>
    <t>Adquisición de bienes y servicios  al programa supérate -Intercolegiados  con el fin generar espacios para el aprovechamiento adecuado del tiempo libre</t>
  </si>
  <si>
    <t>2.3.2.02.01.003.4301037_7</t>
  </si>
  <si>
    <t>Dotación y/o implantación deportiva para promocion al programa supérate -Intercolegiados.</t>
  </si>
  <si>
    <t>2.3.2.01.01.004.01.03.4301037_7</t>
  </si>
  <si>
    <t>2.3.2.02.02.009.4301037_4</t>
  </si>
  <si>
    <t xml:space="preserve">Crear nuevos programas de actividad física y hábitos saludables de vida
</t>
  </si>
  <si>
    <t>Brindar apoyo y/o seguimiento a los programas de recreación, actividad física y deporte social comunitario</t>
  </si>
  <si>
    <t>ICLD</t>
  </si>
  <si>
    <t>2.3.2.02.02.009.4301037_3</t>
  </si>
  <si>
    <t>IPOCONSUMO</t>
  </si>
  <si>
    <t xml:space="preserve">Dotacion y/o implementación para el Fomento a la recreación, la actividad física y el deporte. </t>
  </si>
  <si>
    <t>2.3.2.01.01.004.01.03.4301037_12</t>
  </si>
  <si>
    <t>Adquisicion de bienes y servicios  a los programas de recreación, actividad física y deporte social comunitario</t>
  </si>
  <si>
    <t>2.3.2.02.01.003.4301037_9</t>
  </si>
  <si>
    <t>RENDIMIENTOS FINANCIEROS</t>
  </si>
  <si>
    <t>2.3.2.02.01.003.4301037_3</t>
  </si>
  <si>
    <t>2.3.2.02.02.009.4301006_3</t>
  </si>
  <si>
    <t>Crear nuevos instrumentos de planificación para la formulación de la política publica</t>
  </si>
  <si>
    <t xml:space="preserve">Formulación, implementación y seguimiento a la política pública para el desarrollo y acceso al deporte, la recreación, la actividad física, la educación física y el uso adecuado del tiempo libre, </t>
  </si>
  <si>
    <t>2.3.2.02.02.009.4301006_12</t>
  </si>
  <si>
    <t>2.3.2.02.01.003.4301006_3</t>
  </si>
  <si>
    <t>Servicios Logisticos, alimentos (Almuerzos y refrigerios) y/o suminiastro de papeleria</t>
  </si>
  <si>
    <t>2.3.2.02.02.009.4302075_4</t>
  </si>
  <si>
    <t>Fortalecimiento al deporte competitivo y de altos logros "TU Y    YO SOMOS salvaVIDAS POR UN QUINDIO GANADOR" en el Departamento del Quindio</t>
  </si>
  <si>
    <t xml:space="preserve">Mejorar el rendimiento deportivo  y competitivo en los  deportistas de alto nivel competitivo y con proyección a altos logros
</t>
  </si>
  <si>
    <t>Apoyo a los deportistas con proyección a altos logros</t>
  </si>
  <si>
    <t>2.3.2.02.02.009.4302075_3</t>
  </si>
  <si>
    <t>Brindar asistencia  técnica, administrativa, jurídica, biomédica,   y/o metodológica a los procesos deportivos y/o  ligas  del departamento del Quindío.</t>
  </si>
  <si>
    <t>2.3.2.02.02.009.4302075_12</t>
  </si>
  <si>
    <t>2.3.2.01.01.004.01.03.4302075_4</t>
  </si>
  <si>
    <t>Dotación y/o implementación deportiva para el desarrollo del deporte  con proyección a altos logros.</t>
  </si>
  <si>
    <t>2.3.2.02.01.003.4302075_12</t>
  </si>
  <si>
    <t>Aunar esfuerzos administrativos, tecnicos,financieros y/o logisticos, para el fomento y la masificacion del deporte en el departamento del Quindio</t>
  </si>
  <si>
    <t>2.3.2.02.01.003.4302075_3</t>
  </si>
  <si>
    <t>Adquisicion de bienes y/o servicios para el fortalecimiento del deporte competitivo y de altos logros</t>
  </si>
  <si>
    <t>Juegos deportivos realizados</t>
  </si>
  <si>
    <t xml:space="preserve">Desarrollo de los  XXII JUEGOS DEPORTIVOS NACIONALES Y VI JUEGOS PARANACIONALES   2023 en el Departamento </t>
  </si>
  <si>
    <t>Aumentar la asignación de recursos para el deporte formativo y competitivo</t>
  </si>
  <si>
    <t xml:space="preserve">Seguimiento y evaluacion a los   procesos deportivos con proyección a altos logros y el estado de la infraestructura deportiva y/o recreactiva con miras al desarrollo de los  XXII juegos deportivos nacionales y VI juegos Paranacionales   2023 </t>
  </si>
  <si>
    <t>PROGRAMACIÓN PLAN DE ACCIÓN PROMOTORA DE VIVIENDA       AÑO:   2021</t>
  </si>
  <si>
    <t>2.3.2.02.02.005.4301004.54</t>
  </si>
  <si>
    <t>Realizar programas de recreación, actividad física y deporte social y comunitario en el Departamento del Quindío.</t>
  </si>
  <si>
    <t>Mejoramiento y/o construccion y/o adecuación de escenarios deportivos en el departamento del Quindío.</t>
  </si>
  <si>
    <t>Estampilla Pro Desarrollo</t>
  </si>
  <si>
    <t>2.3.2.02.02.008.4301004.83</t>
  </si>
  <si>
    <t>Realizar Infraestructuras  deportivas y/o recreativas.</t>
  </si>
  <si>
    <t>Apoyo para el fortalecimiento del componente y asistencia tecnica a nivel departamental.</t>
  </si>
  <si>
    <t>2.3.2.02.02.005.2201062.54</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</si>
  <si>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</si>
  <si>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</si>
  <si>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2.3.2.02.02.008.2201062.83</t>
  </si>
  <si>
    <t>Mejorar y/o reforzar y/o realizar mantenimiento a la infraestructura educativa existente en los municipios del departamento del Quindío.</t>
  </si>
  <si>
    <t xml:space="preserve">Apoyo para el fortalecimiento de componente y asistencia técnica a nivel departamental </t>
  </si>
  <si>
    <t>2.3.2.02.02.005.2402041.54</t>
  </si>
  <si>
    <t>Mejorar y rehabilitar la malla vial del departamento del Quindío y mejorar así las condiciones de movilidad.</t>
  </si>
  <si>
    <t>Mejoramiento y/o mantenimiento y/o construcción de obras de infraestructura vial en el departamento del Quindío</t>
  </si>
  <si>
    <t>Impuesto al Registro</t>
  </si>
  <si>
    <t>2.3.2.02.02.008.2402041.83</t>
  </si>
  <si>
    <t>Construir vías en pro de la interconexión entre los municipios y veredas del departamento mejorando la accesibilidad de las poblaciones alejadas del departamento</t>
  </si>
  <si>
    <t xml:space="preserve">Apoyo para el fortalecimiento del componenete y asistencia técnica a nivel departamenta. </t>
  </si>
  <si>
    <t>2.3.2.02.02.005.4001001.54</t>
  </si>
  <si>
    <t>Asistir tecnicamente a las entidades</t>
  </si>
  <si>
    <t>2.3.2.02.02.005.4001017.54</t>
  </si>
  <si>
    <t>2.3.2.02.02.008.4001017.83</t>
  </si>
  <si>
    <t>2.3.2.02.02.005.4001018.54</t>
  </si>
  <si>
    <t>2.3.2.02.02.008.4001018.83</t>
  </si>
  <si>
    <t>Realizar porgramacion de asistencias tecnicas a la entidades territoriales</t>
  </si>
  <si>
    <t>2.3.2.02.02.005.4001030.54</t>
  </si>
  <si>
    <t>2.3.2.02.02.005.4001031.54</t>
  </si>
  <si>
    <t>Equipamientos mejorados, mantenidos y/o construidos</t>
  </si>
  <si>
    <t>2.3.2.02.02.008.4001031.83</t>
  </si>
  <si>
    <t>2.3.2.02.02.005.4001014.54</t>
  </si>
  <si>
    <t>2.3.2.02.02.008.4001014.83</t>
  </si>
  <si>
    <t>2.3.2.02.02.005.4001015.54</t>
  </si>
  <si>
    <t>2.3.2.02.02.008.4001015.83</t>
  </si>
  <si>
    <t xml:space="preserve">Apoyo para el fortalecimiento del componenete y asistencia técnica a nivel departamental. </t>
  </si>
  <si>
    <t>LIDERAZGO GOBERNABILILIDAD Y TRANSPARENCIA</t>
  </si>
  <si>
    <t>PLAN DE DESARROLLO DEPARTAMENTAL:  "TÚ  Y YO SOMOS QUINDÍO"</t>
  </si>
  <si>
    <t>PLAN DE DESARROLLO DEPARTAMENTAL:  "TÚ Y YO SOMOS QUINDIO"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</si>
</sst>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0_-;\-* #,##0_-;_-* &quot;-&quot;_-;_-@_-"/>
    <numFmt numFmtId="43" formatCode="_-* #,##0.00_-;\-* #,##0.00_-;_-* &quot;-&quot;??_-;_-@_-"/>
    <numFmt numFmtId="164" formatCode="_(&quot;$&quot;\ * #,##0.00_);_(&quot;$&quot;\ * \(#,##0.00\);_(&quot;$&quot;\ * &quot;-&quot;??_);_(@_)"/>
    <numFmt numFmtId="165" formatCode="_(* #,##0.00_);_(* \(#,##0.00\);_(* &quot;-&quot;??_);_(@_)"/>
    <numFmt numFmtId="166" formatCode="&quot;$&quot;\ #,##0;[Red]\-&quot;$&quot;\ #,##0"/>
    <numFmt numFmtId="167" formatCode="&quot;$&quot;\ #,##0.00;[Red]\-&quot;$&quot;\ #,##0.00"/>
    <numFmt numFmtId="168" formatCode="_-&quot;$&quot;\ * #,##0_-;\-&quot;$&quot;\ * #,##0_-;_-&quot;$&quot;\ * &quot;-&quot;_-;_-@_-"/>
    <numFmt numFmtId="169" formatCode="_-&quot;$&quot;\ * #,##0.00_-;\-&quot;$&quot;\ * #,##0.00_-;_-&quot;$&quot;\ * &quot;-&quot;??_-;_-@_-"/>
    <numFmt numFmtId="170" formatCode="0.0"/>
    <numFmt numFmtId="171" formatCode="&quot;$&quot;\ #,##0"/>
    <numFmt numFmtId="172" formatCode="dd/mm/yyyy;@"/>
    <numFmt numFmtId="173" formatCode="_([$$-240A]\ * #,##0.00_);_([$$-240A]\ * \(#,##0.00\);_([$$-240A]\ * &quot;-&quot;??_);_(@_)"/>
    <numFmt numFmtId="174" formatCode="&quot;$&quot;\ #,##0.00"/>
    <numFmt numFmtId="175" formatCode="_-&quot;$&quot;\ * #,##0_-;\-&quot;$&quot;\ * #,##0_-;_-&quot;$&quot;\ * &quot;-&quot;??_-;_-@_-"/>
    <numFmt numFmtId="176" formatCode="#,##0.0"/>
    <numFmt numFmtId="177" formatCode="_-* #,##0.00_-;\-* #,##0.00_-;_-* &quot;-&quot;_-;_-@_-"/>
    <numFmt numFmtId="178" formatCode="_-&quot;$&quot;\ * #,##0.00_-;\-&quot;$&quot;\ * #,##0.00_-;_-&quot;$&quot;\ * &quot;-&quot;_-;_-@_-"/>
    <numFmt numFmtId="179" formatCode="_-[$$-240A]\ * #,##0.00_-;\-[$$-240A]\ * #,##0.00_-;_-[$$-240A]\ * &quot;-&quot;??_-;_-@_-"/>
    <numFmt numFmtId="180" formatCode="d/mm/yyyy;@"/>
    <numFmt numFmtId="181" formatCode="&quot;$&quot;#,##0.00"/>
    <numFmt numFmtId="182" formatCode="0.0%"/>
    <numFmt numFmtId="183" formatCode="#,##0;[Red]#,##0"/>
    <numFmt numFmtId="184" formatCode="&quot; &quot;#,##0.00&quot; &quot;;&quot; (&quot;#,##0.00&quot;)&quot;;&quot; -&quot;00&quot; &quot;;&quot; &quot;@&quot; &quot;"/>
    <numFmt numFmtId="185" formatCode="&quot; &quot;#,##0&quot; &quot;;&quot; (&quot;#,##0&quot;)&quot;;&quot; -&quot;00&quot; &quot;;&quot; &quot;@&quot; &quot;"/>
  </numFmts>
  <fonts count="53" x14ac:knownFonts="1">
    <font>
      <sz val="11"/>
      <color theme="1"/>
      <name val="Calibri"/>
      <family val="2"/>
      <scheme val="minor"/>
    </font>
    <font>
      <b/>
      <sz val="11"/>
      <color theme="1"/>
      <name val="Arial"/>
      <family val="2"/>
    </font>
    <font>
      <sz val="11"/>
      <color theme="1"/>
      <name val="Arial"/>
      <family val="2"/>
    </font>
    <font>
      <b/>
      <sz val="11"/>
      <color indexed="8"/>
      <name val="Arial"/>
      <family val="2"/>
    </font>
    <font>
      <b/>
      <sz val="11"/>
      <color rgb="FF6F6F6E"/>
      <name val="Calibri"/>
      <family val="2"/>
      <scheme val="minor"/>
    </font>
    <font>
      <b/>
      <sz val="11"/>
      <name val="Arial"/>
      <family val="2"/>
    </font>
    <font>
      <sz val="12"/>
      <name val="Arial"/>
      <family val="2"/>
    </font>
    <font>
      <sz val="11"/>
      <color theme="1"/>
      <name val="Calibri"/>
      <family val="2"/>
      <scheme val="minor"/>
    </font>
    <font>
      <sz val="10"/>
      <color rgb="FF000000"/>
      <name val="Arial"/>
      <family val="2"/>
    </font>
    <font>
      <sz val="10"/>
      <color theme="1"/>
      <name val="Arial"/>
      <family val="2"/>
    </font>
    <font>
      <b/>
      <sz val="12"/>
      <color theme="1"/>
      <name val="Arial"/>
      <family val="2"/>
    </font>
    <font>
      <sz val="12"/>
      <color theme="1"/>
      <name val="Arial"/>
      <family val="2"/>
    </font>
    <font>
      <b/>
      <sz val="12"/>
      <color indexed="8"/>
      <name val="Arial"/>
      <family val="2"/>
    </font>
    <font>
      <b/>
      <sz val="12"/>
      <name val="Arial"/>
      <family val="2"/>
    </font>
    <font>
      <sz val="11"/>
      <color rgb="FF9C0006"/>
      <name val="Calibri"/>
      <family val="2"/>
      <scheme val="minor"/>
    </font>
    <font>
      <b/>
      <sz val="10"/>
      <color theme="1"/>
      <name val="Arial"/>
      <family val="2"/>
    </font>
    <font>
      <b/>
      <sz val="14"/>
      <color theme="1"/>
      <name val="Arial"/>
      <family val="2"/>
    </font>
    <font>
      <b/>
      <sz val="10"/>
      <color indexed="8"/>
      <name val="Arial"/>
      <family val="2"/>
    </font>
    <font>
      <b/>
      <u/>
      <sz val="12"/>
      <color theme="1"/>
      <name val="Arial"/>
      <family val="2"/>
    </font>
    <font>
      <sz val="14"/>
      <color theme="1"/>
      <name val="Arial"/>
      <family val="2"/>
    </font>
    <font>
      <sz val="11"/>
      <color indexed="8"/>
      <name val="Calibri"/>
      <family val="2"/>
    </font>
    <font>
      <sz val="10"/>
      <name val="Arial"/>
      <family val="2"/>
    </font>
    <font>
      <sz val="11"/>
      <name val="Arial"/>
      <family val="2"/>
    </font>
    <font>
      <sz val="11"/>
      <color rgb="FF000000"/>
      <name val="Arial"/>
      <family val="2"/>
    </font>
    <font>
      <sz val="11"/>
      <color rgb="FF333333"/>
      <name val="Arial"/>
      <family val="2"/>
    </font>
    <font>
      <b/>
      <u/>
      <sz val="11"/>
      <color theme="1"/>
      <name val="Arial"/>
      <family val="2"/>
    </font>
    <font>
      <sz val="11"/>
      <color rgb="FF000000"/>
      <name val="Calibri"/>
      <family val="2"/>
    </font>
    <font>
      <b/>
      <sz val="11"/>
      <color rgb="FF000000"/>
      <name val="Arial"/>
      <family val="2"/>
    </font>
    <font>
      <sz val="11"/>
      <name val="Arial"/>
      <family val="2"/>
    </font>
    <font>
      <sz val="11"/>
      <color theme="1"/>
      <name val="Arial"/>
      <family val="2"/>
    </font>
    <font>
      <b/>
      <sz val="11"/>
      <name val="Arial"/>
      <family val="2"/>
    </font>
    <font>
      <sz val="12"/>
      <name val="Arial"/>
      <family val="2"/>
    </font>
    <font>
      <sz val="11"/>
      <color rgb="FF444444"/>
      <name val="Arial"/>
      <family val="2"/>
    </font>
    <font>
      <b/>
      <sz val="11"/>
      <color theme="1"/>
      <name val="Arial"/>
      <family val="2"/>
    </font>
    <font>
      <sz val="12"/>
      <color rgb="FF000000"/>
      <name val="Arial"/>
      <family val="2"/>
    </font>
    <font>
      <sz val="11"/>
      <color rgb="FF000000"/>
      <name val="Arial"/>
      <family val="2"/>
    </font>
    <font>
      <sz val="11"/>
      <color rgb="FF333333"/>
      <name val="Arial"/>
      <family val="2"/>
    </font>
    <font>
      <sz val="12"/>
      <color theme="1"/>
      <name val="Arial"/>
      <family val="2"/>
    </font>
    <font>
      <b/>
      <sz val="12"/>
      <name val="Arial"/>
      <family val="2"/>
    </font>
    <font>
      <sz val="11"/>
      <color rgb="FF000000"/>
      <name val="Arial"/>
      <family val="2"/>
    </font>
    <font>
      <sz val="12"/>
      <color rgb="FF444444"/>
      <name val="Arial"/>
      <family val="2"/>
    </font>
    <font>
      <b/>
      <sz val="12"/>
      <color theme="1"/>
      <name val="Arial"/>
      <family val="2"/>
    </font>
    <font>
      <b/>
      <sz val="12"/>
      <color indexed="8"/>
      <name val="Arial"/>
      <family val="2"/>
    </font>
    <font>
      <sz val="10"/>
      <color theme="1"/>
      <name val="Arial"/>
      <family val="2"/>
    </font>
    <font>
      <b/>
      <sz val="12"/>
      <color rgb="FF212121"/>
      <name val="Arial"/>
      <family val="2"/>
    </font>
    <font>
      <sz val="12"/>
      <color rgb="FF212121"/>
      <name val="Arial"/>
      <family val="2"/>
    </font>
    <font>
      <sz val="10"/>
      <name val="Arial"/>
      <family val="2"/>
    </font>
    <font>
      <sz val="12"/>
      <color rgb="FF000000"/>
      <name val="Arial"/>
      <family val="2"/>
    </font>
    <font>
      <sz val="12"/>
      <color rgb="FF000000"/>
      <name val="Arial"/>
      <family val="2"/>
    </font>
    <font>
      <sz val="12"/>
      <color theme="1"/>
      <name val="Calibri"/>
      <family val="2"/>
      <scheme val="minor"/>
    </font>
    <font>
      <b/>
      <sz val="12"/>
      <color rgb="FFFF0000"/>
      <name val="Arial"/>
      <family val="2"/>
    </font>
    <font>
      <sz val="14"/>
      <color theme="1"/>
      <name val="Calibri"/>
      <family val="2"/>
      <scheme val="minor"/>
    </font>
    <font>
      <sz val="12"/>
      <color rgb="FFFF0000"/>
      <name val="Arial"/>
      <family val="2"/>
    </font>
  </fonts>
  <fills count="24">
    <fill>
      <patternFill patternType="none"/>
    </fill>
    <fill>
      <patternFill patternType="gray125"/>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ECECEC"/>
        <bgColor indexed="64"/>
      </patternFill>
    </fill>
    <fill>
      <patternFill patternType="solid">
        <fgColor rgb="FFFFFFFF"/>
        <bgColor indexed="64"/>
      </patternFill>
    </fill>
    <fill>
      <patternFill patternType="solid">
        <fgColor rgb="FFFFC0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C7CE"/>
      </patternFill>
    </fill>
    <fill>
      <patternFill patternType="solid">
        <fgColor rgb="FFFFFF00"/>
        <bgColor indexed="64"/>
      </patternFill>
    </fill>
    <fill>
      <patternFill patternType="solid">
        <fgColor theme="0"/>
        <bgColor rgb="FF000000"/>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4" tint="0.79998168889431442"/>
        <bgColor indexed="64"/>
      </patternFill>
    </fill>
    <fill>
      <patternFill patternType="solid">
        <fgColor rgb="FFD9E1F2"/>
        <bgColor indexed="64"/>
      </patternFill>
    </fill>
    <fill>
      <patternFill patternType="solid">
        <fgColor rgb="FF00B0F0"/>
        <bgColor rgb="FF000000"/>
      </patternFill>
    </fill>
    <fill>
      <patternFill patternType="solid">
        <fgColor rgb="FFFFC000"/>
        <bgColor rgb="FF000000"/>
      </patternFill>
    </fill>
  </fills>
  <borders count="63">
    <border>
      <left/>
      <right/>
      <top/>
      <bottom/>
      <diagonal/>
    </border>
    <border>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bottom style="thin">
        <color rgb="FF000000"/>
      </bottom>
      <diagonal/>
    </border>
    <border>
      <left/>
      <right/>
      <top style="thin">
        <color theme="4" tint="0.79998168889431442"/>
      </top>
      <bottom style="thin">
        <color theme="4" tint="0.79998168889431442"/>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rgb="FF000000"/>
      </top>
      <bottom/>
      <diagonal/>
    </border>
    <border>
      <left style="medium">
        <color indexed="64"/>
      </left>
      <right/>
      <top/>
      <bottom/>
      <diagonal/>
    </border>
    <border>
      <left style="thin">
        <color rgb="FF000000"/>
      </left>
      <right style="thin">
        <color indexed="64"/>
      </right>
      <top style="thin">
        <color auto="1"/>
      </top>
      <bottom style="thin">
        <color rgb="FF000000"/>
      </bottom>
      <diagonal/>
    </border>
    <border>
      <left style="thin">
        <color indexed="64"/>
      </left>
      <right style="thin">
        <color indexed="64"/>
      </right>
      <top/>
      <bottom style="thin">
        <color rgb="FF000000"/>
      </bottom>
      <diagonal/>
    </border>
    <border>
      <left style="thin">
        <color rgb="FF000000"/>
      </left>
      <right/>
      <top style="thin">
        <color auto="1"/>
      </top>
      <bottom/>
      <diagonal/>
    </border>
    <border>
      <left/>
      <right style="thin">
        <color indexed="64"/>
      </right>
      <top/>
      <bottom style="thin">
        <color rgb="FF000000"/>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s>
  <cellStyleXfs count="23">
    <xf numFmtId="0" fontId="0" fillId="0" borderId="0"/>
    <xf numFmtId="173" fontId="4" fillId="8" borderId="16">
      <alignment horizontal="center" vertical="center" wrapText="1"/>
    </xf>
    <xf numFmtId="169" fontId="7" fillId="0" borderId="0" applyFont="0" applyFill="0" applyBorder="0" applyAlignment="0" applyProtection="0"/>
    <xf numFmtId="9" fontId="7" fillId="0" borderId="0" applyFont="0" applyFill="0" applyBorder="0" applyAlignment="0" applyProtection="0"/>
    <xf numFmtId="0" fontId="7" fillId="0" borderId="0"/>
    <xf numFmtId="165" fontId="7" fillId="0" borderId="0" applyFont="0" applyFill="0" applyBorder="0" applyAlignment="0" applyProtection="0"/>
    <xf numFmtId="0" fontId="4" fillId="8" borderId="16">
      <alignment horizontal="center" vertical="center" wrapText="1"/>
    </xf>
    <xf numFmtId="43" fontId="7" fillId="0" borderId="0" applyFont="0" applyFill="0" applyBorder="0" applyAlignment="0" applyProtection="0"/>
    <xf numFmtId="0" fontId="14" fillId="14" borderId="0" applyNumberFormat="0" applyBorder="0" applyAlignment="0" applyProtection="0"/>
    <xf numFmtId="165" fontId="20" fillId="0" borderId="0" applyFont="0" applyFill="0" applyBorder="0" applyAlignment="0" applyProtection="0"/>
    <xf numFmtId="41" fontId="7" fillId="0" borderId="0" applyFont="0" applyFill="0" applyBorder="0" applyAlignment="0" applyProtection="0"/>
    <xf numFmtId="168"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21" fillId="0" borderId="0"/>
    <xf numFmtId="41" fontId="7" fillId="0" borderId="0" applyFont="0" applyFill="0" applyBorder="0" applyAlignment="0" applyProtection="0"/>
    <xf numFmtId="0" fontId="21" fillId="0" borderId="0"/>
    <xf numFmtId="164" fontId="7" fillId="0" borderId="0" applyFont="0" applyFill="0" applyBorder="0" applyAlignment="0" applyProtection="0"/>
    <xf numFmtId="0" fontId="21" fillId="0" borderId="0"/>
    <xf numFmtId="0" fontId="26" fillId="0" borderId="0"/>
    <xf numFmtId="164" fontId="7" fillId="0" borderId="0" applyFont="0" applyFill="0" applyBorder="0" applyAlignment="0" applyProtection="0"/>
  </cellStyleXfs>
  <cellXfs count="3400">
    <xf numFmtId="0" fontId="0" fillId="0" borderId="0" xfId="0"/>
    <xf numFmtId="0" fontId="2" fillId="0" borderId="0" xfId="0" applyFont="1"/>
    <xf numFmtId="0" fontId="1" fillId="0" borderId="7" xfId="0" applyFont="1" applyBorder="1" applyAlignment="1">
      <alignment vertical="center"/>
    </xf>
    <xf numFmtId="0" fontId="1" fillId="0" borderId="5" xfId="0" applyFont="1" applyBorder="1" applyAlignment="1">
      <alignment vertical="center"/>
    </xf>
    <xf numFmtId="0" fontId="1" fillId="3" borderId="10" xfId="0" applyFont="1" applyFill="1" applyBorder="1" applyAlignment="1">
      <alignment vertical="center"/>
    </xf>
    <xf numFmtId="0" fontId="1" fillId="3" borderId="10" xfId="0" applyFont="1" applyFill="1" applyBorder="1" applyAlignment="1">
      <alignment horizontal="justify" vertical="center"/>
    </xf>
    <xf numFmtId="170" fontId="1" fillId="3" borderId="10" xfId="0" applyNumberFormat="1" applyFont="1" applyFill="1" applyBorder="1" applyAlignment="1">
      <alignment horizontal="center" vertical="center"/>
    </xf>
    <xf numFmtId="171" fontId="1" fillId="3" borderId="10" xfId="0" applyNumberFormat="1" applyFont="1" applyFill="1" applyBorder="1" applyAlignment="1">
      <alignment vertical="center"/>
    </xf>
    <xf numFmtId="171" fontId="1" fillId="3" borderId="10" xfId="0" applyNumberFormat="1" applyFont="1" applyFill="1" applyBorder="1" applyAlignment="1">
      <alignment horizontal="center" vertical="center"/>
    </xf>
    <xf numFmtId="1" fontId="1" fillId="3" borderId="10" xfId="0" applyNumberFormat="1" applyFont="1" applyFill="1" applyBorder="1" applyAlignment="1">
      <alignment horizontal="center" vertical="center"/>
    </xf>
    <xf numFmtId="172" fontId="1" fillId="3" borderId="10" xfId="0" applyNumberFormat="1" applyFont="1" applyFill="1" applyBorder="1" applyAlignment="1">
      <alignment vertical="center"/>
    </xf>
    <xf numFmtId="0" fontId="1" fillId="3" borderId="11" xfId="0" applyFont="1" applyFill="1" applyBorder="1" applyAlignment="1">
      <alignment horizontal="justify" vertical="center"/>
    </xf>
    <xf numFmtId="0" fontId="2" fillId="0" borderId="0" xfId="0" applyFont="1" applyBorder="1"/>
    <xf numFmtId="0" fontId="2" fillId="4" borderId="0" xfId="0" applyFont="1" applyFill="1"/>
    <xf numFmtId="1" fontId="2" fillId="0" borderId="0" xfId="0" applyNumberFormat="1" applyFont="1"/>
    <xf numFmtId="0" fontId="2" fillId="4" borderId="0" xfId="0" applyFont="1" applyFill="1" applyAlignment="1">
      <alignment horizontal="justify" vertical="center"/>
    </xf>
    <xf numFmtId="0" fontId="2" fillId="4" borderId="0" xfId="0" applyFont="1" applyFill="1" applyAlignment="1">
      <alignment horizontal="center"/>
    </xf>
    <xf numFmtId="170" fontId="2" fillId="4" borderId="0" xfId="0" applyNumberFormat="1" applyFont="1" applyFill="1" applyAlignment="1">
      <alignment horizontal="center" vertical="center"/>
    </xf>
    <xf numFmtId="171" fontId="2" fillId="4" borderId="0" xfId="0" applyNumberFormat="1" applyFont="1" applyFill="1" applyAlignment="1">
      <alignment vertical="center"/>
    </xf>
    <xf numFmtId="171" fontId="2" fillId="4" borderId="0" xfId="0" applyNumberFormat="1" applyFont="1" applyFill="1" applyAlignment="1">
      <alignment horizontal="center" vertical="center"/>
    </xf>
    <xf numFmtId="1" fontId="2" fillId="4" borderId="0" xfId="0" applyNumberFormat="1" applyFont="1" applyFill="1" applyAlignment="1">
      <alignment horizontal="center" vertical="center"/>
    </xf>
    <xf numFmtId="0" fontId="2" fillId="4" borderId="0" xfId="0" applyFont="1" applyFill="1" applyAlignment="1">
      <alignment horizontal="center" vertical="center"/>
    </xf>
    <xf numFmtId="172" fontId="2" fillId="0" borderId="0" xfId="0" applyNumberFormat="1" applyFont="1" applyFill="1" applyAlignment="1">
      <alignment horizontal="right" vertical="center"/>
    </xf>
    <xf numFmtId="172" fontId="2" fillId="0" borderId="0" xfId="0" applyNumberFormat="1" applyFont="1" applyAlignment="1">
      <alignment horizontal="center"/>
    </xf>
    <xf numFmtId="0" fontId="2" fillId="0" borderId="0" xfId="0" applyFont="1" applyAlignment="1">
      <alignment horizontal="justify" vertical="center"/>
    </xf>
    <xf numFmtId="0" fontId="1" fillId="0" borderId="6" xfId="0" applyFont="1" applyBorder="1" applyAlignment="1">
      <alignment vertical="center"/>
    </xf>
    <xf numFmtId="0" fontId="1" fillId="0" borderId="15" xfId="0" applyFont="1" applyFill="1" applyBorder="1" applyAlignment="1">
      <alignment vertical="center"/>
    </xf>
    <xf numFmtId="0" fontId="1" fillId="0" borderId="15" xfId="0" applyFont="1" applyFill="1" applyBorder="1" applyAlignment="1">
      <alignment horizontal="left" vertical="center"/>
    </xf>
    <xf numFmtId="3" fontId="3" fillId="0" borderId="15" xfId="0" applyNumberFormat="1" applyFont="1" applyFill="1" applyBorder="1" applyAlignment="1">
      <alignment horizontal="left" vertical="center" wrapText="1"/>
    </xf>
    <xf numFmtId="49" fontId="1" fillId="2" borderId="12" xfId="0" applyNumberFormat="1"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1" fillId="0" borderId="15" xfId="0" applyFont="1" applyFill="1" applyBorder="1" applyAlignment="1">
      <alignment vertical="center" wrapText="1"/>
    </xf>
    <xf numFmtId="1" fontId="1" fillId="3" borderId="15" xfId="0" applyNumberFormat="1" applyFont="1" applyFill="1" applyBorder="1" applyAlignment="1">
      <alignment horizontal="left" vertical="center" wrapText="1"/>
    </xf>
    <xf numFmtId="0" fontId="1" fillId="3" borderId="15" xfId="0" applyFont="1" applyFill="1" applyBorder="1" applyAlignment="1">
      <alignment vertical="center"/>
    </xf>
    <xf numFmtId="1" fontId="1" fillId="6" borderId="15" xfId="0" applyNumberFormat="1" applyFont="1" applyFill="1" applyBorder="1" applyAlignment="1">
      <alignment horizontal="left" vertical="center" wrapText="1" indent="1"/>
    </xf>
    <xf numFmtId="0" fontId="1" fillId="6" borderId="15" xfId="0" applyFont="1" applyFill="1" applyBorder="1" applyAlignment="1">
      <alignment vertical="center"/>
    </xf>
    <xf numFmtId="1" fontId="1" fillId="2" borderId="3"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3" xfId="0"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2" fillId="0" borderId="0" xfId="0" applyFont="1" applyAlignment="1">
      <alignment horizontal="center"/>
    </xf>
    <xf numFmtId="0" fontId="1" fillId="5" borderId="15" xfId="0" applyFont="1" applyFill="1" applyBorder="1" applyAlignment="1">
      <alignment horizontal="justify" vertical="center"/>
    </xf>
    <xf numFmtId="0" fontId="1" fillId="5" borderId="15" xfId="0" applyFont="1" applyFill="1" applyBorder="1" applyAlignment="1">
      <alignment horizontal="center" vertical="center"/>
    </xf>
    <xf numFmtId="171" fontId="1" fillId="5" borderId="15" xfId="0" applyNumberFormat="1" applyFont="1" applyFill="1" applyBorder="1" applyAlignment="1">
      <alignment horizontal="center" vertical="center"/>
    </xf>
    <xf numFmtId="0" fontId="1" fillId="6" borderId="15" xfId="0" applyFont="1" applyFill="1" applyBorder="1" applyAlignment="1">
      <alignment horizontal="justify" vertical="center"/>
    </xf>
    <xf numFmtId="170" fontId="1" fillId="6" borderId="15" xfId="0" applyNumberFormat="1" applyFont="1" applyFill="1" applyBorder="1" applyAlignment="1">
      <alignment horizontal="center" vertical="center"/>
    </xf>
    <xf numFmtId="171" fontId="1" fillId="6" borderId="15" xfId="0" applyNumberFormat="1" applyFont="1" applyFill="1" applyBorder="1" applyAlignment="1">
      <alignment vertical="center"/>
    </xf>
    <xf numFmtId="171" fontId="1" fillId="6" borderId="15" xfId="0" applyNumberFormat="1" applyFont="1" applyFill="1" applyBorder="1" applyAlignment="1">
      <alignment horizontal="center" vertical="center"/>
    </xf>
    <xf numFmtId="1" fontId="1" fillId="6" borderId="15" xfId="0" applyNumberFormat="1" applyFont="1" applyFill="1" applyBorder="1" applyAlignment="1">
      <alignment horizontal="center" vertical="center"/>
    </xf>
    <xf numFmtId="0" fontId="1" fillId="6" borderId="15" xfId="0" applyFont="1" applyFill="1" applyBorder="1" applyAlignment="1">
      <alignment horizontal="center" vertical="center"/>
    </xf>
    <xf numFmtId="172" fontId="1" fillId="6" borderId="15" xfId="0" applyNumberFormat="1" applyFont="1" applyFill="1" applyBorder="1" applyAlignment="1">
      <alignment vertical="center"/>
    </xf>
    <xf numFmtId="0" fontId="2" fillId="4" borderId="15" xfId="0" applyFont="1" applyFill="1" applyBorder="1" applyAlignment="1">
      <alignment horizontal="justify" vertical="center" wrapText="1"/>
    </xf>
    <xf numFmtId="170" fontId="2" fillId="4" borderId="15" xfId="0" applyNumberFormat="1" applyFont="1" applyFill="1" applyBorder="1" applyAlignment="1">
      <alignment horizontal="center" vertical="center" wrapText="1"/>
    </xf>
    <xf numFmtId="0" fontId="1" fillId="4" borderId="15" xfId="0" applyFont="1" applyFill="1" applyBorder="1" applyAlignment="1">
      <alignment vertical="center"/>
    </xf>
    <xf numFmtId="0" fontId="6" fillId="4" borderId="17" xfId="0" applyFont="1" applyFill="1" applyBorder="1" applyAlignment="1">
      <alignment horizontal="center" vertical="center" wrapText="1"/>
    </xf>
    <xf numFmtId="0" fontId="1" fillId="0" borderId="15" xfId="0" applyFont="1" applyBorder="1" applyAlignment="1">
      <alignment vertical="center"/>
    </xf>
    <xf numFmtId="0" fontId="1" fillId="0" borderId="15" xfId="0" applyFont="1" applyBorder="1" applyAlignment="1">
      <alignment horizontal="left" vertical="center"/>
    </xf>
    <xf numFmtId="0" fontId="1" fillId="0" borderId="15" xfId="0" applyFont="1" applyBorder="1" applyAlignment="1">
      <alignment vertical="center" wrapText="1"/>
    </xf>
    <xf numFmtId="3" fontId="3" fillId="0" borderId="15" xfId="0" applyNumberFormat="1" applyFont="1" applyBorder="1" applyAlignment="1">
      <alignment horizontal="left" vertical="center" wrapText="1"/>
    </xf>
    <xf numFmtId="1" fontId="1" fillId="3" borderId="15" xfId="0" applyNumberFormat="1" applyFont="1" applyFill="1" applyBorder="1" applyAlignment="1">
      <alignment horizontal="center" vertical="center" wrapText="1"/>
    </xf>
    <xf numFmtId="1" fontId="1" fillId="4" borderId="2" xfId="0" applyNumberFormat="1" applyFont="1" applyFill="1" applyBorder="1" applyAlignment="1">
      <alignment vertical="center" wrapText="1"/>
    </xf>
    <xf numFmtId="1" fontId="1" fillId="4" borderId="3" xfId="0" applyNumberFormat="1" applyFont="1" applyFill="1" applyBorder="1" applyAlignment="1">
      <alignment vertical="center" wrapText="1"/>
    </xf>
    <xf numFmtId="1" fontId="1" fillId="6" borderId="12" xfId="0" applyNumberFormat="1" applyFont="1" applyFill="1" applyBorder="1" applyAlignment="1">
      <alignment horizontal="left" vertical="center" wrapText="1" indent="1"/>
    </xf>
    <xf numFmtId="1" fontId="1" fillId="4" borderId="15" xfId="0" applyNumberFormat="1" applyFont="1" applyFill="1" applyBorder="1" applyAlignment="1">
      <alignment vertical="center" wrapText="1"/>
    </xf>
    <xf numFmtId="3" fontId="2" fillId="4" borderId="15" xfId="0" applyNumberFormat="1" applyFont="1" applyFill="1" applyBorder="1" applyAlignment="1">
      <alignment horizontal="justify" vertical="center" wrapText="1"/>
    </xf>
    <xf numFmtId="0" fontId="6" fillId="0" borderId="11" xfId="1" applyNumberFormat="1" applyFont="1" applyFill="1" applyBorder="1">
      <alignment horizontal="center" vertical="center" wrapText="1"/>
    </xf>
    <xf numFmtId="0" fontId="6" fillId="0" borderId="15" xfId="4" applyFont="1" applyBorder="1" applyAlignment="1">
      <alignment horizontal="justify" vertical="center" wrapText="1"/>
    </xf>
    <xf numFmtId="0" fontId="6" fillId="4" borderId="11" xfId="1" applyNumberFormat="1" applyFont="1" applyFill="1" applyBorder="1">
      <alignment horizontal="center" vertical="center" wrapText="1"/>
    </xf>
    <xf numFmtId="0" fontId="6" fillId="4" borderId="15" xfId="6" applyFont="1" applyFill="1" applyBorder="1">
      <alignment horizontal="center" vertical="center" wrapText="1"/>
    </xf>
    <xf numFmtId="0" fontId="6" fillId="4" borderId="15" xfId="4" applyFont="1" applyFill="1" applyBorder="1" applyAlignment="1">
      <alignment horizontal="justify" vertical="center" wrapText="1"/>
    </xf>
    <xf numFmtId="0" fontId="1" fillId="5" borderId="14" xfId="0" applyFont="1" applyFill="1" applyBorder="1" applyAlignment="1">
      <alignment vertical="center"/>
    </xf>
    <xf numFmtId="0" fontId="1" fillId="6" borderId="15" xfId="0" applyFont="1" applyFill="1" applyBorder="1" applyAlignment="1">
      <alignment horizontal="left" vertical="center"/>
    </xf>
    <xf numFmtId="0" fontId="2" fillId="6" borderId="15" xfId="0" applyFont="1" applyFill="1" applyBorder="1" applyAlignment="1">
      <alignment vertical="center"/>
    </xf>
    <xf numFmtId="1" fontId="2" fillId="0" borderId="15" xfId="0" applyNumberFormat="1" applyFont="1" applyBorder="1"/>
    <xf numFmtId="0" fontId="2" fillId="0" borderId="15" xfId="0" applyFont="1" applyBorder="1"/>
    <xf numFmtId="172" fontId="2" fillId="0" borderId="0" xfId="0" applyNumberFormat="1" applyFont="1" applyAlignment="1">
      <alignment horizontal="right" vertical="center"/>
    </xf>
    <xf numFmtId="0" fontId="1" fillId="5" borderId="5" xfId="0" applyFont="1" applyFill="1" applyBorder="1" applyAlignment="1">
      <alignment vertical="center"/>
    </xf>
    <xf numFmtId="0" fontId="1" fillId="5" borderId="5" xfId="0" applyFont="1" applyFill="1" applyBorder="1" applyAlignment="1">
      <alignment horizontal="justify" vertical="center"/>
    </xf>
    <xf numFmtId="0" fontId="1" fillId="5" borderId="5" xfId="0" applyFont="1" applyFill="1" applyBorder="1" applyAlignment="1">
      <alignment horizontal="center" vertical="center"/>
    </xf>
    <xf numFmtId="170" fontId="1" fillId="5" borderId="5" xfId="0" applyNumberFormat="1" applyFont="1" applyFill="1" applyBorder="1" applyAlignment="1">
      <alignment horizontal="center" vertical="center"/>
    </xf>
    <xf numFmtId="171" fontId="1" fillId="5" borderId="5" xfId="0" applyNumberFormat="1" applyFont="1" applyFill="1" applyBorder="1" applyAlignment="1">
      <alignment vertical="center"/>
    </xf>
    <xf numFmtId="171" fontId="1" fillId="5" borderId="5" xfId="0" applyNumberFormat="1" applyFont="1" applyFill="1" applyBorder="1" applyAlignment="1">
      <alignment horizontal="center" vertical="center"/>
    </xf>
    <xf numFmtId="1" fontId="1" fillId="5" borderId="5" xfId="0" applyNumberFormat="1" applyFont="1" applyFill="1" applyBorder="1" applyAlignment="1">
      <alignment horizontal="center" vertical="center"/>
    </xf>
    <xf numFmtId="172" fontId="1" fillId="5" borderId="5" xfId="0" applyNumberFormat="1" applyFont="1" applyFill="1" applyBorder="1" applyAlignment="1">
      <alignment vertical="center"/>
    </xf>
    <xf numFmtId="0" fontId="1" fillId="5" borderId="6" xfId="0" applyFont="1" applyFill="1" applyBorder="1" applyAlignment="1">
      <alignment horizontal="justify" vertical="center"/>
    </xf>
    <xf numFmtId="0" fontId="1" fillId="6" borderId="12" xfId="0" applyFont="1" applyFill="1" applyBorder="1" applyAlignment="1">
      <alignment vertical="center"/>
    </xf>
    <xf numFmtId="0" fontId="1" fillId="6" borderId="10" xfId="0" applyFont="1" applyFill="1" applyBorder="1" applyAlignment="1">
      <alignment vertical="center"/>
    </xf>
    <xf numFmtId="0" fontId="1" fillId="6" borderId="10" xfId="0" applyFont="1" applyFill="1" applyBorder="1" applyAlignment="1">
      <alignment horizontal="justify" vertical="center"/>
    </xf>
    <xf numFmtId="0" fontId="1" fillId="6" borderId="10" xfId="0" applyFont="1" applyFill="1" applyBorder="1" applyAlignment="1">
      <alignment horizontal="center" vertical="center"/>
    </xf>
    <xf numFmtId="170" fontId="1" fillId="6" borderId="10" xfId="0" applyNumberFormat="1" applyFont="1" applyFill="1" applyBorder="1" applyAlignment="1">
      <alignment horizontal="center" vertical="center"/>
    </xf>
    <xf numFmtId="171" fontId="1" fillId="6" borderId="10" xfId="0" applyNumberFormat="1" applyFont="1" applyFill="1" applyBorder="1" applyAlignment="1">
      <alignment vertical="center"/>
    </xf>
    <xf numFmtId="171" fontId="1" fillId="6" borderId="10" xfId="0" applyNumberFormat="1" applyFont="1" applyFill="1" applyBorder="1" applyAlignment="1">
      <alignment horizontal="center" vertical="center"/>
    </xf>
    <xf numFmtId="1" fontId="1" fillId="6" borderId="10" xfId="0" applyNumberFormat="1" applyFont="1" applyFill="1" applyBorder="1" applyAlignment="1">
      <alignment horizontal="center" vertical="center"/>
    </xf>
    <xf numFmtId="172" fontId="1" fillId="6" borderId="10" xfId="0" applyNumberFormat="1" applyFont="1" applyFill="1" applyBorder="1" applyAlignment="1">
      <alignment vertical="center"/>
    </xf>
    <xf numFmtId="0" fontId="1" fillId="6" borderId="11" xfId="0" applyFont="1" applyFill="1" applyBorder="1" applyAlignment="1">
      <alignment horizontal="justify" vertical="center"/>
    </xf>
    <xf numFmtId="0" fontId="8" fillId="4" borderId="15" xfId="4" applyFont="1" applyFill="1" applyBorder="1" applyAlignment="1">
      <alignment horizontal="justify" vertical="center" wrapText="1"/>
    </xf>
    <xf numFmtId="0" fontId="2" fillId="4" borderId="0" xfId="0" applyFont="1" applyFill="1" applyAlignment="1">
      <alignment horizontal="center" vertical="center" wrapText="1"/>
    </xf>
    <xf numFmtId="0" fontId="9" fillId="4" borderId="15" xfId="4" applyFont="1" applyFill="1" applyBorder="1" applyAlignment="1">
      <alignment horizontal="justify" vertical="center" wrapText="1"/>
    </xf>
    <xf numFmtId="0" fontId="2" fillId="4" borderId="12" xfId="0" applyFont="1" applyFill="1" applyBorder="1" applyAlignment="1">
      <alignment horizontal="justify" vertical="center" wrapText="1"/>
    </xf>
    <xf numFmtId="0" fontId="2" fillId="4" borderId="7" xfId="0" applyFont="1" applyFill="1" applyBorder="1" applyAlignment="1">
      <alignment horizontal="justify" vertical="center" wrapText="1"/>
    </xf>
    <xf numFmtId="9" fontId="2" fillId="4" borderId="15" xfId="0" applyNumberFormat="1" applyFont="1" applyFill="1" applyBorder="1" applyAlignment="1">
      <alignment horizontal="center" vertical="center" wrapText="1"/>
    </xf>
    <xf numFmtId="0" fontId="11" fillId="4" borderId="0" xfId="0" applyFont="1" applyFill="1" applyAlignment="1">
      <alignment horizontal="center"/>
    </xf>
    <xf numFmtId="0" fontId="11" fillId="0" borderId="0" xfId="0" applyFont="1" applyAlignment="1">
      <alignment horizontal="center"/>
    </xf>
    <xf numFmtId="0" fontId="10" fillId="0" borderId="15" xfId="0" applyFont="1" applyBorder="1" applyAlignment="1">
      <alignment horizontal="center" vertical="center" wrapText="1"/>
    </xf>
    <xf numFmtId="3" fontId="12" fillId="0" borderId="15" xfId="0" applyNumberFormat="1" applyFont="1" applyBorder="1" applyAlignment="1">
      <alignment horizontal="center" vertical="center" wrapText="1"/>
    </xf>
    <xf numFmtId="9" fontId="10" fillId="0" borderId="5" xfId="3"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right" vertical="center"/>
    </xf>
    <xf numFmtId="1" fontId="10" fillId="2" borderId="3"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0" fontId="10" fillId="2" borderId="12" xfId="0" applyFont="1" applyFill="1" applyBorder="1" applyAlignment="1">
      <alignment horizontal="center" vertical="center" textRotation="90" wrapText="1"/>
    </xf>
    <xf numFmtId="49" fontId="10" fillId="2" borderId="12" xfId="0" applyNumberFormat="1" applyFont="1" applyFill="1" applyBorder="1" applyAlignment="1">
      <alignment horizontal="center" vertical="center" textRotation="90" wrapText="1"/>
    </xf>
    <xf numFmtId="0" fontId="10" fillId="2" borderId="2" xfId="0" applyFont="1" applyFill="1" applyBorder="1" applyAlignment="1">
      <alignment horizontal="center" vertical="center" textRotation="90" wrapText="1"/>
    </xf>
    <xf numFmtId="0" fontId="13" fillId="10" borderId="12" xfId="0" applyFont="1" applyFill="1" applyBorder="1" applyAlignment="1">
      <alignment horizontal="center" vertical="center" wrapText="1"/>
    </xf>
    <xf numFmtId="9" fontId="10" fillId="3" borderId="10" xfId="3" applyFont="1" applyFill="1" applyBorder="1" applyAlignment="1">
      <alignment horizontal="center" vertical="center"/>
    </xf>
    <xf numFmtId="171" fontId="10" fillId="3" borderId="10" xfId="0" applyNumberFormat="1" applyFont="1" applyFill="1" applyBorder="1" applyAlignment="1">
      <alignment horizontal="center" vertical="center"/>
    </xf>
    <xf numFmtId="0" fontId="10" fillId="3" borderId="10" xfId="0" applyFont="1" applyFill="1" applyBorder="1" applyAlignment="1">
      <alignment horizontal="center" vertical="center" wrapText="1"/>
    </xf>
    <xf numFmtId="171" fontId="10" fillId="3" borderId="10" xfId="0" applyNumberFormat="1" applyFont="1" applyFill="1" applyBorder="1" applyAlignment="1">
      <alignment horizontal="right" vertical="center"/>
    </xf>
    <xf numFmtId="1" fontId="10" fillId="3" borderId="10" xfId="0" applyNumberFormat="1" applyFont="1" applyFill="1" applyBorder="1" applyAlignment="1">
      <alignment horizontal="center" vertical="center"/>
    </xf>
    <xf numFmtId="172" fontId="10" fillId="3" borderId="10"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3" fillId="11" borderId="3" xfId="0" applyFont="1" applyFill="1" applyBorder="1" applyAlignment="1">
      <alignment horizontal="center" vertical="center"/>
    </xf>
    <xf numFmtId="0" fontId="11" fillId="4" borderId="0" xfId="0" applyFont="1" applyFill="1" applyAlignment="1">
      <alignment horizontal="center" vertical="center" wrapText="1"/>
    </xf>
    <xf numFmtId="1" fontId="10" fillId="4" borderId="0" xfId="0" applyNumberFormat="1" applyFont="1" applyFill="1" applyAlignment="1">
      <alignment horizontal="center" vertical="center" wrapText="1"/>
    </xf>
    <xf numFmtId="1" fontId="11" fillId="0" borderId="0" xfId="0" applyNumberFormat="1" applyFont="1" applyAlignment="1">
      <alignment horizontal="center"/>
    </xf>
    <xf numFmtId="0" fontId="11" fillId="0" borderId="0" xfId="0" applyFont="1" applyAlignment="1">
      <alignment horizontal="center" vertical="center"/>
    </xf>
    <xf numFmtId="9" fontId="11" fillId="0" borderId="15" xfId="3" applyFont="1" applyFill="1" applyBorder="1" applyAlignment="1">
      <alignment horizontal="center" vertical="center" wrapText="1"/>
    </xf>
    <xf numFmtId="175" fontId="11" fillId="0" borderId="15" xfId="2" applyNumberFormat="1" applyFont="1" applyFill="1" applyBorder="1" applyAlignment="1">
      <alignment horizontal="right" vertical="center" wrapText="1"/>
    </xf>
    <xf numFmtId="1" fontId="11" fillId="0" borderId="0" xfId="0" applyNumberFormat="1" applyFont="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6" fillId="0" borderId="37" xfId="6" applyFont="1" applyFill="1" applyBorder="1">
      <alignment horizontal="center" vertical="center" wrapText="1"/>
    </xf>
    <xf numFmtId="0" fontId="11" fillId="4" borderId="15" xfId="0" applyFont="1" applyFill="1" applyBorder="1" applyAlignment="1">
      <alignment horizontal="center" vertical="center" wrapText="1"/>
    </xf>
    <xf numFmtId="9" fontId="11" fillId="4" borderId="15" xfId="3" applyFont="1" applyFill="1" applyBorder="1" applyAlignment="1">
      <alignment horizontal="center" vertical="center" wrapText="1"/>
    </xf>
    <xf numFmtId="1" fontId="6" fillId="0" borderId="17" xfId="4" applyNumberFormat="1" applyFont="1" applyBorder="1" applyAlignment="1">
      <alignment horizontal="center" vertical="center" wrapText="1"/>
    </xf>
    <xf numFmtId="0" fontId="6" fillId="0" borderId="17" xfId="4" applyFont="1" applyBorder="1" applyAlignment="1">
      <alignment horizontal="center" vertical="center" wrapText="1"/>
    </xf>
    <xf numFmtId="0" fontId="11" fillId="4" borderId="0" xfId="0" applyFont="1" applyFill="1" applyAlignment="1">
      <alignment horizontal="center" vertical="center"/>
    </xf>
    <xf numFmtId="9" fontId="11" fillId="4" borderId="0" xfId="3" applyFont="1" applyFill="1" applyAlignment="1">
      <alignment horizontal="center" vertical="center"/>
    </xf>
    <xf numFmtId="171" fontId="11" fillId="4" borderId="0" xfId="0" applyNumberFormat="1" applyFont="1" applyFill="1" applyAlignment="1">
      <alignment horizontal="right" vertical="center"/>
    </xf>
    <xf numFmtId="1" fontId="11" fillId="4" borderId="0" xfId="0" applyNumberFormat="1" applyFont="1" applyFill="1" applyAlignment="1">
      <alignment horizontal="center" vertical="center"/>
    </xf>
    <xf numFmtId="172" fontId="11" fillId="0" borderId="0" xfId="0" applyNumberFormat="1" applyFont="1" applyAlignment="1">
      <alignment horizontal="center" vertical="center"/>
    </xf>
    <xf numFmtId="172" fontId="11" fillId="0" borderId="0" xfId="0" applyNumberFormat="1" applyFont="1" applyAlignment="1">
      <alignment horizontal="center"/>
    </xf>
    <xf numFmtId="171" fontId="11" fillId="4" borderId="0" xfId="0" applyNumberFormat="1" applyFont="1" applyFill="1" applyAlignment="1">
      <alignment horizontal="center" vertical="center"/>
    </xf>
    <xf numFmtId="0" fontId="1" fillId="0" borderId="2" xfId="0" applyFont="1" applyBorder="1" applyAlignment="1">
      <alignment vertical="center"/>
    </xf>
    <xf numFmtId="0" fontId="1" fillId="0" borderId="8" xfId="0" applyFont="1" applyBorder="1" applyAlignment="1">
      <alignment vertical="center"/>
    </xf>
    <xf numFmtId="0" fontId="15" fillId="0" borderId="11" xfId="0" applyFont="1" applyBorder="1" applyAlignment="1">
      <alignment vertical="center"/>
    </xf>
    <xf numFmtId="0" fontId="15" fillId="0" borderId="1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vertical="center"/>
    </xf>
    <xf numFmtId="0" fontId="15" fillId="0" borderId="11" xfId="0" applyFont="1" applyBorder="1" applyAlignment="1">
      <alignment horizontal="left" vertical="center"/>
    </xf>
    <xf numFmtId="3" fontId="17" fillId="0" borderId="15" xfId="0" applyNumberFormat="1" applyFont="1" applyBorder="1" applyAlignment="1">
      <alignment horizontal="center" vertical="center" wrapText="1"/>
    </xf>
    <xf numFmtId="49" fontId="1" fillId="2" borderId="12" xfId="0" applyNumberFormat="1" applyFont="1" applyFill="1" applyBorder="1" applyAlignment="1">
      <alignment horizontal="center" vertical="center" wrapText="1"/>
    </xf>
    <xf numFmtId="0" fontId="13" fillId="3" borderId="12" xfId="0" applyFont="1" applyFill="1" applyBorder="1" applyAlignment="1">
      <alignment horizontal="left" vertical="center" wrapText="1"/>
    </xf>
    <xf numFmtId="0" fontId="13" fillId="3" borderId="8" xfId="0" applyFont="1" applyFill="1" applyBorder="1" applyAlignment="1">
      <alignment horizontal="left" vertical="center"/>
    </xf>
    <xf numFmtId="0" fontId="1" fillId="5" borderId="10" xfId="0" applyFont="1" applyFill="1" applyBorder="1" applyAlignment="1">
      <alignment vertical="center"/>
    </xf>
    <xf numFmtId="0" fontId="2" fillId="4" borderId="15" xfId="0" applyFont="1" applyFill="1" applyBorder="1" applyAlignment="1">
      <alignment horizontal="left" vertical="center" wrapText="1"/>
    </xf>
    <xf numFmtId="49" fontId="6" fillId="0" borderId="17" xfId="0" applyNumberFormat="1" applyFont="1" applyBorder="1" applyAlignment="1">
      <alignment horizontal="center" vertical="center" wrapText="1"/>
    </xf>
    <xf numFmtId="3" fontId="6" fillId="0" borderId="17" xfId="4" applyNumberFormat="1" applyFont="1" applyBorder="1" applyAlignment="1">
      <alignment horizontal="center" vertical="center" wrapText="1"/>
    </xf>
    <xf numFmtId="0" fontId="6" fillId="0" borderId="17" xfId="1" applyNumberFormat="1" applyFont="1" applyFill="1" applyBorder="1">
      <alignment horizontal="center" vertical="center" wrapText="1"/>
    </xf>
    <xf numFmtId="0" fontId="6" fillId="0" borderId="41" xfId="0" applyFont="1" applyBorder="1" applyAlignment="1">
      <alignment horizontal="left" vertical="center" wrapText="1"/>
    </xf>
    <xf numFmtId="0" fontId="2" fillId="4" borderId="13" xfId="0" applyFont="1" applyFill="1" applyBorder="1" applyAlignment="1">
      <alignment horizontal="justify" vertical="center" wrapText="1"/>
    </xf>
    <xf numFmtId="1" fontId="1" fillId="10" borderId="15" xfId="0" applyNumberFormat="1" applyFont="1" applyFill="1" applyBorder="1" applyAlignment="1">
      <alignment wrapText="1"/>
    </xf>
    <xf numFmtId="1" fontId="1" fillId="10" borderId="15" xfId="0" applyNumberFormat="1" applyFont="1" applyFill="1" applyBorder="1"/>
    <xf numFmtId="1" fontId="2" fillId="10" borderId="10" xfId="0" applyNumberFormat="1" applyFont="1" applyFill="1" applyBorder="1" applyAlignment="1">
      <alignment wrapText="1"/>
    </xf>
    <xf numFmtId="1" fontId="2" fillId="10" borderId="11" xfId="0" applyNumberFormat="1" applyFont="1" applyFill="1" applyBorder="1" applyAlignment="1">
      <alignment wrapText="1"/>
    </xf>
    <xf numFmtId="171" fontId="1" fillId="4" borderId="0" xfId="0" applyNumberFormat="1" applyFont="1" applyFill="1" applyAlignment="1">
      <alignment horizontal="center" vertical="center"/>
    </xf>
    <xf numFmtId="0" fontId="1" fillId="4" borderId="0" xfId="0" applyFont="1" applyFill="1" applyAlignment="1">
      <alignment horizontal="justify" vertical="center"/>
    </xf>
    <xf numFmtId="0" fontId="18" fillId="0" borderId="0" xfId="0" applyFont="1" applyAlignment="1">
      <alignment horizontal="center" vertical="center"/>
    </xf>
    <xf numFmtId="0" fontId="19" fillId="0" borderId="0" xfId="0" applyFont="1"/>
    <xf numFmtId="0" fontId="19" fillId="4" borderId="0" xfId="0" applyFont="1" applyFill="1" applyAlignment="1">
      <alignment horizontal="justify" vertical="center"/>
    </xf>
    <xf numFmtId="0" fontId="6" fillId="0" borderId="0" xfId="0" applyFont="1"/>
    <xf numFmtId="0" fontId="6" fillId="4" borderId="0" xfId="0" applyFont="1" applyFill="1"/>
    <xf numFmtId="0" fontId="13" fillId="10" borderId="17" xfId="0" applyFont="1" applyFill="1" applyBorder="1" applyAlignment="1">
      <alignment horizontal="center" vertical="center" wrapText="1"/>
    </xf>
    <xf numFmtId="0" fontId="13" fillId="10" borderId="17" xfId="0" applyFont="1" applyFill="1" applyBorder="1" applyAlignment="1">
      <alignment horizontal="justify" vertical="center" wrapText="1"/>
    </xf>
    <xf numFmtId="0" fontId="6" fillId="0" borderId="17" xfId="0" applyFont="1" applyBorder="1"/>
    <xf numFmtId="0" fontId="13" fillId="11" borderId="17" xfId="0" applyFont="1" applyFill="1" applyBorder="1" applyAlignment="1">
      <alignment horizontal="center" vertical="center"/>
    </xf>
    <xf numFmtId="0" fontId="13" fillId="11" borderId="37" xfId="0" applyFont="1" applyFill="1" applyBorder="1" applyAlignment="1">
      <alignment vertical="center"/>
    </xf>
    <xf numFmtId="0" fontId="13" fillId="11" borderId="17" xfId="0" applyFont="1" applyFill="1" applyBorder="1" applyAlignment="1">
      <alignment horizontal="justify" vertical="center" wrapText="1"/>
    </xf>
    <xf numFmtId="0" fontId="13" fillId="11" borderId="17" xfId="0"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10" borderId="17" xfId="0" applyFont="1" applyFill="1" applyBorder="1" applyAlignment="1">
      <alignment horizontal="left" vertical="center" wrapText="1"/>
    </xf>
    <xf numFmtId="0" fontId="13" fillId="10" borderId="17" xfId="0" applyFont="1" applyFill="1" applyBorder="1" applyAlignment="1">
      <alignment vertical="center"/>
    </xf>
    <xf numFmtId="0" fontId="13" fillId="11" borderId="36" xfId="0" applyFont="1" applyFill="1" applyBorder="1" applyAlignment="1">
      <alignment vertical="center"/>
    </xf>
    <xf numFmtId="165" fontId="6" fillId="0" borderId="17" xfId="5" applyFont="1" applyFill="1" applyBorder="1" applyAlignment="1">
      <alignment horizontal="center" vertical="center"/>
    </xf>
    <xf numFmtId="165" fontId="13" fillId="11" borderId="17" xfId="0" applyNumberFormat="1" applyFont="1" applyFill="1" applyBorder="1" applyAlignment="1">
      <alignment horizontal="justify" vertical="center" wrapText="1"/>
    </xf>
    <xf numFmtId="178" fontId="6" fillId="0" borderId="17" xfId="11" applyNumberFormat="1" applyFont="1" applyFill="1" applyBorder="1" applyAlignment="1">
      <alignment horizontal="center" vertical="center" wrapText="1"/>
    </xf>
    <xf numFmtId="0" fontId="6" fillId="11" borderId="17" xfId="0" applyFont="1" applyFill="1" applyBorder="1" applyAlignment="1">
      <alignment horizontal="center" vertical="center" wrapText="1"/>
    </xf>
    <xf numFmtId="0" fontId="6" fillId="11" borderId="17" xfId="0" applyFont="1" applyFill="1" applyBorder="1" applyAlignment="1">
      <alignment horizontal="justify" vertical="center" wrapText="1"/>
    </xf>
    <xf numFmtId="0" fontId="13" fillId="0" borderId="17" xfId="0" applyFont="1" applyBorder="1" applyAlignment="1">
      <alignment horizontal="left" vertical="center"/>
    </xf>
    <xf numFmtId="0" fontId="6" fillId="4" borderId="30" xfId="4" applyFont="1" applyFill="1" applyBorder="1" applyAlignment="1">
      <alignment horizontal="center" vertical="center" wrapText="1"/>
    </xf>
    <xf numFmtId="165" fontId="6" fillId="4" borderId="37" xfId="5" applyFont="1" applyFill="1" applyBorder="1" applyAlignment="1">
      <alignment horizontal="center" vertical="center"/>
    </xf>
    <xf numFmtId="165" fontId="13" fillId="10" borderId="17" xfId="0" applyNumberFormat="1" applyFont="1" applyFill="1" applyBorder="1" applyAlignment="1">
      <alignment vertical="center" wrapText="1"/>
    </xf>
    <xf numFmtId="165" fontId="6" fillId="11" borderId="17" xfId="0" applyNumberFormat="1" applyFont="1" applyFill="1" applyBorder="1" applyAlignment="1">
      <alignment vertical="center" wrapText="1"/>
    </xf>
    <xf numFmtId="165" fontId="13" fillId="11" borderId="17" xfId="0" applyNumberFormat="1" applyFont="1" applyFill="1" applyBorder="1" applyAlignment="1">
      <alignment vertical="center" wrapText="1"/>
    </xf>
    <xf numFmtId="4" fontId="1" fillId="0" borderId="5" xfId="0" applyNumberFormat="1" applyFont="1" applyBorder="1" applyAlignment="1">
      <alignment vertical="center"/>
    </xf>
    <xf numFmtId="4" fontId="1" fillId="3" borderId="10" xfId="0" applyNumberFormat="1" applyFont="1" applyFill="1" applyBorder="1" applyAlignment="1">
      <alignment horizontal="center" vertical="center"/>
    </xf>
    <xf numFmtId="4" fontId="1" fillId="5" borderId="5" xfId="0" applyNumberFormat="1" applyFont="1" applyFill="1" applyBorder="1" applyAlignment="1">
      <alignment horizontal="center" vertical="center"/>
    </xf>
    <xf numFmtId="4" fontId="1" fillId="6" borderId="10" xfId="0" applyNumberFormat="1" applyFont="1" applyFill="1" applyBorder="1" applyAlignment="1">
      <alignment horizontal="center" vertical="center"/>
    </xf>
    <xf numFmtId="0" fontId="2" fillId="4" borderId="15" xfId="0" applyFont="1" applyFill="1" applyBorder="1"/>
    <xf numFmtId="0" fontId="6" fillId="0" borderId="37" xfId="0" applyFont="1" applyBorder="1" applyAlignment="1">
      <alignment horizontal="justify" vertical="center" wrapText="1"/>
    </xf>
    <xf numFmtId="4" fontId="2" fillId="4" borderId="0" xfId="0" applyNumberFormat="1" applyFont="1" applyFill="1" applyAlignment="1">
      <alignment horizontal="center" vertical="center"/>
    </xf>
    <xf numFmtId="0" fontId="2" fillId="4" borderId="0" xfId="0" applyFont="1" applyFill="1" applyBorder="1"/>
    <xf numFmtId="0" fontId="13" fillId="10" borderId="12" xfId="0" applyNumberFormat="1" applyFont="1" applyFill="1" applyBorder="1" applyAlignment="1">
      <alignment horizontal="left" vertical="center" wrapText="1"/>
    </xf>
    <xf numFmtId="0" fontId="13" fillId="10" borderId="12" xfId="0" applyNumberFormat="1" applyFont="1" applyFill="1" applyBorder="1" applyAlignment="1">
      <alignment horizontal="left" vertical="center"/>
    </xf>
    <xf numFmtId="0" fontId="11" fillId="10" borderId="12" xfId="0" applyFont="1" applyFill="1" applyBorder="1"/>
    <xf numFmtId="0" fontId="10" fillId="10" borderId="15" xfId="0" applyFont="1" applyFill="1" applyBorder="1" applyAlignment="1">
      <alignment vertical="center"/>
    </xf>
    <xf numFmtId="0" fontId="10" fillId="10" borderId="15" xfId="0" applyFont="1" applyFill="1" applyBorder="1" applyAlignment="1">
      <alignment horizontal="justify" vertical="center"/>
    </xf>
    <xf numFmtId="0" fontId="10" fillId="10" borderId="15" xfId="0" applyFont="1" applyFill="1" applyBorder="1" applyAlignment="1">
      <alignment horizontal="center" vertical="center"/>
    </xf>
    <xf numFmtId="0" fontId="10" fillId="10" borderId="15" xfId="0" applyFont="1" applyFill="1" applyBorder="1" applyAlignment="1">
      <alignment horizontal="justify" vertical="center" wrapText="1"/>
    </xf>
    <xf numFmtId="170" fontId="10" fillId="10" borderId="15" xfId="0" applyNumberFormat="1" applyFont="1" applyFill="1" applyBorder="1" applyAlignment="1">
      <alignment horizontal="center" vertical="center"/>
    </xf>
    <xf numFmtId="171" fontId="10" fillId="10" borderId="15" xfId="0" applyNumberFormat="1" applyFont="1" applyFill="1" applyBorder="1" applyAlignment="1">
      <alignment vertical="center"/>
    </xf>
    <xf numFmtId="171" fontId="10" fillId="10" borderId="15" xfId="0" applyNumberFormat="1" applyFont="1" applyFill="1" applyBorder="1" applyAlignment="1">
      <alignment horizontal="center" vertical="center"/>
    </xf>
    <xf numFmtId="1" fontId="10" fillId="10" borderId="15" xfId="0" applyNumberFormat="1" applyFont="1" applyFill="1" applyBorder="1" applyAlignment="1">
      <alignment horizontal="center" vertical="center"/>
    </xf>
    <xf numFmtId="0" fontId="10" fillId="10" borderId="11" xfId="0" applyFont="1" applyFill="1" applyBorder="1" applyAlignment="1">
      <alignment vertical="center"/>
    </xf>
    <xf numFmtId="172" fontId="10" fillId="10" borderId="15" xfId="0" applyNumberFormat="1" applyFont="1" applyFill="1" applyBorder="1" applyAlignment="1">
      <alignment vertical="center"/>
    </xf>
    <xf numFmtId="0" fontId="11" fillId="4" borderId="0" xfId="0" applyFont="1" applyFill="1"/>
    <xf numFmtId="0" fontId="11" fillId="0" borderId="0" xfId="0" applyFont="1" applyBorder="1"/>
    <xf numFmtId="0" fontId="10" fillId="11" borderId="15" xfId="0" applyFont="1" applyFill="1" applyBorder="1" applyAlignment="1">
      <alignment vertical="center"/>
    </xf>
    <xf numFmtId="0" fontId="10" fillId="11" borderId="15" xfId="0" applyFont="1" applyFill="1" applyBorder="1" applyAlignment="1">
      <alignment horizontal="center" vertical="center"/>
    </xf>
    <xf numFmtId="0" fontId="10" fillId="11" borderId="15" xfId="0" applyFont="1" applyFill="1" applyBorder="1" applyAlignment="1">
      <alignment horizontal="justify" vertical="center" wrapText="1"/>
    </xf>
    <xf numFmtId="170" fontId="10" fillId="11" borderId="15" xfId="0" applyNumberFormat="1" applyFont="1" applyFill="1" applyBorder="1" applyAlignment="1">
      <alignment horizontal="center" vertical="center"/>
    </xf>
    <xf numFmtId="171" fontId="10" fillId="11" borderId="15" xfId="0" applyNumberFormat="1" applyFont="1" applyFill="1" applyBorder="1" applyAlignment="1">
      <alignment vertical="center"/>
    </xf>
    <xf numFmtId="0" fontId="10" fillId="11" borderId="15" xfId="0" applyFont="1" applyFill="1" applyBorder="1" applyAlignment="1">
      <alignment horizontal="justify" vertical="center"/>
    </xf>
    <xf numFmtId="171" fontId="10" fillId="11" borderId="15" xfId="0" applyNumberFormat="1" applyFont="1" applyFill="1" applyBorder="1" applyAlignment="1">
      <alignment horizontal="center" vertical="center"/>
    </xf>
    <xf numFmtId="1" fontId="10" fillId="11" borderId="15" xfId="0" applyNumberFormat="1" applyFont="1" applyFill="1" applyBorder="1" applyAlignment="1">
      <alignment horizontal="center" vertical="center"/>
    </xf>
    <xf numFmtId="0" fontId="10" fillId="11" borderId="11" xfId="0" applyFont="1" applyFill="1" applyBorder="1" applyAlignment="1">
      <alignment vertical="center"/>
    </xf>
    <xf numFmtId="172" fontId="10" fillId="11" borderId="15" xfId="0" applyNumberFormat="1" applyFont="1" applyFill="1" applyBorder="1" applyAlignment="1">
      <alignment vertical="center"/>
    </xf>
    <xf numFmtId="0" fontId="11" fillId="4" borderId="15" xfId="0" applyFont="1" applyFill="1" applyBorder="1" applyAlignment="1">
      <alignment horizontal="justify" vertical="center" wrapText="1"/>
    </xf>
    <xf numFmtId="0" fontId="11" fillId="4" borderId="15" xfId="0" applyFont="1" applyFill="1" applyBorder="1"/>
    <xf numFmtId="0" fontId="11" fillId="0" borderId="15" xfId="0" applyFont="1" applyFill="1" applyBorder="1" applyAlignment="1">
      <alignment horizontal="justify" vertical="center"/>
    </xf>
    <xf numFmtId="0" fontId="11" fillId="0" borderId="15" xfId="0" applyFont="1" applyFill="1" applyBorder="1" applyAlignment="1">
      <alignment horizontal="center" vertical="center"/>
    </xf>
    <xf numFmtId="0" fontId="11" fillId="0" borderId="15" xfId="0" applyFont="1" applyBorder="1"/>
    <xf numFmtId="0" fontId="11" fillId="4" borderId="15" xfId="0" applyFont="1" applyFill="1" applyBorder="1" applyAlignment="1">
      <alignment horizontal="center"/>
    </xf>
    <xf numFmtId="170" fontId="11" fillId="4" borderId="15" xfId="0" applyNumberFormat="1" applyFont="1" applyFill="1" applyBorder="1" applyAlignment="1">
      <alignment horizontal="center" vertical="center"/>
    </xf>
    <xf numFmtId="4" fontId="10" fillId="0" borderId="15" xfId="0" applyNumberFormat="1" applyFont="1" applyFill="1" applyBorder="1" applyAlignment="1">
      <alignment horizontal="center" vertical="center"/>
    </xf>
    <xf numFmtId="0" fontId="11" fillId="0" borderId="11" xfId="0" applyFont="1" applyBorder="1"/>
    <xf numFmtId="172" fontId="11" fillId="0" borderId="15" xfId="0" applyNumberFormat="1" applyFont="1" applyFill="1" applyBorder="1" applyAlignment="1">
      <alignment horizontal="right" vertical="center"/>
    </xf>
    <xf numFmtId="172" fontId="11" fillId="0" borderId="15" xfId="0" applyNumberFormat="1" applyFont="1" applyBorder="1" applyAlignment="1">
      <alignment horizontal="center"/>
    </xf>
    <xf numFmtId="0" fontId="11" fillId="0" borderId="15" xfId="0" applyFont="1" applyBorder="1" applyAlignment="1">
      <alignment horizontal="justify" vertical="center"/>
    </xf>
    <xf numFmtId="0" fontId="2" fillId="4" borderId="0" xfId="0" applyFont="1" applyFill="1" applyAlignment="1">
      <alignment horizontal="justify" vertical="center" wrapText="1"/>
    </xf>
    <xf numFmtId="0" fontId="2" fillId="0" borderId="5" xfId="0" applyFont="1" applyBorder="1"/>
    <xf numFmtId="14" fontId="1" fillId="0" borderId="15" xfId="0" applyNumberFormat="1" applyFont="1" applyFill="1" applyBorder="1" applyAlignment="1">
      <alignment vertical="center"/>
    </xf>
    <xf numFmtId="14" fontId="1" fillId="0" borderId="15" xfId="0" applyNumberFormat="1" applyFont="1" applyFill="1" applyBorder="1" applyAlignment="1">
      <alignment horizontal="left" vertical="center"/>
    </xf>
    <xf numFmtId="0" fontId="1" fillId="0" borderId="5" xfId="0" applyFont="1" applyBorder="1" applyAlignment="1">
      <alignment horizontal="justify" vertical="center"/>
    </xf>
    <xf numFmtId="9" fontId="1" fillId="0" borderId="5" xfId="3" applyFont="1" applyBorder="1" applyAlignment="1">
      <alignment horizontal="justify" vertical="center"/>
    </xf>
    <xf numFmtId="14" fontId="1" fillId="0" borderId="5" xfId="0" applyNumberFormat="1" applyFont="1" applyBorder="1" applyAlignment="1">
      <alignment vertical="center"/>
    </xf>
    <xf numFmtId="1" fontId="1" fillId="3" borderId="15" xfId="0" applyNumberFormat="1" applyFont="1" applyFill="1" applyBorder="1" applyAlignment="1">
      <alignment horizontal="right" vertical="center" wrapText="1"/>
    </xf>
    <xf numFmtId="14" fontId="1" fillId="3" borderId="10" xfId="0" applyNumberFormat="1" applyFont="1" applyFill="1" applyBorder="1" applyAlignment="1">
      <alignment vertical="center"/>
    </xf>
    <xf numFmtId="0" fontId="2" fillId="0" borderId="0" xfId="0" applyFont="1" applyFill="1"/>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37"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6" fillId="0" borderId="40" xfId="4" applyFont="1" applyFill="1" applyBorder="1" applyAlignment="1">
      <alignment horizontal="justify" vertical="center" wrapText="1"/>
    </xf>
    <xf numFmtId="0" fontId="2" fillId="0" borderId="5" xfId="0" applyFont="1" applyFill="1" applyBorder="1" applyAlignment="1">
      <alignment horizontal="justify" vertical="center" wrapText="1"/>
    </xf>
    <xf numFmtId="1" fontId="2" fillId="0" borderId="10" xfId="0" applyNumberFormat="1" applyFont="1" applyFill="1" applyBorder="1" applyAlignment="1">
      <alignment horizontal="center" vertical="center" wrapText="1"/>
    </xf>
    <xf numFmtId="43" fontId="2" fillId="0" borderId="15" xfId="7" applyFont="1" applyFill="1" applyBorder="1" applyAlignment="1">
      <alignment vertical="center" wrapText="1"/>
    </xf>
    <xf numFmtId="43" fontId="2" fillId="0" borderId="12" xfId="7" applyFont="1" applyFill="1" applyBorder="1" applyAlignment="1">
      <alignment vertical="center" wrapText="1"/>
    </xf>
    <xf numFmtId="1" fontId="2" fillId="0" borderId="8" xfId="0" applyNumberFormat="1" applyFont="1" applyFill="1" applyBorder="1" applyAlignment="1">
      <alignment horizontal="center" vertical="center" wrapText="1"/>
    </xf>
    <xf numFmtId="43" fontId="2" fillId="0" borderId="12" xfId="7" applyFont="1" applyFill="1" applyBorder="1" applyAlignment="1">
      <alignment horizontal="center" vertical="center"/>
    </xf>
    <xf numFmtId="0" fontId="6" fillId="0" borderId="37" xfId="4" applyFont="1" applyFill="1" applyBorder="1" applyAlignment="1">
      <alignment horizontal="justify" vertical="center" wrapText="1"/>
    </xf>
    <xf numFmtId="1" fontId="2" fillId="0" borderId="0" xfId="0" applyNumberFormat="1" applyFont="1" applyFill="1"/>
    <xf numFmtId="1" fontId="2" fillId="0" borderId="15" xfId="0" applyNumberFormat="1" applyFont="1" applyFill="1" applyBorder="1" applyAlignment="1">
      <alignment horizontal="center" vertical="center"/>
    </xf>
    <xf numFmtId="0" fontId="2" fillId="0" borderId="15" xfId="0" applyFont="1" applyFill="1" applyBorder="1" applyAlignment="1">
      <alignment horizontal="justify" vertical="center"/>
    </xf>
    <xf numFmtId="171" fontId="2" fillId="0" borderId="0" xfId="0" applyNumberFormat="1" applyFont="1" applyFill="1" applyAlignment="1">
      <alignment horizontal="center" vertical="center"/>
    </xf>
    <xf numFmtId="43" fontId="2" fillId="0" borderId="15" xfId="7" applyFont="1" applyFill="1" applyBorder="1" applyAlignment="1">
      <alignment horizontal="center" vertical="center"/>
    </xf>
    <xf numFmtId="43" fontId="2" fillId="0" borderId="14" xfId="7" applyFont="1" applyFill="1" applyBorder="1" applyAlignment="1">
      <alignment vertical="center" wrapText="1"/>
    </xf>
    <xf numFmtId="0" fontId="2" fillId="0" borderId="12" xfId="0" applyFont="1" applyFill="1" applyBorder="1" applyAlignment="1">
      <alignment vertical="center" wrapText="1"/>
    </xf>
    <xf numFmtId="0" fontId="2" fillId="0" borderId="15" xfId="0" applyFont="1" applyFill="1" applyBorder="1" applyAlignment="1">
      <alignment horizontal="justify" vertical="top" wrapText="1"/>
    </xf>
    <xf numFmtId="0" fontId="6" fillId="0" borderId="30" xfId="0" applyFont="1" applyFill="1" applyBorder="1" applyAlignment="1">
      <alignment horizontal="justify" vertical="center" wrapText="1"/>
    </xf>
    <xf numFmtId="0" fontId="2" fillId="0" borderId="0" xfId="0" applyFont="1" applyFill="1" applyAlignment="1">
      <alignment horizontal="center" vertical="center"/>
    </xf>
    <xf numFmtId="0" fontId="2" fillId="0" borderId="15" xfId="15" applyFont="1" applyFill="1" applyBorder="1" applyAlignment="1">
      <alignment horizontal="center" vertical="center" wrapText="1"/>
    </xf>
    <xf numFmtId="41" fontId="2" fillId="0" borderId="15" xfId="10" applyFont="1" applyFill="1" applyBorder="1" applyAlignment="1">
      <alignment horizontal="center" vertical="center" wrapText="1"/>
    </xf>
    <xf numFmtId="0" fontId="22" fillId="0" borderId="15" xfId="15" applyFont="1" applyFill="1" applyBorder="1" applyAlignment="1">
      <alignment horizontal="center" vertical="center" wrapText="1"/>
    </xf>
    <xf numFmtId="1" fontId="2" fillId="0" borderId="15" xfId="15" applyNumberFormat="1" applyFont="1" applyFill="1" applyBorder="1" applyAlignment="1">
      <alignment horizontal="center" vertical="center" wrapText="1"/>
    </xf>
    <xf numFmtId="0" fontId="2" fillId="0" borderId="15" xfId="15" applyFont="1" applyFill="1" applyBorder="1" applyAlignment="1">
      <alignment horizontal="justify" vertical="center"/>
    </xf>
    <xf numFmtId="0" fontId="6" fillId="0" borderId="15" xfId="0" applyFont="1" applyFill="1" applyBorder="1" applyAlignment="1">
      <alignment vertical="center" wrapText="1"/>
    </xf>
    <xf numFmtId="0" fontId="6" fillId="0" borderId="17" xfId="4" applyFont="1" applyFill="1" applyBorder="1" applyAlignment="1">
      <alignment horizontal="justify" vertical="center" wrapText="1"/>
    </xf>
    <xf numFmtId="0" fontId="6" fillId="0" borderId="42" xfId="4" applyFont="1" applyFill="1" applyBorder="1" applyAlignment="1">
      <alignment horizontal="center" vertical="center" wrapText="1"/>
    </xf>
    <xf numFmtId="0" fontId="6" fillId="0" borderId="37" xfId="4" applyFont="1" applyFill="1" applyBorder="1" applyAlignment="1">
      <alignment horizontal="center" vertical="center" wrapText="1"/>
    </xf>
    <xf numFmtId="0" fontId="6" fillId="0" borderId="15" xfId="4" applyFont="1" applyFill="1" applyBorder="1" applyAlignment="1">
      <alignment horizontal="center" vertical="center" wrapText="1"/>
    </xf>
    <xf numFmtId="14" fontId="2" fillId="0" borderId="0" xfId="0" applyNumberFormat="1" applyFont="1" applyFill="1" applyAlignment="1">
      <alignment horizontal="right" vertical="center"/>
    </xf>
    <xf numFmtId="0" fontId="2" fillId="4" borderId="0" xfId="0" applyFont="1" applyFill="1" applyAlignment="1">
      <alignment horizontal="justify"/>
    </xf>
    <xf numFmtId="14" fontId="2" fillId="0" borderId="0" xfId="0" applyNumberFormat="1" applyFont="1" applyAlignment="1">
      <alignment horizontal="center"/>
    </xf>
    <xf numFmtId="1" fontId="1" fillId="6" borderId="15"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1" fontId="1" fillId="0" borderId="15" xfId="0" applyNumberFormat="1" applyFont="1" applyFill="1" applyBorder="1" applyAlignment="1">
      <alignment horizontal="center" vertical="center" textRotation="180" wrapText="1"/>
    </xf>
    <xf numFmtId="1" fontId="2" fillId="0" borderId="15" xfId="0" applyNumberFormat="1" applyFont="1" applyFill="1" applyBorder="1" applyAlignment="1">
      <alignment horizontal="center" vertical="center" textRotation="180" wrapText="1"/>
    </xf>
    <xf numFmtId="0" fontId="11" fillId="0" borderId="17" xfId="0"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0" applyNumberFormat="1" applyFont="1" applyBorder="1" applyAlignment="1">
      <alignment horizontal="justify" vertical="center" wrapText="1"/>
    </xf>
    <xf numFmtId="0" fontId="6" fillId="0" borderId="17" xfId="0" applyNumberFormat="1" applyFont="1" applyBorder="1" applyAlignment="1">
      <alignment horizontal="center" vertical="center" wrapText="1"/>
    </xf>
    <xf numFmtId="0" fontId="6" fillId="0" borderId="17" xfId="6" applyNumberFormat="1" applyFont="1" applyFill="1" applyBorder="1" applyAlignment="1">
      <alignment horizontal="center" vertical="center" wrapText="1"/>
    </xf>
    <xf numFmtId="0" fontId="1" fillId="3" borderId="15" xfId="0" applyFont="1" applyFill="1" applyBorder="1" applyAlignment="1">
      <alignment horizontal="left" vertical="center"/>
    </xf>
    <xf numFmtId="0" fontId="1" fillId="5" borderId="5" xfId="0" applyFont="1" applyFill="1" applyBorder="1" applyAlignment="1">
      <alignment horizontal="left" vertical="center"/>
    </xf>
    <xf numFmtId="3" fontId="2" fillId="0" borderId="9" xfId="4" applyNumberFormat="1" applyFont="1" applyBorder="1" applyAlignment="1">
      <alignment horizontal="center" vertical="center"/>
    </xf>
    <xf numFmtId="171" fontId="2" fillId="5" borderId="5" xfId="0" applyNumberFormat="1"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xf>
    <xf numFmtId="0" fontId="1" fillId="5" borderId="0" xfId="0" applyFont="1" applyFill="1" applyBorder="1" applyAlignment="1">
      <alignment horizontal="left" vertical="center"/>
    </xf>
    <xf numFmtId="0" fontId="1" fillId="5" borderId="0" xfId="0" applyFont="1" applyFill="1" applyBorder="1" applyAlignment="1">
      <alignment vertical="center"/>
    </xf>
    <xf numFmtId="0" fontId="1" fillId="5" borderId="0" xfId="0" applyFont="1" applyFill="1" applyBorder="1" applyAlignment="1">
      <alignment horizontal="justify" vertical="center"/>
    </xf>
    <xf numFmtId="0" fontId="1" fillId="5" borderId="0" xfId="0" applyFont="1" applyFill="1" applyBorder="1" applyAlignment="1">
      <alignment horizontal="center" vertical="center"/>
    </xf>
    <xf numFmtId="170" fontId="1" fillId="5" borderId="0" xfId="0" applyNumberFormat="1" applyFont="1" applyFill="1" applyBorder="1" applyAlignment="1">
      <alignment horizontal="center" vertical="center"/>
    </xf>
    <xf numFmtId="171" fontId="1" fillId="5" borderId="0" xfId="0" applyNumberFormat="1" applyFont="1" applyFill="1" applyBorder="1" applyAlignment="1">
      <alignment vertical="center"/>
    </xf>
    <xf numFmtId="171" fontId="2" fillId="5" borderId="0" xfId="0" applyNumberFormat="1" applyFont="1" applyFill="1" applyBorder="1" applyAlignment="1">
      <alignment horizontal="center" vertical="center"/>
    </xf>
    <xf numFmtId="1" fontId="1" fillId="5" borderId="0" xfId="0" applyNumberFormat="1" applyFont="1" applyFill="1" applyBorder="1" applyAlignment="1">
      <alignment horizontal="center" vertical="center"/>
    </xf>
    <xf numFmtId="0" fontId="1" fillId="5" borderId="1" xfId="0" applyFont="1" applyFill="1" applyBorder="1" applyAlignment="1">
      <alignment horizontal="justify" vertical="center"/>
    </xf>
    <xf numFmtId="4" fontId="22" fillId="0" borderId="15" xfId="16" applyNumberFormat="1" applyFont="1" applyFill="1" applyBorder="1" applyAlignment="1">
      <alignment horizontal="center" vertical="center" wrapText="1"/>
    </xf>
    <xf numFmtId="0" fontId="1" fillId="3" borderId="8" xfId="0" applyFont="1" applyFill="1" applyBorder="1" applyAlignment="1">
      <alignment horizontal="justify" vertical="center"/>
    </xf>
    <xf numFmtId="0" fontId="1" fillId="3" borderId="8" xfId="0" applyFont="1" applyFill="1" applyBorder="1" applyAlignment="1">
      <alignment vertical="center"/>
    </xf>
    <xf numFmtId="0" fontId="1" fillId="3" borderId="8" xfId="0" applyFont="1" applyFill="1" applyBorder="1" applyAlignment="1">
      <alignment horizontal="center" vertical="center"/>
    </xf>
    <xf numFmtId="170" fontId="1" fillId="3" borderId="8" xfId="0" applyNumberFormat="1" applyFont="1" applyFill="1" applyBorder="1" applyAlignment="1">
      <alignment horizontal="center" vertical="center"/>
    </xf>
    <xf numFmtId="171" fontId="1" fillId="3" borderId="8" xfId="0" applyNumberFormat="1" applyFont="1" applyFill="1" applyBorder="1" applyAlignment="1">
      <alignment vertical="center"/>
    </xf>
    <xf numFmtId="171" fontId="2" fillId="3" borderId="8" xfId="0" applyNumberFormat="1" applyFont="1" applyFill="1" applyBorder="1" applyAlignment="1">
      <alignment horizontal="center" vertical="center"/>
    </xf>
    <xf numFmtId="1" fontId="1" fillId="3" borderId="8" xfId="0" applyNumberFormat="1" applyFont="1" applyFill="1" applyBorder="1" applyAlignment="1">
      <alignment horizontal="center" vertical="center"/>
    </xf>
    <xf numFmtId="0" fontId="1" fillId="3" borderId="3" xfId="0" applyFont="1" applyFill="1" applyBorder="1" applyAlignment="1">
      <alignment horizontal="justify" vertical="center"/>
    </xf>
    <xf numFmtId="0" fontId="1" fillId="5" borderId="8" xfId="0" applyFont="1" applyFill="1" applyBorder="1" applyAlignment="1">
      <alignment horizontal="center" vertical="center" wrapText="1"/>
    </xf>
    <xf numFmtId="0" fontId="1" fillId="5" borderId="9" xfId="0" applyFont="1" applyFill="1" applyBorder="1" applyAlignment="1">
      <alignment vertical="center"/>
    </xf>
    <xf numFmtId="0" fontId="1" fillId="5" borderId="9" xfId="0" applyFont="1" applyFill="1" applyBorder="1" applyAlignment="1">
      <alignment horizontal="justify" vertical="center"/>
    </xf>
    <xf numFmtId="0" fontId="1" fillId="5" borderId="10" xfId="0" applyFont="1" applyFill="1" applyBorder="1" applyAlignment="1">
      <alignment horizontal="justify" vertical="center"/>
    </xf>
    <xf numFmtId="0" fontId="1" fillId="5" borderId="10" xfId="0" applyFont="1" applyFill="1" applyBorder="1" applyAlignment="1">
      <alignment horizontal="center" vertical="center"/>
    </xf>
    <xf numFmtId="170" fontId="1" fillId="5" borderId="10" xfId="0" applyNumberFormat="1" applyFont="1" applyFill="1" applyBorder="1" applyAlignment="1">
      <alignment horizontal="center" vertical="center"/>
    </xf>
    <xf numFmtId="171" fontId="1" fillId="5" borderId="10" xfId="0" applyNumberFormat="1" applyFont="1" applyFill="1" applyBorder="1" applyAlignment="1">
      <alignment vertical="center"/>
    </xf>
    <xf numFmtId="171" fontId="2" fillId="5" borderId="10" xfId="0" applyNumberFormat="1" applyFont="1" applyFill="1" applyBorder="1" applyAlignment="1">
      <alignment horizontal="center" vertical="center"/>
    </xf>
    <xf numFmtId="1" fontId="1" fillId="5" borderId="10" xfId="0" applyNumberFormat="1" applyFont="1" applyFill="1" applyBorder="1" applyAlignment="1">
      <alignment horizontal="center" vertical="center"/>
    </xf>
    <xf numFmtId="0" fontId="1" fillId="5" borderId="11" xfId="0" applyFont="1" applyFill="1" applyBorder="1" applyAlignment="1">
      <alignment horizontal="justify" vertical="center"/>
    </xf>
    <xf numFmtId="0" fontId="1" fillId="5" borderId="15" xfId="0" applyFont="1" applyFill="1" applyBorder="1" applyAlignment="1">
      <alignment horizontal="center" vertical="center" wrapText="1"/>
    </xf>
    <xf numFmtId="0" fontId="1" fillId="5" borderId="2" xfId="0" applyFont="1" applyFill="1" applyBorder="1" applyAlignment="1">
      <alignment horizontal="left" vertical="center"/>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3" fontId="22" fillId="4" borderId="14" xfId="0" applyNumberFormat="1" applyFont="1" applyFill="1" applyBorder="1" applyAlignment="1">
      <alignment horizontal="center" vertical="center" wrapText="1"/>
    </xf>
    <xf numFmtId="3" fontId="22" fillId="4" borderId="15"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9" xfId="0" applyFont="1" applyFill="1" applyBorder="1" applyAlignment="1">
      <alignment horizontal="left" vertical="center"/>
    </xf>
    <xf numFmtId="4" fontId="22" fillId="0" borderId="14" xfId="16" applyNumberFormat="1" applyFont="1" applyFill="1" applyBorder="1" applyAlignment="1">
      <alignment horizontal="center" vertical="center" wrapText="1"/>
    </xf>
    <xf numFmtId="4" fontId="22" fillId="0" borderId="13" xfId="16" applyNumberFormat="1" applyFont="1" applyFill="1" applyBorder="1" applyAlignment="1">
      <alignment horizontal="center" vertical="center" wrapText="1"/>
    </xf>
    <xf numFmtId="4" fontId="22" fillId="0" borderId="12" xfId="16" applyNumberFormat="1" applyFont="1" applyFill="1" applyBorder="1" applyAlignment="1">
      <alignment horizontal="center" vertical="center" wrapText="1"/>
    </xf>
    <xf numFmtId="171" fontId="2" fillId="3" borderId="10" xfId="0" applyNumberFormat="1" applyFont="1" applyFill="1" applyBorder="1" applyAlignment="1">
      <alignment horizontal="center" vertical="center"/>
    </xf>
    <xf numFmtId="173" fontId="22" fillId="0" borderId="15" xfId="1" applyFont="1" applyFill="1" applyBorder="1" applyAlignment="1">
      <alignment horizontal="center" vertical="center" wrapText="1"/>
    </xf>
    <xf numFmtId="10" fontId="2" fillId="0" borderId="15" xfId="3" applyNumberFormat="1" applyFont="1" applyFill="1" applyBorder="1" applyAlignment="1">
      <alignment horizontal="center" vertical="center"/>
    </xf>
    <xf numFmtId="0" fontId="23" fillId="0" borderId="15" xfId="0" applyFont="1" applyFill="1" applyBorder="1" applyAlignment="1">
      <alignment horizontal="center" vertical="center" wrapText="1"/>
    </xf>
    <xf numFmtId="165" fontId="22" fillId="0" borderId="15" xfId="9" applyFont="1" applyFill="1" applyBorder="1" applyAlignment="1">
      <alignment horizontal="center" vertical="center"/>
    </xf>
    <xf numFmtId="0" fontId="5" fillId="0" borderId="53" xfId="0" applyFont="1" applyBorder="1" applyAlignment="1">
      <alignment vertical="center" wrapText="1"/>
    </xf>
    <xf numFmtId="0" fontId="5" fillId="0" borderId="0" xfId="0" applyFont="1" applyBorder="1" applyAlignment="1">
      <alignment vertical="center" wrapText="1"/>
    </xf>
    <xf numFmtId="0" fontId="5" fillId="0" borderId="53" xfId="0" applyFont="1" applyFill="1" applyBorder="1" applyAlignment="1">
      <alignment vertical="center" wrapText="1"/>
    </xf>
    <xf numFmtId="0" fontId="5" fillId="0" borderId="0" xfId="0" applyFont="1" applyFill="1" applyBorder="1" applyAlignment="1">
      <alignment vertical="center" wrapText="1"/>
    </xf>
    <xf numFmtId="0"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justify" vertical="center"/>
    </xf>
    <xf numFmtId="0" fontId="2" fillId="0" borderId="0" xfId="0" applyFont="1" applyFill="1" applyBorder="1"/>
    <xf numFmtId="0" fontId="1" fillId="11" borderId="15" xfId="0" applyFont="1" applyFill="1" applyBorder="1" applyAlignment="1">
      <alignment vertical="center"/>
    </xf>
    <xf numFmtId="0" fontId="1" fillId="11" borderId="15" xfId="0" applyFont="1" applyFill="1" applyBorder="1" applyAlignment="1">
      <alignment horizontal="left" vertical="center"/>
    </xf>
    <xf numFmtId="0" fontId="1" fillId="11" borderId="15" xfId="0" applyFont="1" applyFill="1" applyBorder="1" applyAlignment="1">
      <alignment horizontal="justify" vertical="center"/>
    </xf>
    <xf numFmtId="0" fontId="1" fillId="11" borderId="15" xfId="0" applyFont="1" applyFill="1" applyBorder="1" applyAlignment="1">
      <alignment horizontal="center" vertical="center"/>
    </xf>
    <xf numFmtId="170" fontId="1" fillId="11" borderId="15" xfId="0" applyNumberFormat="1" applyFont="1" applyFill="1" applyBorder="1" applyAlignment="1">
      <alignment horizontal="center" vertical="center"/>
    </xf>
    <xf numFmtId="171" fontId="1" fillId="11" borderId="15" xfId="0" applyNumberFormat="1" applyFont="1" applyFill="1" applyBorder="1" applyAlignment="1">
      <alignment vertical="center"/>
    </xf>
    <xf numFmtId="171" fontId="1" fillId="11" borderId="15" xfId="0" applyNumberFormat="1" applyFont="1" applyFill="1" applyBorder="1" applyAlignment="1">
      <alignment horizontal="center" vertical="center"/>
    </xf>
    <xf numFmtId="1" fontId="1" fillId="11" borderId="15" xfId="0" applyNumberFormat="1" applyFont="1" applyFill="1" applyBorder="1" applyAlignment="1">
      <alignment horizontal="center" vertical="center"/>
    </xf>
    <xf numFmtId="172" fontId="1" fillId="11" borderId="15" xfId="0" applyNumberFormat="1" applyFont="1" applyFill="1" applyBorder="1" applyAlignment="1">
      <alignment vertical="center"/>
    </xf>
    <xf numFmtId="0" fontId="1" fillId="4" borderId="15" xfId="0" applyFont="1" applyFill="1" applyBorder="1" applyAlignment="1">
      <alignment horizontal="justify" vertical="center"/>
    </xf>
    <xf numFmtId="171" fontId="1" fillId="13" borderId="15" xfId="0" applyNumberFormat="1" applyFont="1" applyFill="1" applyBorder="1" applyAlignment="1">
      <alignment horizontal="center" vertical="center"/>
    </xf>
    <xf numFmtId="0" fontId="6" fillId="0" borderId="40" xfId="4" applyFont="1" applyFill="1" applyBorder="1" applyAlignment="1">
      <alignment horizontal="center" vertical="center" wrapText="1"/>
    </xf>
    <xf numFmtId="10" fontId="6" fillId="0" borderId="35" xfId="4" applyNumberFormat="1" applyFont="1" applyBorder="1" applyAlignment="1">
      <alignment horizontal="center" vertical="center" wrapText="1"/>
    </xf>
    <xf numFmtId="0" fontId="2" fillId="4" borderId="15" xfId="0" applyFont="1" applyFill="1" applyBorder="1" applyAlignment="1">
      <alignment vertical="center" wrapText="1"/>
    </xf>
    <xf numFmtId="10" fontId="6" fillId="0" borderId="17" xfId="4" applyNumberFormat="1" applyFont="1" applyBorder="1" applyAlignment="1">
      <alignment horizontal="center" vertical="center" wrapText="1"/>
    </xf>
    <xf numFmtId="49" fontId="2" fillId="0" borderId="39" xfId="0" applyNumberFormat="1" applyFont="1" applyBorder="1" applyAlignment="1">
      <alignment horizontal="left" vertical="center" wrapText="1"/>
    </xf>
    <xf numFmtId="0" fontId="6" fillId="0" borderId="36"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11" xfId="0" applyFont="1" applyBorder="1" applyAlignment="1">
      <alignment horizontal="justify"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1" fontId="1" fillId="2" borderId="15"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textRotation="90" wrapText="1"/>
    </xf>
    <xf numFmtId="1" fontId="1" fillId="3" borderId="10" xfId="0" applyNumberFormat="1" applyFont="1" applyFill="1" applyBorder="1" applyAlignment="1">
      <alignment horizontal="justify" vertical="center"/>
    </xf>
    <xf numFmtId="1" fontId="1" fillId="3" borderId="10" xfId="0" applyNumberFormat="1"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horizontal="justify" vertical="center"/>
    </xf>
    <xf numFmtId="1" fontId="1" fillId="17" borderId="5" xfId="0" applyNumberFormat="1" applyFont="1" applyFill="1" applyBorder="1" applyAlignment="1">
      <alignment horizontal="justify" vertical="center"/>
    </xf>
    <xf numFmtId="0" fontId="1" fillId="17" borderId="5" xfId="0" applyFont="1" applyFill="1" applyBorder="1" applyAlignment="1">
      <alignment horizontal="center" vertical="center"/>
    </xf>
    <xf numFmtId="170" fontId="1" fillId="17" borderId="5" xfId="0" applyNumberFormat="1" applyFont="1" applyFill="1" applyBorder="1" applyAlignment="1">
      <alignment horizontal="center" vertical="center"/>
    </xf>
    <xf numFmtId="171" fontId="1" fillId="17" borderId="5" xfId="0" applyNumberFormat="1" applyFont="1" applyFill="1" applyBorder="1" applyAlignment="1">
      <alignment vertical="center"/>
    </xf>
    <xf numFmtId="171" fontId="1" fillId="17" borderId="5" xfId="0" applyNumberFormat="1" applyFont="1" applyFill="1" applyBorder="1" applyAlignment="1">
      <alignment horizontal="center" vertical="center"/>
    </xf>
    <xf numFmtId="1" fontId="1" fillId="17" borderId="5" xfId="0" applyNumberFormat="1" applyFont="1" applyFill="1" applyBorder="1" applyAlignment="1">
      <alignment horizontal="center" vertical="center"/>
    </xf>
    <xf numFmtId="1" fontId="1" fillId="17" borderId="5" xfId="0" applyNumberFormat="1" applyFont="1" applyFill="1" applyBorder="1" applyAlignment="1">
      <alignment vertical="center"/>
    </xf>
    <xf numFmtId="14" fontId="1" fillId="17" borderId="5" xfId="0" applyNumberFormat="1" applyFont="1" applyFill="1" applyBorder="1" applyAlignment="1">
      <alignment vertical="center"/>
    </xf>
    <xf numFmtId="0" fontId="1" fillId="17" borderId="6" xfId="0" applyFont="1" applyFill="1" applyBorder="1" applyAlignment="1">
      <alignment horizontal="justify" vertical="center"/>
    </xf>
    <xf numFmtId="1" fontId="6" fillId="0" borderId="17" xfId="4" applyNumberFormat="1" applyFont="1" applyFill="1" applyBorder="1" applyAlignment="1">
      <alignment horizontal="center" vertical="center" wrapText="1"/>
    </xf>
    <xf numFmtId="0" fontId="2" fillId="0" borderId="0" xfId="0" applyFont="1" applyFill="1" applyAlignment="1">
      <alignment horizontal="center" vertical="center" wrapText="1"/>
    </xf>
    <xf numFmtId="43" fontId="22" fillId="0" borderId="15" xfId="7" applyFont="1" applyFill="1" applyBorder="1" applyAlignment="1">
      <alignment horizontal="center" vertical="center" wrapText="1"/>
    </xf>
    <xf numFmtId="43" fontId="22" fillId="0" borderId="15" xfId="7" applyFont="1" applyFill="1" applyBorder="1" applyAlignment="1">
      <alignment horizontal="center" vertical="center"/>
    </xf>
    <xf numFmtId="0" fontId="6" fillId="17" borderId="21" xfId="0" applyFont="1" applyFill="1" applyBorder="1" applyAlignment="1">
      <alignment vertical="center" wrapText="1"/>
    </xf>
    <xf numFmtId="0" fontId="6" fillId="17" borderId="18" xfId="0" applyFont="1" applyFill="1" applyBorder="1" applyAlignment="1">
      <alignment horizontal="center" vertical="center" wrapText="1"/>
    </xf>
    <xf numFmtId="1" fontId="6" fillId="17" borderId="18" xfId="0" applyNumberFormat="1" applyFont="1" applyFill="1" applyBorder="1" applyAlignment="1">
      <alignment horizontal="center" vertical="center" wrapText="1"/>
    </xf>
    <xf numFmtId="0" fontId="2" fillId="0" borderId="15" xfId="0" applyFont="1" applyFill="1" applyBorder="1"/>
    <xf numFmtId="1" fontId="6" fillId="0" borderId="36" xfId="0" applyNumberFormat="1" applyFont="1" applyFill="1" applyBorder="1" applyAlignment="1">
      <alignment horizontal="center" vertical="center" wrapText="1"/>
    </xf>
    <xf numFmtId="1" fontId="2" fillId="4" borderId="0" xfId="0" applyNumberFormat="1" applyFont="1" applyFill="1" applyAlignment="1">
      <alignment horizontal="justify" vertical="center"/>
    </xf>
    <xf numFmtId="0" fontId="6" fillId="0" borderId="15" xfId="6" applyFont="1" applyFill="1" applyBorder="1">
      <alignment horizontal="center" vertical="center" wrapText="1"/>
    </xf>
    <xf numFmtId="0" fontId="6" fillId="0" borderId="35" xfId="1" applyNumberFormat="1" applyFont="1" applyFill="1" applyBorder="1">
      <alignment horizontal="center" vertical="center" wrapText="1"/>
    </xf>
    <xf numFmtId="0" fontId="6" fillId="0" borderId="30" xfId="1" applyNumberFormat="1" applyFont="1" applyFill="1" applyBorder="1">
      <alignment horizontal="center" vertical="center" wrapText="1"/>
    </xf>
    <xf numFmtId="0" fontId="6" fillId="0" borderId="15" xfId="1" applyNumberFormat="1" applyFont="1" applyFill="1" applyBorder="1">
      <alignment horizontal="center" vertical="center" wrapText="1"/>
    </xf>
    <xf numFmtId="0" fontId="1" fillId="0" borderId="15" xfId="4" applyFont="1" applyFill="1" applyBorder="1" applyAlignment="1">
      <alignment vertical="center"/>
    </xf>
    <xf numFmtId="0" fontId="2" fillId="4" borderId="0" xfId="4" applyFont="1" applyFill="1"/>
    <xf numFmtId="0" fontId="2" fillId="0" borderId="0" xfId="4" applyFont="1"/>
    <xf numFmtId="0" fontId="1" fillId="0" borderId="15" xfId="4" applyFont="1" applyFill="1" applyBorder="1" applyAlignment="1">
      <alignment horizontal="left" vertical="center"/>
    </xf>
    <xf numFmtId="0" fontId="1" fillId="0" borderId="15" xfId="4" applyFont="1" applyFill="1" applyBorder="1" applyAlignment="1">
      <alignment vertical="center" wrapText="1"/>
    </xf>
    <xf numFmtId="3" fontId="3" fillId="0" borderId="15" xfId="4" applyNumberFormat="1" applyFont="1" applyFill="1" applyBorder="1" applyAlignment="1">
      <alignment horizontal="left" vertical="center" wrapText="1"/>
    </xf>
    <xf numFmtId="0" fontId="1" fillId="0" borderId="7" xfId="4" applyFont="1" applyBorder="1" applyAlignment="1">
      <alignment vertical="center"/>
    </xf>
    <xf numFmtId="0" fontId="1" fillId="0" borderId="5" xfId="4" applyFont="1" applyBorder="1" applyAlignment="1">
      <alignment vertical="center"/>
    </xf>
    <xf numFmtId="0" fontId="1" fillId="0" borderId="6" xfId="4" applyFont="1" applyBorder="1" applyAlignment="1">
      <alignment vertical="center"/>
    </xf>
    <xf numFmtId="1" fontId="1" fillId="2" borderId="3" xfId="4" applyNumberFormat="1" applyFont="1" applyFill="1" applyBorder="1" applyAlignment="1">
      <alignment horizontal="center" vertical="center" wrapText="1"/>
    </xf>
    <xf numFmtId="0" fontId="1" fillId="2" borderId="15" xfId="4" applyFont="1" applyFill="1" applyBorder="1" applyAlignment="1">
      <alignment horizontal="center" vertical="center" wrapText="1"/>
    </xf>
    <xf numFmtId="0" fontId="1" fillId="2" borderId="3" xfId="4" applyFont="1" applyFill="1" applyBorder="1" applyAlignment="1">
      <alignment horizontal="center" vertical="center" wrapText="1"/>
    </xf>
    <xf numFmtId="1" fontId="1" fillId="2" borderId="12" xfId="4" applyNumberFormat="1" applyFont="1" applyFill="1" applyBorder="1" applyAlignment="1">
      <alignment horizontal="center" vertical="center" wrapText="1"/>
    </xf>
    <xf numFmtId="0" fontId="1" fillId="2" borderId="12" xfId="4" applyFont="1" applyFill="1" applyBorder="1" applyAlignment="1">
      <alignment horizontal="center" vertical="center" textRotation="90" wrapText="1"/>
    </xf>
    <xf numFmtId="49" fontId="1" fillId="2" borderId="12" xfId="4" applyNumberFormat="1" applyFont="1" applyFill="1" applyBorder="1" applyAlignment="1">
      <alignment horizontal="center" vertical="center" textRotation="90" wrapText="1"/>
    </xf>
    <xf numFmtId="0" fontId="1" fillId="2" borderId="2" xfId="4" applyFont="1" applyFill="1" applyBorder="1" applyAlignment="1">
      <alignment horizontal="center" vertical="center" textRotation="90" wrapText="1"/>
    </xf>
    <xf numFmtId="0" fontId="2" fillId="4" borderId="0" xfId="4" applyFont="1" applyFill="1" applyAlignment="1">
      <alignment horizontal="center"/>
    </xf>
    <xf numFmtId="0" fontId="2" fillId="0" borderId="0" xfId="4" applyFont="1" applyAlignment="1">
      <alignment horizontal="center"/>
    </xf>
    <xf numFmtId="1" fontId="1" fillId="3" borderId="15" xfId="4" applyNumberFormat="1" applyFont="1" applyFill="1" applyBorder="1" applyAlignment="1">
      <alignment horizontal="center" vertical="center" wrapText="1"/>
    </xf>
    <xf numFmtId="0" fontId="1" fillId="3" borderId="15" xfId="4" applyFont="1" applyFill="1" applyBorder="1" applyAlignment="1">
      <alignment vertical="center"/>
    </xf>
    <xf numFmtId="0" fontId="1" fillId="3" borderId="10" xfId="4" applyFont="1" applyFill="1" applyBorder="1" applyAlignment="1">
      <alignment vertical="center"/>
    </xf>
    <xf numFmtId="0" fontId="1" fillId="3" borderId="10" xfId="4" applyFont="1" applyFill="1" applyBorder="1" applyAlignment="1">
      <alignment horizontal="justify" vertical="center"/>
    </xf>
    <xf numFmtId="0" fontId="1" fillId="3" borderId="10" xfId="4" applyFont="1" applyFill="1" applyBorder="1" applyAlignment="1">
      <alignment horizontal="center" vertical="center"/>
    </xf>
    <xf numFmtId="170" fontId="1" fillId="3" borderId="10" xfId="4" applyNumberFormat="1" applyFont="1" applyFill="1" applyBorder="1" applyAlignment="1">
      <alignment horizontal="center" vertical="center"/>
    </xf>
    <xf numFmtId="171" fontId="1" fillId="3" borderId="10" xfId="4" applyNumberFormat="1" applyFont="1" applyFill="1" applyBorder="1" applyAlignment="1">
      <alignment vertical="center"/>
    </xf>
    <xf numFmtId="171" fontId="1" fillId="3" borderId="10" xfId="4" applyNumberFormat="1" applyFont="1" applyFill="1" applyBorder="1" applyAlignment="1">
      <alignment horizontal="center" vertical="center"/>
    </xf>
    <xf numFmtId="1" fontId="1" fillId="3" borderId="10" xfId="4" applyNumberFormat="1" applyFont="1" applyFill="1" applyBorder="1" applyAlignment="1">
      <alignment horizontal="center" vertical="center"/>
    </xf>
    <xf numFmtId="172" fontId="1" fillId="3" borderId="10" xfId="4" applyNumberFormat="1" applyFont="1" applyFill="1" applyBorder="1" applyAlignment="1">
      <alignment vertical="center"/>
    </xf>
    <xf numFmtId="0" fontId="1" fillId="3" borderId="11" xfId="4" applyFont="1" applyFill="1" applyBorder="1" applyAlignment="1">
      <alignment horizontal="justify" vertical="center"/>
    </xf>
    <xf numFmtId="0" fontId="2" fillId="0" borderId="0" xfId="4" applyFont="1" applyBorder="1"/>
    <xf numFmtId="0" fontId="5" fillId="11" borderId="15" xfId="0" applyFont="1" applyFill="1" applyBorder="1" applyAlignment="1">
      <alignment horizontal="left" vertical="center"/>
    </xf>
    <xf numFmtId="0" fontId="2" fillId="4" borderId="15" xfId="4" applyFont="1" applyFill="1" applyBorder="1" applyAlignment="1">
      <alignment vertical="center" wrapText="1"/>
    </xf>
    <xf numFmtId="0" fontId="2" fillId="4" borderId="15" xfId="4" applyFont="1" applyFill="1" applyBorder="1" applyAlignment="1">
      <alignment horizontal="justify" vertical="center" wrapText="1"/>
    </xf>
    <xf numFmtId="0" fontId="22" fillId="0" borderId="15" xfId="4" applyNumberFormat="1" applyFont="1" applyFill="1" applyBorder="1" applyAlignment="1">
      <alignment horizontal="justify" vertical="center" wrapText="1"/>
    </xf>
    <xf numFmtId="0" fontId="2" fillId="4" borderId="13" xfId="4" applyFont="1" applyFill="1" applyBorder="1" applyAlignment="1">
      <alignment vertical="center" wrapText="1"/>
    </xf>
    <xf numFmtId="0" fontId="2" fillId="4" borderId="11" xfId="4" applyFont="1" applyFill="1" applyBorder="1" applyAlignment="1">
      <alignment horizontal="justify" vertical="center" wrapText="1"/>
    </xf>
    <xf numFmtId="0" fontId="23" fillId="4" borderId="11" xfId="18" applyFont="1" applyFill="1" applyBorder="1" applyAlignment="1">
      <alignment horizontal="justify" vertical="center" wrapText="1"/>
    </xf>
    <xf numFmtId="3" fontId="22" fillId="4" borderId="47" xfId="0" applyNumberFormat="1" applyFont="1" applyFill="1" applyBorder="1" applyAlignment="1">
      <alignment horizontal="left" vertical="center" wrapText="1"/>
    </xf>
    <xf numFmtId="164" fontId="22" fillId="4" borderId="37" xfId="19" applyFont="1" applyFill="1" applyBorder="1" applyAlignment="1">
      <alignment horizontal="center" vertical="center"/>
    </xf>
    <xf numFmtId="0" fontId="23" fillId="4" borderId="15" xfId="20" applyFont="1" applyFill="1" applyBorder="1" applyAlignment="1">
      <alignment horizontal="justify" vertical="center" wrapText="1"/>
    </xf>
    <xf numFmtId="0" fontId="23" fillId="4" borderId="15" xfId="21" applyFont="1" applyFill="1" applyBorder="1" applyAlignment="1">
      <alignment horizontal="justify" vertical="center" wrapText="1"/>
    </xf>
    <xf numFmtId="0" fontId="23" fillId="4" borderId="12" xfId="21" applyFont="1" applyFill="1" applyBorder="1" applyAlignment="1">
      <alignment horizontal="justify" vertical="center" wrapText="1"/>
    </xf>
    <xf numFmtId="0" fontId="22" fillId="0" borderId="15" xfId="0" applyFont="1" applyFill="1" applyBorder="1" applyAlignment="1">
      <alignment vertical="center"/>
    </xf>
    <xf numFmtId="0" fontId="22" fillId="4" borderId="15" xfId="0" applyFont="1" applyFill="1" applyBorder="1" applyAlignment="1">
      <alignment horizontal="left" vertical="center" wrapText="1"/>
    </xf>
    <xf numFmtId="0" fontId="22" fillId="0" borderId="15" xfId="0" applyFont="1" applyFill="1" applyBorder="1" applyAlignment="1">
      <alignment vertical="center" wrapText="1"/>
    </xf>
    <xf numFmtId="0" fontId="2" fillId="4" borderId="13" xfId="20" applyFont="1" applyFill="1" applyBorder="1" applyAlignment="1">
      <alignment horizontal="justify" vertical="center" wrapText="1"/>
    </xf>
    <xf numFmtId="164" fontId="22" fillId="4" borderId="9" xfId="19" applyFont="1" applyFill="1" applyBorder="1" applyAlignment="1">
      <alignment horizontal="center" vertical="center"/>
    </xf>
    <xf numFmtId="0" fontId="2" fillId="4" borderId="12" xfId="20" applyFont="1" applyFill="1" applyBorder="1" applyAlignment="1">
      <alignment horizontal="justify" vertical="center" wrapText="1"/>
    </xf>
    <xf numFmtId="164" fontId="22" fillId="4" borderId="42" xfId="19" applyFont="1" applyFill="1" applyBorder="1" applyAlignment="1">
      <alignment horizontal="center" vertical="center"/>
    </xf>
    <xf numFmtId="0" fontId="2" fillId="4" borderId="15" xfId="20" applyFont="1" applyFill="1" applyBorder="1" applyAlignment="1">
      <alignment horizontal="justify" vertical="center" wrapText="1"/>
    </xf>
    <xf numFmtId="0" fontId="2" fillId="4" borderId="12" xfId="15" applyFont="1" applyFill="1" applyBorder="1" applyAlignment="1">
      <alignment horizontal="justify" vertical="center"/>
    </xf>
    <xf numFmtId="0" fontId="22" fillId="4" borderId="15" xfId="15" applyFont="1" applyFill="1" applyBorder="1" applyAlignment="1">
      <alignment horizontal="justify" vertical="center"/>
    </xf>
    <xf numFmtId="0" fontId="2" fillId="4" borderId="15" xfId="15" applyFont="1" applyFill="1" applyBorder="1" applyAlignment="1">
      <alignment horizontal="justify" vertical="center"/>
    </xf>
    <xf numFmtId="0" fontId="22" fillId="19" borderId="15" xfId="0" applyFont="1" applyFill="1" applyBorder="1" applyAlignment="1">
      <alignment horizontal="justify" vertical="center" wrapText="1"/>
    </xf>
    <xf numFmtId="0" fontId="5" fillId="10" borderId="15" xfId="0" applyFont="1" applyFill="1" applyBorder="1" applyAlignment="1">
      <alignment horizontal="center" vertical="center" wrapText="1"/>
    </xf>
    <xf numFmtId="0" fontId="5" fillId="10" borderId="15" xfId="0" applyFont="1" applyFill="1" applyBorder="1" applyAlignment="1">
      <alignment horizontal="left" vertical="center"/>
    </xf>
    <xf numFmtId="0" fontId="5" fillId="10" borderId="0" xfId="0" applyFont="1" applyFill="1" applyAlignment="1">
      <alignment horizontal="left" vertical="center"/>
    </xf>
    <xf numFmtId="0" fontId="1" fillId="0" borderId="0" xfId="4" applyFont="1"/>
    <xf numFmtId="0" fontId="22" fillId="4" borderId="11" xfId="21" applyFont="1" applyFill="1" applyBorder="1" applyAlignment="1">
      <alignment horizontal="justify" vertical="center" wrapText="1"/>
    </xf>
    <xf numFmtId="0" fontId="2" fillId="4" borderId="15" xfId="4" applyFont="1" applyFill="1" applyBorder="1" applyAlignment="1">
      <alignment vertical="center"/>
    </xf>
    <xf numFmtId="1" fontId="2" fillId="4" borderId="15" xfId="4" applyNumberFormat="1" applyFont="1" applyFill="1" applyBorder="1" applyAlignment="1">
      <alignment horizontal="center" vertical="center"/>
    </xf>
    <xf numFmtId="0" fontId="2" fillId="4" borderId="15" xfId="4" applyFont="1" applyFill="1" applyBorder="1" applyAlignment="1">
      <alignment horizontal="left" vertical="center" wrapText="1"/>
    </xf>
    <xf numFmtId="0" fontId="2" fillId="4" borderId="0" xfId="4" applyFont="1" applyFill="1" applyAlignment="1">
      <alignment horizontal="justify" vertical="center"/>
    </xf>
    <xf numFmtId="170" fontId="2" fillId="4" borderId="0" xfId="4" applyNumberFormat="1" applyFont="1" applyFill="1" applyAlignment="1">
      <alignment horizontal="center" vertical="center"/>
    </xf>
    <xf numFmtId="171" fontId="2" fillId="4" borderId="0" xfId="4" applyNumberFormat="1" applyFont="1" applyFill="1" applyAlignment="1">
      <alignment vertical="center"/>
    </xf>
    <xf numFmtId="171" fontId="2" fillId="4" borderId="0" xfId="4" applyNumberFormat="1" applyFont="1" applyFill="1" applyAlignment="1">
      <alignment horizontal="center" vertical="center"/>
    </xf>
    <xf numFmtId="1" fontId="2" fillId="4" borderId="0" xfId="4" applyNumberFormat="1" applyFont="1" applyFill="1" applyAlignment="1">
      <alignment horizontal="center" vertical="center"/>
    </xf>
    <xf numFmtId="0" fontId="2" fillId="4" borderId="0" xfId="4" applyFont="1" applyFill="1" applyAlignment="1">
      <alignment horizontal="center" vertical="center"/>
    </xf>
    <xf numFmtId="172" fontId="2" fillId="0" borderId="0" xfId="4" applyNumberFormat="1" applyFont="1" applyFill="1" applyAlignment="1">
      <alignment horizontal="right" vertical="center"/>
    </xf>
    <xf numFmtId="172" fontId="2" fillId="0" borderId="0" xfId="4" applyNumberFormat="1" applyFont="1" applyAlignment="1">
      <alignment horizontal="center"/>
    </xf>
    <xf numFmtId="0" fontId="2" fillId="0" borderId="0" xfId="4" applyFont="1" applyAlignment="1">
      <alignment horizontal="justify" vertical="center"/>
    </xf>
    <xf numFmtId="1" fontId="2" fillId="0" borderId="0" xfId="4" applyNumberFormat="1" applyFont="1"/>
    <xf numFmtId="171" fontId="1" fillId="20" borderId="15" xfId="4" applyNumberFormat="1" applyFont="1" applyFill="1" applyBorder="1" applyAlignment="1">
      <alignment horizontal="center" vertical="center"/>
    </xf>
    <xf numFmtId="171" fontId="1" fillId="4" borderId="0" xfId="0" applyNumberFormat="1" applyFont="1" applyFill="1" applyBorder="1" applyAlignment="1">
      <alignment horizontal="center" vertical="center"/>
    </xf>
    <xf numFmtId="171" fontId="2" fillId="4" borderId="9" xfId="0" applyNumberFormat="1" applyFont="1" applyFill="1" applyBorder="1" applyAlignment="1">
      <alignment horizontal="center" vertical="center"/>
    </xf>
    <xf numFmtId="171" fontId="2" fillId="4" borderId="17" xfId="0" applyNumberFormat="1" applyFont="1" applyFill="1" applyBorder="1" applyAlignment="1">
      <alignment horizontal="center" vertical="center" wrapText="1"/>
    </xf>
    <xf numFmtId="3" fontId="22" fillId="4" borderId="7" xfId="0" applyNumberFormat="1" applyFont="1" applyFill="1" applyBorder="1" applyAlignment="1">
      <alignment horizontal="center" vertical="center"/>
    </xf>
    <xf numFmtId="3" fontId="22" fillId="0" borderId="9" xfId="0" applyNumberFormat="1" applyFont="1" applyFill="1" applyBorder="1" applyAlignment="1">
      <alignment horizontal="center" vertical="center"/>
    </xf>
    <xf numFmtId="3" fontId="22" fillId="4" borderId="9" xfId="0" applyNumberFormat="1" applyFont="1" applyFill="1" applyBorder="1" applyAlignment="1">
      <alignment horizontal="center" vertical="center"/>
    </xf>
    <xf numFmtId="171" fontId="2" fillId="5" borderId="8" xfId="0" applyNumberFormat="1" applyFont="1" applyFill="1" applyBorder="1" applyAlignment="1">
      <alignment horizontal="center" vertical="center"/>
    </xf>
    <xf numFmtId="171" fontId="2" fillId="4" borderId="7" xfId="0" applyNumberFormat="1" applyFont="1" applyFill="1" applyBorder="1" applyAlignment="1">
      <alignment horizontal="center" vertical="center" wrapText="1"/>
    </xf>
    <xf numFmtId="178" fontId="6" fillId="0" borderId="47" xfId="11" applyNumberFormat="1" applyFont="1" applyFill="1" applyBorder="1" applyAlignment="1">
      <alignment horizontal="center" vertical="center" wrapText="1"/>
    </xf>
    <xf numFmtId="1" fontId="2" fillId="4" borderId="11" xfId="0" applyNumberFormat="1" applyFont="1" applyFill="1" applyBorder="1" applyAlignment="1">
      <alignment horizontal="center" vertical="center" wrapText="1"/>
    </xf>
    <xf numFmtId="178" fontId="6" fillId="0" borderId="37" xfId="11" applyNumberFormat="1" applyFont="1" applyFill="1" applyBorder="1" applyAlignment="1">
      <alignment horizontal="center" vertical="center" wrapText="1"/>
    </xf>
    <xf numFmtId="0" fontId="23" fillId="0" borderId="6" xfId="0" applyFont="1" applyFill="1" applyBorder="1" applyAlignment="1">
      <alignment wrapText="1"/>
    </xf>
    <xf numFmtId="166" fontId="23" fillId="0" borderId="6" xfId="0" applyNumberFormat="1" applyFont="1" applyFill="1" applyBorder="1" applyAlignment="1">
      <alignment wrapText="1"/>
    </xf>
    <xf numFmtId="0" fontId="23" fillId="0" borderId="12" xfId="0" applyFont="1" applyFill="1" applyBorder="1" applyAlignment="1">
      <alignment wrapText="1"/>
    </xf>
    <xf numFmtId="166" fontId="23" fillId="0" borderId="12" xfId="0" applyNumberFormat="1" applyFont="1" applyFill="1" applyBorder="1" applyAlignment="1">
      <alignment wrapText="1"/>
    </xf>
    <xf numFmtId="0" fontId="23" fillId="0" borderId="11" xfId="0" applyFont="1" applyFill="1" applyBorder="1" applyAlignment="1">
      <alignment wrapText="1"/>
    </xf>
    <xf numFmtId="166" fontId="23" fillId="0" borderId="11" xfId="0" applyNumberFormat="1" applyFont="1" applyFill="1" applyBorder="1" applyAlignment="1">
      <alignment wrapText="1"/>
    </xf>
    <xf numFmtId="0" fontId="27" fillId="11" borderId="10" xfId="0" applyFont="1" applyFill="1" applyBorder="1" applyAlignment="1">
      <alignment wrapText="1"/>
    </xf>
    <xf numFmtId="0" fontId="27" fillId="11" borderId="11" xfId="0" applyFont="1" applyFill="1" applyBorder="1" applyAlignment="1">
      <alignment wrapText="1"/>
    </xf>
    <xf numFmtId="0" fontId="27" fillId="11" borderId="8" xfId="0" applyFont="1" applyFill="1" applyBorder="1" applyAlignment="1">
      <alignment wrapText="1"/>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22" fillId="19" borderId="14" xfId="0" applyFont="1" applyFill="1" applyBorder="1" applyAlignment="1">
      <alignment vertical="center" wrapText="1"/>
    </xf>
    <xf numFmtId="0" fontId="27" fillId="19" borderId="11"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23" fillId="19" borderId="11" xfId="0" applyNumberFormat="1" applyFont="1" applyFill="1" applyBorder="1" applyAlignment="1">
      <alignment horizontal="center" vertical="center" wrapText="1"/>
    </xf>
    <xf numFmtId="166" fontId="2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19" borderId="11" xfId="0" applyFont="1" applyFill="1" applyBorder="1" applyAlignment="1">
      <alignment horizontal="center" vertical="center" wrapText="1"/>
    </xf>
    <xf numFmtId="0" fontId="23" fillId="19" borderId="11" xfId="0" applyFont="1" applyFill="1" applyBorder="1" applyAlignment="1">
      <alignment vertical="center" wrapText="1"/>
    </xf>
    <xf numFmtId="3" fontId="23" fillId="19" borderId="11" xfId="0" applyNumberFormat="1" applyFont="1" applyFill="1" applyBorder="1" applyAlignment="1">
      <alignment vertical="center" wrapText="1"/>
    </xf>
    <xf numFmtId="14" fontId="23" fillId="19" borderId="11" xfId="0" applyNumberFormat="1" applyFont="1" applyFill="1" applyBorder="1" applyAlignment="1">
      <alignment vertical="center" wrapText="1"/>
    </xf>
    <xf numFmtId="0" fontId="23" fillId="0" borderId="11" xfId="0" applyFont="1" applyFill="1" applyBorder="1" applyAlignment="1">
      <alignment vertical="center" wrapText="1"/>
    </xf>
    <xf numFmtId="0" fontId="11" fillId="0" borderId="9" xfId="0" applyFont="1" applyFill="1" applyBorder="1" applyAlignment="1">
      <alignment horizontal="justify" vertical="center"/>
    </xf>
    <xf numFmtId="1" fontId="11" fillId="0" borderId="11" xfId="0" applyNumberFormat="1" applyFont="1" applyFill="1" applyBorder="1" applyAlignment="1">
      <alignment horizontal="center" vertical="center"/>
    </xf>
    <xf numFmtId="0" fontId="10" fillId="21" borderId="17" xfId="0" applyFont="1" applyFill="1" applyBorder="1" applyAlignment="1">
      <alignment horizontal="justify" vertical="center"/>
    </xf>
    <xf numFmtId="0" fontId="5" fillId="4" borderId="15" xfId="0" applyFont="1" applyFill="1" applyBorder="1" applyAlignment="1">
      <alignment vertical="center" wrapText="1"/>
    </xf>
    <xf numFmtId="0" fontId="5" fillId="4" borderId="0" xfId="0" applyFont="1" applyFill="1" applyBorder="1" applyAlignment="1">
      <alignment vertical="center" wrapText="1"/>
    </xf>
    <xf numFmtId="0" fontId="1" fillId="10" borderId="15" xfId="4" applyFont="1" applyFill="1" applyBorder="1" applyAlignment="1">
      <alignment vertical="center"/>
    </xf>
    <xf numFmtId="0" fontId="2" fillId="0" borderId="0" xfId="4" applyFont="1" applyFill="1"/>
    <xf numFmtId="0" fontId="5" fillId="0" borderId="0"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5" fillId="4" borderId="0" xfId="0" applyFont="1" applyFill="1" applyBorder="1" applyAlignment="1">
      <alignment vertical="center"/>
    </xf>
    <xf numFmtId="165" fontId="6" fillId="0" borderId="37" xfId="5" applyFont="1" applyBorder="1" applyAlignment="1">
      <alignment horizontal="right" vertical="center" wrapText="1"/>
    </xf>
    <xf numFmtId="165" fontId="6" fillId="0" borderId="37" xfId="5" applyFont="1" applyFill="1" applyBorder="1" applyAlignment="1">
      <alignment horizontal="right" vertical="center" wrapText="1"/>
    </xf>
    <xf numFmtId="165" fontId="6" fillId="4" borderId="37" xfId="5" applyFont="1" applyFill="1" applyBorder="1" applyAlignment="1">
      <alignment horizontal="right" vertical="center" wrapText="1"/>
    </xf>
    <xf numFmtId="165" fontId="6" fillId="0" borderId="37" xfId="5" applyFont="1" applyBorder="1" applyAlignment="1">
      <alignment horizontal="center" vertical="center" wrapText="1"/>
    </xf>
    <xf numFmtId="0" fontId="2" fillId="0" borderId="15" xfId="4" applyFont="1" applyFill="1" applyBorder="1" applyAlignment="1">
      <alignment vertical="center" wrapText="1"/>
    </xf>
    <xf numFmtId="169" fontId="2" fillId="4" borderId="9" xfId="19" applyNumberFormat="1" applyFont="1" applyFill="1" applyBorder="1" applyAlignment="1">
      <alignment horizontal="center" vertical="center"/>
    </xf>
    <xf numFmtId="169" fontId="22" fillId="4" borderId="9" xfId="22" applyNumberFormat="1" applyFont="1" applyFill="1" applyBorder="1" applyAlignment="1">
      <alignment horizontal="right" vertical="center" wrapText="1"/>
    </xf>
    <xf numFmtId="0" fontId="2" fillId="4" borderId="11" xfId="18" applyFont="1" applyFill="1" applyBorder="1" applyAlignment="1">
      <alignment horizontal="left" vertical="center" wrapText="1"/>
    </xf>
    <xf numFmtId="0" fontId="2" fillId="4" borderId="11" xfId="18" applyFont="1" applyFill="1" applyBorder="1" applyAlignment="1">
      <alignment horizontal="justify" vertical="center" wrapText="1"/>
    </xf>
    <xf numFmtId="0" fontId="2" fillId="4" borderId="11" xfId="18" applyFont="1" applyFill="1" applyBorder="1" applyAlignment="1">
      <alignment horizontal="justify" vertical="center" wrapText="1" readingOrder="2"/>
    </xf>
    <xf numFmtId="1" fontId="2" fillId="4" borderId="11" xfId="4" applyNumberFormat="1" applyFont="1" applyFill="1" applyBorder="1" applyAlignment="1">
      <alignment horizontal="center" vertical="center"/>
    </xf>
    <xf numFmtId="0" fontId="22" fillId="0" borderId="11" xfId="4" applyNumberFormat="1" applyFont="1" applyFill="1" applyBorder="1" applyAlignment="1">
      <alignment horizontal="justify" vertical="center" wrapText="1"/>
    </xf>
    <xf numFmtId="0" fontId="23" fillId="4" borderId="17" xfId="20" applyFont="1" applyFill="1" applyBorder="1" applyAlignment="1">
      <alignment horizontal="justify" vertical="center" wrapText="1"/>
    </xf>
    <xf numFmtId="0" fontId="2" fillId="4" borderId="47" xfId="18" applyFont="1" applyFill="1" applyBorder="1" applyAlignment="1">
      <alignment horizontal="left" vertical="center" wrapText="1" readingOrder="2"/>
    </xf>
    <xf numFmtId="9" fontId="2" fillId="0" borderId="15" xfId="0" applyNumberFormat="1" applyFont="1" applyFill="1" applyBorder="1" applyAlignment="1">
      <alignment horizontal="center" vertical="center" wrapText="1"/>
    </xf>
    <xf numFmtId="0" fontId="36" fillId="0" borderId="17" xfId="0" applyFont="1" applyBorder="1" applyAlignment="1">
      <alignment vertical="center" wrapText="1"/>
    </xf>
    <xf numFmtId="0" fontId="6" fillId="4" borderId="15" xfId="0" applyFont="1" applyFill="1" applyBorder="1" applyAlignment="1">
      <alignment horizontal="center" vertical="center" wrapText="1"/>
    </xf>
    <xf numFmtId="1" fontId="2" fillId="4" borderId="12" xfId="0" applyNumberFormat="1" applyFont="1" applyFill="1" applyBorder="1" applyAlignment="1">
      <alignment horizontal="center" vertical="center"/>
    </xf>
    <xf numFmtId="0" fontId="6" fillId="0" borderId="30" xfId="4" applyNumberFormat="1" applyFont="1" applyFill="1" applyBorder="1" applyAlignment="1">
      <alignment horizontal="center" vertical="center" wrapText="1"/>
    </xf>
    <xf numFmtId="0" fontId="1" fillId="6" borderId="5" xfId="0" applyFont="1" applyFill="1" applyBorder="1" applyAlignment="1">
      <alignment vertical="center"/>
    </xf>
    <xf numFmtId="0" fontId="1" fillId="6" borderId="5" xfId="0" applyFont="1" applyFill="1" applyBorder="1" applyAlignment="1">
      <alignment horizontal="justify" vertical="center"/>
    </xf>
    <xf numFmtId="0" fontId="32" fillId="0" borderId="17" xfId="0" applyFont="1" applyBorder="1" applyAlignment="1">
      <alignment horizontal="center" vertical="center" wrapText="1"/>
    </xf>
    <xf numFmtId="1" fontId="1" fillId="0" borderId="12" xfId="0" applyNumberFormat="1" applyFont="1" applyFill="1" applyBorder="1" applyAlignment="1">
      <alignment horizontal="center" vertical="center" textRotation="180" wrapText="1"/>
    </xf>
    <xf numFmtId="0" fontId="38" fillId="11" borderId="17" xfId="0" applyFont="1" applyFill="1" applyBorder="1" applyAlignment="1">
      <alignment horizontal="center" vertical="center" wrapText="1"/>
    </xf>
    <xf numFmtId="0" fontId="38" fillId="11" borderId="37" xfId="4" applyFont="1" applyFill="1" applyBorder="1" applyAlignment="1">
      <alignment vertical="center"/>
    </xf>
    <xf numFmtId="0" fontId="1" fillId="11" borderId="5" xfId="0" applyFont="1" applyFill="1" applyBorder="1" applyAlignment="1">
      <alignment vertical="center"/>
    </xf>
    <xf numFmtId="0" fontId="1" fillId="11" borderId="5" xfId="0" applyFont="1" applyFill="1" applyBorder="1" applyAlignment="1">
      <alignment horizontal="justify" vertical="center"/>
    </xf>
    <xf numFmtId="0" fontId="1" fillId="11" borderId="5" xfId="0" applyFont="1" applyFill="1" applyBorder="1" applyAlignment="1">
      <alignment horizontal="center" vertical="center"/>
    </xf>
    <xf numFmtId="170" fontId="1" fillId="11" borderId="5" xfId="0" applyNumberFormat="1" applyFont="1" applyFill="1" applyBorder="1" applyAlignment="1">
      <alignment horizontal="center" vertical="center"/>
    </xf>
    <xf numFmtId="171" fontId="1" fillId="11" borderId="5" xfId="0" applyNumberFormat="1" applyFont="1" applyFill="1" applyBorder="1" applyAlignment="1">
      <alignment vertical="center"/>
    </xf>
    <xf numFmtId="171" fontId="1" fillId="11" borderId="5" xfId="0" applyNumberFormat="1" applyFont="1" applyFill="1" applyBorder="1" applyAlignment="1">
      <alignment horizontal="center" vertical="center"/>
    </xf>
    <xf numFmtId="1" fontId="1" fillId="11" borderId="5" xfId="0" applyNumberFormat="1" applyFont="1" applyFill="1" applyBorder="1" applyAlignment="1">
      <alignment horizontal="center" vertical="center"/>
    </xf>
    <xf numFmtId="172" fontId="1" fillId="11" borderId="5" xfId="0" applyNumberFormat="1" applyFont="1" applyFill="1" applyBorder="1" applyAlignment="1">
      <alignment vertical="center"/>
    </xf>
    <xf numFmtId="0" fontId="1" fillId="11" borderId="6" xfId="0" applyFont="1" applyFill="1" applyBorder="1" applyAlignment="1">
      <alignment horizontal="justify" vertical="center"/>
    </xf>
    <xf numFmtId="178" fontId="6" fillId="0" borderId="30" xfId="11" applyNumberFormat="1" applyFont="1" applyFill="1" applyBorder="1" applyAlignment="1">
      <alignment horizontal="center" vertical="center"/>
    </xf>
    <xf numFmtId="9" fontId="2" fillId="0" borderId="12" xfId="0" applyNumberFormat="1" applyFont="1" applyFill="1" applyBorder="1" applyAlignment="1">
      <alignment horizontal="center" vertical="center" wrapText="1"/>
    </xf>
    <xf numFmtId="170" fontId="1" fillId="6" borderId="5" xfId="0" applyNumberFormat="1" applyFont="1" applyFill="1" applyBorder="1" applyAlignment="1">
      <alignment horizontal="center" vertical="center"/>
    </xf>
    <xf numFmtId="171" fontId="1" fillId="6" borderId="5" xfId="0" applyNumberFormat="1" applyFont="1" applyFill="1" applyBorder="1" applyAlignment="1">
      <alignment vertical="center"/>
    </xf>
    <xf numFmtId="1" fontId="2" fillId="0" borderId="12" xfId="0" applyNumberFormat="1" applyFont="1" applyFill="1" applyBorder="1" applyAlignment="1">
      <alignment horizontal="center" vertical="center" textRotation="180" wrapText="1"/>
    </xf>
    <xf numFmtId="172" fontId="1" fillId="6" borderId="5" xfId="0" applyNumberFormat="1" applyFont="1" applyFill="1" applyBorder="1" applyAlignment="1">
      <alignment vertical="center"/>
    </xf>
    <xf numFmtId="0" fontId="1" fillId="6" borderId="6" xfId="0" applyFont="1" applyFill="1" applyBorder="1" applyAlignment="1">
      <alignment horizontal="justify" vertical="center"/>
    </xf>
    <xf numFmtId="1" fontId="1" fillId="6" borderId="14" xfId="0" applyNumberFormat="1" applyFont="1" applyFill="1" applyBorder="1" applyAlignment="1">
      <alignment horizontal="center" vertical="center" wrapText="1"/>
    </xf>
    <xf numFmtId="0" fontId="1" fillId="6" borderId="14" xfId="0" applyFont="1" applyFill="1" applyBorder="1" applyAlignment="1">
      <alignment vertical="center"/>
    </xf>
    <xf numFmtId="0" fontId="39" fillId="19" borderId="15" xfId="0" applyFont="1" applyFill="1" applyBorder="1" applyAlignment="1">
      <alignment vertical="center" wrapText="1"/>
    </xf>
    <xf numFmtId="0" fontId="1" fillId="6" borderId="8" xfId="0" applyFont="1" applyFill="1" applyBorder="1" applyAlignment="1">
      <alignment vertical="center"/>
    </xf>
    <xf numFmtId="0" fontId="38" fillId="11" borderId="37" xfId="0" applyFont="1" applyFill="1" applyBorder="1" applyAlignment="1">
      <alignment vertical="center"/>
    </xf>
    <xf numFmtId="0" fontId="6" fillId="0" borderId="3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7" xfId="0"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0" fontId="38" fillId="11" borderId="36" xfId="0" applyFont="1" applyFill="1" applyBorder="1" applyAlignment="1">
      <alignment vertical="center"/>
    </xf>
    <xf numFmtId="0" fontId="6" fillId="0" borderId="4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1" fontId="2" fillId="4" borderId="15" xfId="4" applyNumberFormat="1" applyFont="1" applyFill="1" applyBorder="1" applyAlignment="1">
      <alignment horizontal="center" vertical="center" wrapText="1"/>
    </xf>
    <xf numFmtId="0" fontId="40" fillId="0" borderId="0" xfId="0" applyFont="1" applyAlignment="1">
      <alignment horizontal="center" vertical="center" wrapText="1"/>
    </xf>
    <xf numFmtId="0" fontId="41" fillId="0" borderId="15" xfId="0" applyFont="1" applyFill="1" applyBorder="1" applyAlignment="1">
      <alignment vertical="center"/>
    </xf>
    <xf numFmtId="0" fontId="37" fillId="4" borderId="0" xfId="0" applyFont="1" applyFill="1"/>
    <xf numFmtId="0" fontId="37" fillId="0" borderId="0" xfId="0" applyFont="1"/>
    <xf numFmtId="0" fontId="41" fillId="0" borderId="15" xfId="0" applyFont="1" applyFill="1" applyBorder="1" applyAlignment="1">
      <alignment horizontal="left" vertical="center"/>
    </xf>
    <xf numFmtId="0" fontId="41" fillId="0" borderId="15" xfId="0" applyFont="1" applyFill="1" applyBorder="1" applyAlignment="1">
      <alignment vertical="center" wrapText="1"/>
    </xf>
    <xf numFmtId="3" fontId="42" fillId="0" borderId="15" xfId="0" applyNumberFormat="1" applyFont="1" applyFill="1" applyBorder="1" applyAlignment="1">
      <alignment horizontal="left" vertical="center" wrapText="1"/>
    </xf>
    <xf numFmtId="0" fontId="41" fillId="0" borderId="7" xfId="0" applyFont="1" applyBorder="1" applyAlignment="1">
      <alignment vertical="center"/>
    </xf>
    <xf numFmtId="0" fontId="41" fillId="0" borderId="5" xfId="0" applyFont="1" applyBorder="1" applyAlignment="1">
      <alignment vertical="center"/>
    </xf>
    <xf numFmtId="4" fontId="41" fillId="0" borderId="5" xfId="0" applyNumberFormat="1" applyFont="1" applyBorder="1" applyAlignment="1">
      <alignment vertical="center"/>
    </xf>
    <xf numFmtId="4" fontId="41" fillId="0" borderId="5" xfId="0" applyNumberFormat="1" applyFont="1" applyBorder="1" applyAlignment="1">
      <alignment horizontal="right" vertical="center"/>
    </xf>
    <xf numFmtId="0" fontId="41" fillId="0" borderId="6" xfId="0" applyFont="1" applyBorder="1" applyAlignment="1">
      <alignment vertical="center"/>
    </xf>
    <xf numFmtId="1" fontId="41" fillId="2" borderId="3" xfId="0" applyNumberFormat="1" applyFont="1" applyFill="1" applyBorder="1" applyAlignment="1">
      <alignment horizontal="center" vertical="center" wrapText="1"/>
    </xf>
    <xf numFmtId="0" fontId="41" fillId="2" borderId="15" xfId="0" applyFont="1" applyFill="1" applyBorder="1" applyAlignment="1">
      <alignment horizontal="center" vertical="center" wrapText="1"/>
    </xf>
    <xf numFmtId="0" fontId="41" fillId="2" borderId="3" xfId="0" applyFont="1" applyFill="1" applyBorder="1" applyAlignment="1">
      <alignment horizontal="center" vertical="center" wrapText="1"/>
    </xf>
    <xf numFmtId="1" fontId="41" fillId="2" borderId="12" xfId="0" applyNumberFormat="1" applyFont="1" applyFill="1" applyBorder="1" applyAlignment="1">
      <alignment horizontal="center" vertical="center" wrapText="1"/>
    </xf>
    <xf numFmtId="0" fontId="41" fillId="2" borderId="12" xfId="0" applyFont="1" applyFill="1" applyBorder="1" applyAlignment="1">
      <alignment horizontal="center" vertical="center" textRotation="90" wrapText="1"/>
    </xf>
    <xf numFmtId="49" fontId="41" fillId="2" borderId="12" xfId="0" applyNumberFormat="1" applyFont="1" applyFill="1" applyBorder="1" applyAlignment="1">
      <alignment horizontal="center" vertical="center" textRotation="90" wrapText="1"/>
    </xf>
    <xf numFmtId="0" fontId="41" fillId="2" borderId="2" xfId="0" applyFont="1" applyFill="1" applyBorder="1" applyAlignment="1">
      <alignment horizontal="center" vertical="center" textRotation="90" wrapText="1"/>
    </xf>
    <xf numFmtId="0" fontId="37" fillId="4" borderId="0" xfId="0" applyFont="1" applyFill="1" applyAlignment="1">
      <alignment horizontal="center"/>
    </xf>
    <xf numFmtId="0" fontId="37" fillId="0" borderId="0" xfId="0" applyFont="1" applyAlignment="1">
      <alignment horizontal="center"/>
    </xf>
    <xf numFmtId="0" fontId="38" fillId="10" borderId="12" xfId="0" applyNumberFormat="1" applyFont="1" applyFill="1" applyBorder="1" applyAlignment="1">
      <alignment horizontal="left" vertical="center" wrapText="1"/>
    </xf>
    <xf numFmtId="0" fontId="38" fillId="10" borderId="12" xfId="0" applyNumberFormat="1" applyFont="1" applyFill="1" applyBorder="1" applyAlignment="1">
      <alignment horizontal="left" vertical="center"/>
    </xf>
    <xf numFmtId="0" fontId="37" fillId="10" borderId="12" xfId="0" applyFont="1" applyFill="1" applyBorder="1"/>
    <xf numFmtId="0" fontId="41" fillId="10" borderId="15" xfId="0" applyFont="1" applyFill="1" applyBorder="1" applyAlignment="1">
      <alignment vertical="center"/>
    </xf>
    <xf numFmtId="0" fontId="41" fillId="10" borderId="15" xfId="0" applyFont="1" applyFill="1" applyBorder="1" applyAlignment="1">
      <alignment horizontal="justify" vertical="center"/>
    </xf>
    <xf numFmtId="0" fontId="41" fillId="10" borderId="15" xfId="0" applyFont="1" applyFill="1" applyBorder="1" applyAlignment="1">
      <alignment horizontal="center" vertical="center"/>
    </xf>
    <xf numFmtId="0" fontId="41" fillId="10" borderId="15" xfId="0" applyFont="1" applyFill="1" applyBorder="1" applyAlignment="1">
      <alignment horizontal="justify" vertical="center" wrapText="1"/>
    </xf>
    <xf numFmtId="4" fontId="41" fillId="10" borderId="15" xfId="0" applyNumberFormat="1" applyFont="1" applyFill="1" applyBorder="1" applyAlignment="1">
      <alignment horizontal="center" vertical="center"/>
    </xf>
    <xf numFmtId="171" fontId="41" fillId="10" borderId="15" xfId="0" applyNumberFormat="1" applyFont="1" applyFill="1" applyBorder="1" applyAlignment="1">
      <alignment vertical="center"/>
    </xf>
    <xf numFmtId="4" fontId="41" fillId="10" borderId="15" xfId="0" applyNumberFormat="1" applyFont="1" applyFill="1" applyBorder="1" applyAlignment="1">
      <alignment horizontal="right" vertical="center"/>
    </xf>
    <xf numFmtId="171" fontId="41" fillId="10" borderId="15" xfId="0" applyNumberFormat="1" applyFont="1" applyFill="1" applyBorder="1" applyAlignment="1">
      <alignment horizontal="center" vertical="center"/>
    </xf>
    <xf numFmtId="1" fontId="41" fillId="10" borderId="15" xfId="0" applyNumberFormat="1" applyFont="1" applyFill="1" applyBorder="1" applyAlignment="1">
      <alignment horizontal="center" vertical="center"/>
    </xf>
    <xf numFmtId="0" fontId="41" fillId="10" borderId="11" xfId="0" applyFont="1" applyFill="1" applyBorder="1" applyAlignment="1">
      <alignment vertical="center"/>
    </xf>
    <xf numFmtId="172" fontId="41" fillId="10" borderId="15" xfId="0" applyNumberFormat="1" applyFont="1" applyFill="1" applyBorder="1" applyAlignment="1">
      <alignment vertical="center"/>
    </xf>
    <xf numFmtId="0" fontId="37" fillId="0" borderId="0" xfId="0" applyFont="1" applyBorder="1"/>
    <xf numFmtId="0" fontId="38" fillId="0" borderId="53" xfId="0" applyFont="1" applyBorder="1" applyAlignment="1">
      <alignment vertical="center" wrapText="1"/>
    </xf>
    <xf numFmtId="0" fontId="38" fillId="0" borderId="0" xfId="0" applyFont="1" applyBorder="1" applyAlignment="1">
      <alignment vertical="center" wrapText="1"/>
    </xf>
    <xf numFmtId="0" fontId="38" fillId="11" borderId="3" xfId="0" applyNumberFormat="1" applyFont="1" applyFill="1" applyBorder="1" applyAlignment="1">
      <alignment horizontal="left" vertical="center"/>
    </xf>
    <xf numFmtId="0" fontId="38" fillId="11" borderId="12" xfId="0" applyFont="1" applyFill="1" applyBorder="1" applyAlignment="1">
      <alignment horizontal="left" vertical="center"/>
    </xf>
    <xf numFmtId="0" fontId="41" fillId="11" borderId="12" xfId="0" applyFont="1" applyFill="1" applyBorder="1" applyAlignment="1">
      <alignment vertical="center"/>
    </xf>
    <xf numFmtId="0" fontId="41" fillId="11" borderId="12" xfId="0" applyFont="1" applyFill="1" applyBorder="1" applyAlignment="1">
      <alignment horizontal="justify" vertical="center"/>
    </xf>
    <xf numFmtId="0" fontId="41" fillId="11" borderId="12" xfId="0" applyFont="1" applyFill="1" applyBorder="1" applyAlignment="1">
      <alignment horizontal="center" vertical="center"/>
    </xf>
    <xf numFmtId="0" fontId="41" fillId="11" borderId="15" xfId="0" applyFont="1" applyFill="1" applyBorder="1" applyAlignment="1">
      <alignment horizontal="justify" vertical="center" wrapText="1"/>
    </xf>
    <xf numFmtId="170" fontId="41" fillId="11" borderId="15" xfId="0" applyNumberFormat="1" applyFont="1" applyFill="1" applyBorder="1" applyAlignment="1">
      <alignment horizontal="center" vertical="center"/>
    </xf>
    <xf numFmtId="4" fontId="41" fillId="11" borderId="15" xfId="0" applyNumberFormat="1" applyFont="1" applyFill="1" applyBorder="1" applyAlignment="1">
      <alignment vertical="center"/>
    </xf>
    <xf numFmtId="0" fontId="41" fillId="11" borderId="15" xfId="0" applyFont="1" applyFill="1" applyBorder="1" applyAlignment="1">
      <alignment horizontal="justify" vertical="center"/>
    </xf>
    <xf numFmtId="4" fontId="41" fillId="11" borderId="15" xfId="0" applyNumberFormat="1" applyFont="1" applyFill="1" applyBorder="1" applyAlignment="1">
      <alignment horizontal="right" vertical="center"/>
    </xf>
    <xf numFmtId="1" fontId="41" fillId="11" borderId="15" xfId="0" applyNumberFormat="1" applyFont="1" applyFill="1" applyBorder="1" applyAlignment="1">
      <alignment horizontal="center" vertical="center"/>
    </xf>
    <xf numFmtId="0" fontId="41" fillId="11" borderId="15" xfId="0" applyFont="1" applyFill="1" applyBorder="1" applyAlignment="1">
      <alignment horizontal="center" vertical="center"/>
    </xf>
    <xf numFmtId="0" fontId="41" fillId="11" borderId="11" xfId="0" applyFont="1" applyFill="1" applyBorder="1" applyAlignment="1">
      <alignment vertical="center"/>
    </xf>
    <xf numFmtId="0" fontId="41" fillId="11" borderId="15" xfId="0" applyFont="1" applyFill="1" applyBorder="1" applyAlignment="1">
      <alignment vertical="center"/>
    </xf>
    <xf numFmtId="172" fontId="41" fillId="11" borderId="15" xfId="0" applyNumberFormat="1" applyFont="1" applyFill="1" applyBorder="1" applyAlignment="1">
      <alignment vertical="center"/>
    </xf>
    <xf numFmtId="0" fontId="37" fillId="4" borderId="0" xfId="0" applyFont="1" applyFill="1" applyBorder="1"/>
    <xf numFmtId="0" fontId="38" fillId="0" borderId="53" xfId="0" applyFont="1" applyFill="1" applyBorder="1" applyAlignment="1">
      <alignment vertical="center" wrapText="1"/>
    </xf>
    <xf numFmtId="0" fontId="38" fillId="0" borderId="0" xfId="0" applyFont="1" applyFill="1" applyBorder="1" applyAlignment="1">
      <alignment vertical="center" wrapText="1"/>
    </xf>
    <xf numFmtId="0"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xf>
    <xf numFmtId="1" fontId="37" fillId="4" borderId="15" xfId="0" applyNumberFormat="1" applyFont="1" applyFill="1" applyBorder="1" applyAlignment="1">
      <alignment horizontal="center" vertical="center" wrapText="1"/>
    </xf>
    <xf numFmtId="0" fontId="37" fillId="4" borderId="15" xfId="0" applyFont="1" applyFill="1" applyBorder="1" applyAlignment="1">
      <alignment horizontal="justify" vertical="center" wrapText="1"/>
    </xf>
    <xf numFmtId="0" fontId="37" fillId="0" borderId="0" xfId="0" applyFont="1" applyFill="1" applyBorder="1"/>
    <xf numFmtId="0" fontId="37" fillId="0" borderId="0" xfId="0" applyFont="1" applyFill="1"/>
    <xf numFmtId="49" fontId="31" fillId="0" borderId="14" xfId="16" applyNumberFormat="1" applyFont="1" applyBorder="1" applyAlignment="1">
      <alignment horizontal="justify" vertical="center" wrapText="1"/>
    </xf>
    <xf numFmtId="49" fontId="31" fillId="0" borderId="15" xfId="16" applyNumberFormat="1" applyFont="1" applyBorder="1" applyAlignment="1">
      <alignment horizontal="justify" vertical="center" wrapText="1"/>
    </xf>
    <xf numFmtId="49" fontId="31" fillId="4" borderId="15" xfId="16" applyNumberFormat="1" applyFont="1" applyFill="1" applyBorder="1" applyAlignment="1">
      <alignment horizontal="justify" vertical="center" wrapText="1"/>
    </xf>
    <xf numFmtId="0" fontId="37" fillId="0" borderId="11" xfId="0" applyFont="1" applyBorder="1" applyAlignment="1">
      <alignment horizontal="justify" vertical="center" wrapText="1"/>
    </xf>
    <xf numFmtId="4" fontId="31" fillId="4" borderId="15" xfId="2" applyNumberFormat="1" applyFont="1" applyFill="1" applyBorder="1" applyAlignment="1">
      <alignment horizontal="right" vertical="center" wrapText="1"/>
    </xf>
    <xf numFmtId="0" fontId="38" fillId="11" borderId="17" xfId="0" applyFont="1" applyFill="1" applyBorder="1" applyAlignment="1">
      <alignment horizontal="center" vertical="center"/>
    </xf>
    <xf numFmtId="0" fontId="37" fillId="11" borderId="15" xfId="0" applyFont="1" applyFill="1" applyBorder="1" applyAlignment="1">
      <alignment horizontal="center" vertical="center" wrapText="1"/>
    </xf>
    <xf numFmtId="0" fontId="31" fillId="11" borderId="15" xfId="0" applyNumberFormat="1" applyFont="1" applyFill="1" applyBorder="1" applyAlignment="1">
      <alignment horizontal="justify" vertical="center" wrapText="1"/>
    </xf>
    <xf numFmtId="0" fontId="37" fillId="11" borderId="15" xfId="0" applyFont="1" applyFill="1" applyBorder="1" applyAlignment="1">
      <alignment horizontal="justify" vertical="center" wrapText="1"/>
    </xf>
    <xf numFmtId="0" fontId="37" fillId="11" borderId="14" xfId="0" applyFont="1" applyFill="1" applyBorder="1" applyAlignment="1">
      <alignment horizontal="justify" vertical="center" wrapText="1"/>
    </xf>
    <xf numFmtId="0" fontId="31" fillId="11" borderId="14" xfId="0" applyFont="1" applyFill="1" applyBorder="1" applyAlignment="1">
      <alignment horizontal="center" vertical="center" wrapText="1"/>
    </xf>
    <xf numFmtId="9" fontId="37" fillId="11" borderId="14" xfId="3" applyFont="1" applyFill="1" applyBorder="1" applyAlignment="1">
      <alignment horizontal="center" vertical="center" wrapText="1"/>
    </xf>
    <xf numFmtId="4" fontId="37" fillId="11" borderId="14" xfId="0" applyNumberFormat="1" applyFont="1" applyFill="1" applyBorder="1" applyAlignment="1">
      <alignment horizontal="center" vertical="center" wrapText="1"/>
    </xf>
    <xf numFmtId="4" fontId="37" fillId="11" borderId="15" xfId="0" applyNumberFormat="1" applyFont="1" applyFill="1" applyBorder="1" applyAlignment="1">
      <alignment horizontal="right" vertical="center" wrapText="1"/>
    </xf>
    <xf numFmtId="1" fontId="37" fillId="11" borderId="15" xfId="0" applyNumberFormat="1" applyFont="1" applyFill="1" applyBorder="1" applyAlignment="1">
      <alignment horizontal="center" vertical="center" wrapText="1"/>
    </xf>
    <xf numFmtId="1" fontId="41" fillId="11" borderId="15" xfId="0" applyNumberFormat="1" applyFont="1" applyFill="1" applyBorder="1" applyAlignment="1">
      <alignment horizontal="center" vertical="center" textRotation="180" wrapText="1"/>
    </xf>
    <xf numFmtId="1" fontId="41" fillId="11" borderId="15" xfId="0" applyNumberFormat="1" applyFont="1" applyFill="1" applyBorder="1" applyAlignment="1">
      <alignment horizontal="justify" vertical="center" textRotation="180" wrapText="1"/>
    </xf>
    <xf numFmtId="1" fontId="37" fillId="0" borderId="0" xfId="0" applyNumberFormat="1" applyFont="1"/>
    <xf numFmtId="4" fontId="37" fillId="4" borderId="15" xfId="10" applyNumberFormat="1" applyFont="1" applyFill="1" applyBorder="1" applyAlignment="1">
      <alignment horizontal="right" vertical="center"/>
    </xf>
    <xf numFmtId="0" fontId="37" fillId="4" borderId="15" xfId="0" applyFont="1" applyFill="1" applyBorder="1" applyAlignment="1">
      <alignment horizontal="center" vertical="center"/>
    </xf>
    <xf numFmtId="0" fontId="37" fillId="0" borderId="15" xfId="0" applyFont="1" applyBorder="1"/>
    <xf numFmtId="172" fontId="37" fillId="0" borderId="15" xfId="0" applyNumberFormat="1" applyFont="1" applyFill="1" applyBorder="1" applyAlignment="1">
      <alignment horizontal="right" vertical="center"/>
    </xf>
    <xf numFmtId="172" fontId="37" fillId="0" borderId="15" xfId="0" applyNumberFormat="1" applyFont="1" applyBorder="1" applyAlignment="1">
      <alignment horizontal="center"/>
    </xf>
    <xf numFmtId="0" fontId="37" fillId="4" borderId="15" xfId="0" applyFont="1" applyFill="1" applyBorder="1" applyAlignment="1">
      <alignment horizontal="justify" vertical="center"/>
    </xf>
    <xf numFmtId="0" fontId="34" fillId="0" borderId="15" xfId="0" applyFont="1" applyFill="1" applyBorder="1" applyAlignment="1">
      <alignment wrapText="1"/>
    </xf>
    <xf numFmtId="0" fontId="34" fillId="0" borderId="14" xfId="0" applyFont="1" applyFill="1" applyBorder="1" applyAlignment="1">
      <alignment wrapText="1"/>
    </xf>
    <xf numFmtId="0" fontId="31" fillId="0" borderId="14" xfId="0" applyFont="1" applyFill="1" applyBorder="1" applyAlignment="1">
      <alignment wrapText="1"/>
    </xf>
    <xf numFmtId="1" fontId="37" fillId="0" borderId="0" xfId="0" applyNumberFormat="1" applyFont="1" applyFill="1"/>
    <xf numFmtId="0" fontId="31" fillId="0" borderId="17" xfId="0" applyFont="1" applyFill="1" applyBorder="1" applyAlignment="1">
      <alignment horizontal="center" vertical="center" wrapText="1"/>
    </xf>
    <xf numFmtId="0" fontId="31" fillId="0" borderId="17" xfId="0" applyFont="1" applyFill="1" applyBorder="1" applyAlignment="1">
      <alignment horizontal="justify" vertical="center" wrapText="1"/>
    </xf>
    <xf numFmtId="4" fontId="37" fillId="0" borderId="15" xfId="0" applyNumberFormat="1" applyFont="1" applyFill="1" applyBorder="1" applyAlignment="1">
      <alignment horizontal="right" vertical="center"/>
    </xf>
    <xf numFmtId="0" fontId="37" fillId="0" borderId="15" xfId="0" applyFont="1" applyFill="1" applyBorder="1" applyAlignment="1">
      <alignment horizontal="center" vertical="center"/>
    </xf>
    <xf numFmtId="0" fontId="31" fillId="0" borderId="15" xfId="0" applyFont="1" applyFill="1" applyBorder="1" applyAlignment="1">
      <alignment horizontal="justify" vertical="center" wrapText="1"/>
    </xf>
    <xf numFmtId="0" fontId="45" fillId="0" borderId="15" xfId="0" applyFont="1" applyFill="1" applyBorder="1" applyAlignment="1">
      <alignment horizontal="justify" vertical="center" wrapText="1"/>
    </xf>
    <xf numFmtId="41" fontId="34" fillId="0" borderId="15" xfId="10" applyFont="1" applyBorder="1" applyAlignment="1">
      <alignment horizontal="justify" vertical="center" wrapText="1"/>
    </xf>
    <xf numFmtId="0" fontId="37" fillId="4" borderId="15" xfId="0" applyFont="1" applyFill="1" applyBorder="1"/>
    <xf numFmtId="0" fontId="37" fillId="4" borderId="15" xfId="0" applyFont="1" applyFill="1" applyBorder="1" applyAlignment="1">
      <alignment horizontal="center"/>
    </xf>
    <xf numFmtId="4" fontId="41" fillId="5" borderId="15" xfId="0" applyNumberFormat="1" applyFont="1" applyFill="1" applyBorder="1" applyAlignment="1">
      <alignment horizontal="right" vertical="center"/>
    </xf>
    <xf numFmtId="0" fontId="41" fillId="5" borderId="15" xfId="0" applyFont="1" applyFill="1" applyBorder="1" applyAlignment="1">
      <alignment horizontal="justify" vertical="center"/>
    </xf>
    <xf numFmtId="171" fontId="37" fillId="4" borderId="15" xfId="0" applyNumberFormat="1" applyFont="1" applyFill="1" applyBorder="1" applyAlignment="1">
      <alignment horizontal="center" vertical="center"/>
    </xf>
    <xf numFmtId="1" fontId="37" fillId="4" borderId="15" xfId="0" applyNumberFormat="1" applyFont="1" applyFill="1" applyBorder="1" applyAlignment="1">
      <alignment horizontal="center" vertical="center"/>
    </xf>
    <xf numFmtId="0" fontId="37" fillId="4" borderId="0" xfId="0" applyFont="1" applyFill="1" applyAlignment="1">
      <alignment horizontal="justify" vertical="center"/>
    </xf>
    <xf numFmtId="0" fontId="37" fillId="4" borderId="0" xfId="0" applyFont="1" applyFill="1" applyAlignment="1">
      <alignment horizontal="justify" vertical="center" wrapText="1"/>
    </xf>
    <xf numFmtId="4" fontId="37" fillId="4" borderId="0" xfId="0" applyNumberFormat="1" applyFont="1" applyFill="1" applyAlignment="1">
      <alignment horizontal="center" vertical="center"/>
    </xf>
    <xf numFmtId="171" fontId="37" fillId="4" borderId="0" xfId="0" applyNumberFormat="1" applyFont="1" applyFill="1" applyAlignment="1">
      <alignment vertical="center"/>
    </xf>
    <xf numFmtId="171" fontId="37" fillId="4" borderId="0" xfId="0" applyNumberFormat="1" applyFont="1" applyFill="1" applyAlignment="1">
      <alignment horizontal="center" vertical="center"/>
    </xf>
    <xf numFmtId="1" fontId="37" fillId="4" borderId="0" xfId="0" applyNumberFormat="1" applyFont="1" applyFill="1" applyAlignment="1">
      <alignment horizontal="center" vertical="center"/>
    </xf>
    <xf numFmtId="0" fontId="37" fillId="4" borderId="0" xfId="0" applyFont="1" applyFill="1" applyAlignment="1">
      <alignment horizontal="center" vertical="center"/>
    </xf>
    <xf numFmtId="172" fontId="37" fillId="0" borderId="0" xfId="0" applyNumberFormat="1" applyFont="1" applyFill="1" applyAlignment="1">
      <alignment horizontal="right" vertical="center"/>
    </xf>
    <xf numFmtId="172" fontId="37" fillId="0" borderId="0" xfId="0" applyNumberFormat="1" applyFont="1" applyAlignment="1">
      <alignment horizontal="center"/>
    </xf>
    <xf numFmtId="4" fontId="37" fillId="4" borderId="0" xfId="0" applyNumberFormat="1" applyFont="1" applyFill="1" applyAlignment="1">
      <alignment horizontal="right" vertical="center"/>
    </xf>
    <xf numFmtId="170" fontId="41" fillId="10" borderId="15" xfId="0" applyNumberFormat="1" applyFont="1" applyFill="1" applyBorder="1" applyAlignment="1">
      <alignment horizontal="center" vertical="center"/>
    </xf>
    <xf numFmtId="0" fontId="38" fillId="22" borderId="17" xfId="0" applyFont="1" applyFill="1" applyBorder="1" applyAlignment="1">
      <alignment wrapText="1"/>
    </xf>
    <xf numFmtId="0" fontId="38" fillId="22" borderId="47" xfId="0" applyFont="1" applyFill="1" applyBorder="1" applyAlignment="1"/>
    <xf numFmtId="171" fontId="41" fillId="11" borderId="15" xfId="0" applyNumberFormat="1" applyFont="1" applyFill="1" applyBorder="1" applyAlignment="1">
      <alignment vertical="center"/>
    </xf>
    <xf numFmtId="171" fontId="41" fillId="11" borderId="15" xfId="0" applyNumberFormat="1" applyFont="1" applyFill="1" applyBorder="1" applyAlignment="1">
      <alignment horizontal="center" vertical="center"/>
    </xf>
    <xf numFmtId="0" fontId="34" fillId="0" borderId="15" xfId="0" applyFont="1" applyFill="1" applyBorder="1" applyAlignment="1">
      <alignment horizontal="justify" vertical="center" wrapText="1"/>
    </xf>
    <xf numFmtId="169" fontId="37" fillId="4" borderId="15" xfId="2" applyFont="1" applyFill="1" applyBorder="1" applyAlignment="1">
      <alignment horizontal="center" vertical="center" wrapText="1"/>
    </xf>
    <xf numFmtId="0" fontId="34" fillId="0" borderId="14" xfId="0" applyFont="1" applyFill="1" applyBorder="1" applyAlignment="1">
      <alignment horizontal="justify" vertical="center" wrapText="1"/>
    </xf>
    <xf numFmtId="169" fontId="31" fillId="4" borderId="14" xfId="2" applyFont="1" applyFill="1" applyBorder="1" applyAlignment="1">
      <alignment horizontal="center" vertical="center" wrapText="1"/>
    </xf>
    <xf numFmtId="169" fontId="31" fillId="4" borderId="15" xfId="2" applyFont="1" applyFill="1" applyBorder="1" applyAlignment="1">
      <alignment horizontal="center" vertical="center" wrapText="1"/>
    </xf>
    <xf numFmtId="0" fontId="37" fillId="4" borderId="15" xfId="0" applyFont="1" applyFill="1" applyBorder="1" applyAlignment="1">
      <alignment vertical="center"/>
    </xf>
    <xf numFmtId="0" fontId="31" fillId="4" borderId="17" xfId="0" applyNumberFormat="1" applyFont="1" applyFill="1" applyBorder="1" applyAlignment="1">
      <alignment horizontal="justify" vertical="center" wrapText="1"/>
    </xf>
    <xf numFmtId="9" fontId="37" fillId="4" borderId="15" xfId="0" applyNumberFormat="1" applyFont="1" applyFill="1" applyBorder="1" applyAlignment="1">
      <alignment horizontal="center" vertical="center"/>
    </xf>
    <xf numFmtId="179" fontId="37" fillId="4" borderId="15" xfId="0" applyNumberFormat="1" applyFont="1" applyFill="1" applyBorder="1" applyAlignment="1">
      <alignment horizontal="center" vertical="center"/>
    </xf>
    <xf numFmtId="0" fontId="37" fillId="4" borderId="15" xfId="0" applyFont="1" applyFill="1" applyBorder="1" applyAlignment="1">
      <alignment horizontal="left" wrapText="1"/>
    </xf>
    <xf numFmtId="0" fontId="37" fillId="4" borderId="15" xfId="0" applyFont="1" applyFill="1" applyBorder="1" applyAlignment="1">
      <alignment horizontal="left" vertical="center" wrapText="1"/>
    </xf>
    <xf numFmtId="169" fontId="37" fillId="4" borderId="15" xfId="2" applyFont="1" applyFill="1" applyBorder="1" applyAlignment="1">
      <alignment horizontal="center" vertical="center"/>
    </xf>
    <xf numFmtId="14" fontId="37" fillId="4" borderId="15" xfId="0" applyNumberFormat="1" applyFont="1" applyFill="1" applyBorder="1" applyAlignment="1">
      <alignment horizontal="center" vertical="center"/>
    </xf>
    <xf numFmtId="0" fontId="37" fillId="4" borderId="15" xfId="0" applyFont="1" applyFill="1" applyBorder="1" applyAlignment="1">
      <alignment horizontal="center" vertical="center" wrapText="1"/>
    </xf>
    <xf numFmtId="0" fontId="37" fillId="11" borderId="13" xfId="0" applyFont="1" applyFill="1" applyBorder="1" applyAlignment="1">
      <alignment horizontal="center" vertical="center" wrapText="1"/>
    </xf>
    <xf numFmtId="0" fontId="31" fillId="11" borderId="13" xfId="0" applyNumberFormat="1" applyFont="1" applyFill="1" applyBorder="1" applyAlignment="1">
      <alignment horizontal="justify" vertical="center" wrapText="1"/>
    </xf>
    <xf numFmtId="0" fontId="37" fillId="11" borderId="13" xfId="0" applyFont="1" applyFill="1" applyBorder="1" applyAlignment="1">
      <alignment horizontal="justify" vertical="center" wrapText="1"/>
    </xf>
    <xf numFmtId="179" fontId="37" fillId="11" borderId="14" xfId="0" applyNumberFormat="1" applyFont="1" applyFill="1" applyBorder="1" applyAlignment="1">
      <alignment horizontal="center" vertical="center" wrapText="1"/>
    </xf>
    <xf numFmtId="1" fontId="41" fillId="11" borderId="6" xfId="0" applyNumberFormat="1" applyFont="1" applyFill="1" applyBorder="1" applyAlignment="1">
      <alignment horizontal="center" vertical="center" textRotation="180" wrapText="1"/>
    </xf>
    <xf numFmtId="1" fontId="41" fillId="11" borderId="14" xfId="0" applyNumberFormat="1" applyFont="1" applyFill="1" applyBorder="1" applyAlignment="1">
      <alignment horizontal="center" vertical="center" textRotation="180" wrapText="1"/>
    </xf>
    <xf numFmtId="1" fontId="41" fillId="11" borderId="14" xfId="0" applyNumberFormat="1" applyFont="1" applyFill="1" applyBorder="1" applyAlignment="1">
      <alignment horizontal="justify" vertical="center" textRotation="180" wrapText="1"/>
    </xf>
    <xf numFmtId="0" fontId="41" fillId="0" borderId="0" xfId="0" applyFont="1" applyFill="1" applyBorder="1" applyAlignment="1">
      <alignment vertical="center"/>
    </xf>
    <xf numFmtId="0" fontId="41" fillId="0" borderId="0" xfId="0" applyFont="1" applyFill="1" applyBorder="1" applyAlignment="1">
      <alignment horizontal="justify" vertical="center"/>
    </xf>
    <xf numFmtId="170" fontId="37" fillId="4" borderId="15" xfId="0" applyNumberFormat="1" applyFont="1" applyFill="1" applyBorder="1" applyAlignment="1">
      <alignment horizontal="center" vertical="center"/>
    </xf>
    <xf numFmtId="165" fontId="41" fillId="0" borderId="15" xfId="0" applyNumberFormat="1" applyFont="1" applyFill="1" applyBorder="1" applyAlignment="1">
      <alignment horizontal="center" vertical="center"/>
    </xf>
    <xf numFmtId="0" fontId="37" fillId="0" borderId="15" xfId="0" applyFont="1" applyFill="1" applyBorder="1" applyAlignment="1">
      <alignment horizontal="justify" vertical="center"/>
    </xf>
    <xf numFmtId="0" fontId="41" fillId="0" borderId="15" xfId="0" applyFont="1" applyFill="1" applyBorder="1" applyAlignment="1">
      <alignment horizontal="justify" vertical="center"/>
    </xf>
    <xf numFmtId="4" fontId="41" fillId="0" borderId="15" xfId="0" applyNumberFormat="1" applyFont="1" applyFill="1" applyBorder="1" applyAlignment="1">
      <alignment horizontal="center" vertical="center"/>
    </xf>
    <xf numFmtId="1" fontId="37" fillId="0" borderId="15" xfId="0" applyNumberFormat="1" applyFont="1" applyFill="1" applyBorder="1" applyAlignment="1">
      <alignment horizontal="center" vertical="center"/>
    </xf>
    <xf numFmtId="0" fontId="37" fillId="0" borderId="11" xfId="0" applyFont="1" applyBorder="1"/>
    <xf numFmtId="0" fontId="37" fillId="0" borderId="15" xfId="0" applyFont="1" applyBorder="1" applyAlignment="1">
      <alignment horizontal="justify" vertical="center"/>
    </xf>
    <xf numFmtId="170" fontId="37" fillId="4" borderId="0" xfId="0" applyNumberFormat="1" applyFont="1" applyFill="1" applyAlignment="1">
      <alignment horizontal="center" vertical="center"/>
    </xf>
    <xf numFmtId="0" fontId="37" fillId="0" borderId="5" xfId="0" applyFont="1" applyBorder="1"/>
    <xf numFmtId="9" fontId="2" fillId="0" borderId="17" xfId="0" applyNumberFormat="1" applyFont="1" applyFill="1" applyBorder="1" applyAlignment="1">
      <alignment horizontal="center" vertical="center"/>
    </xf>
    <xf numFmtId="0" fontId="39" fillId="19" borderId="15" xfId="0" applyFont="1" applyFill="1" applyBorder="1" applyAlignment="1">
      <alignment wrapText="1"/>
    </xf>
    <xf numFmtId="0" fontId="39" fillId="19" borderId="14" xfId="0" applyFont="1" applyFill="1" applyBorder="1" applyAlignment="1">
      <alignment wrapText="1"/>
    </xf>
    <xf numFmtId="1" fontId="2" fillId="0" borderId="11" xfId="0" applyNumberFormat="1" applyFont="1" applyBorder="1" applyAlignment="1">
      <alignment horizontal="center" vertical="center" wrapText="1"/>
    </xf>
    <xf numFmtId="0" fontId="31" fillId="11" borderId="17" xfId="0" applyFont="1" applyFill="1" applyBorder="1" applyAlignment="1">
      <alignment horizontal="center" vertical="center"/>
    </xf>
    <xf numFmtId="0" fontId="38" fillId="11" borderId="17" xfId="0" applyFont="1" applyFill="1" applyBorder="1" applyAlignment="1">
      <alignment horizontal="justify" vertical="center" wrapText="1"/>
    </xf>
    <xf numFmtId="165" fontId="31" fillId="11" borderId="17" xfId="5" applyFont="1" applyFill="1" applyBorder="1" applyAlignment="1">
      <alignment horizontal="center" vertical="center"/>
    </xf>
    <xf numFmtId="0" fontId="31" fillId="11" borderId="17" xfId="0" applyFont="1" applyFill="1" applyBorder="1" applyAlignment="1">
      <alignment vertical="center"/>
    </xf>
    <xf numFmtId="0" fontId="38" fillId="11" borderId="30" xfId="0" applyFont="1" applyFill="1" applyBorder="1" applyAlignment="1">
      <alignment horizontal="center" vertical="center" wrapText="1"/>
    </xf>
    <xf numFmtId="0" fontId="38" fillId="11" borderId="40" xfId="0" applyFont="1" applyFill="1" applyBorder="1" applyAlignment="1">
      <alignment vertical="center"/>
    </xf>
    <xf numFmtId="0" fontId="38" fillId="11" borderId="24" xfId="0" applyFont="1" applyFill="1" applyBorder="1" applyAlignment="1">
      <alignment vertical="center"/>
    </xf>
    <xf numFmtId="0" fontId="31" fillId="11" borderId="30" xfId="0" applyFont="1" applyFill="1" applyBorder="1" applyAlignment="1">
      <alignment horizontal="center" vertical="center"/>
    </xf>
    <xf numFmtId="0" fontId="38" fillId="11" borderId="30" xfId="0" applyFont="1" applyFill="1" applyBorder="1" applyAlignment="1">
      <alignment horizontal="justify" vertical="center" wrapText="1"/>
    </xf>
    <xf numFmtId="0" fontId="31" fillId="11" borderId="30" xfId="0" applyFont="1" applyFill="1" applyBorder="1" applyAlignment="1">
      <alignment vertical="center"/>
    </xf>
    <xf numFmtId="0" fontId="38" fillId="11" borderId="30" xfId="0" applyFont="1" applyFill="1" applyBorder="1" applyAlignment="1">
      <alignment horizontal="center" vertical="center"/>
    </xf>
    <xf numFmtId="0" fontId="39" fillId="19" borderId="15" xfId="0" applyFont="1" applyFill="1" applyBorder="1" applyAlignment="1">
      <alignment horizontal="left" vertical="center" wrapText="1"/>
    </xf>
    <xf numFmtId="0" fontId="39" fillId="19" borderId="12" xfId="0" applyFont="1" applyFill="1" applyBorder="1" applyAlignment="1">
      <alignment horizontal="left" vertical="center" wrapText="1"/>
    </xf>
    <xf numFmtId="0" fontId="37" fillId="11" borderId="14" xfId="0" applyFont="1" applyFill="1" applyBorder="1" applyAlignment="1">
      <alignment horizontal="center" vertical="center" wrapText="1"/>
    </xf>
    <xf numFmtId="0" fontId="31" fillId="0" borderId="15" xfId="0" applyFont="1" applyFill="1" applyBorder="1" applyAlignment="1">
      <alignment wrapText="1"/>
    </xf>
    <xf numFmtId="4" fontId="37" fillId="0" borderId="15" xfId="2" applyNumberFormat="1" applyFont="1" applyFill="1" applyBorder="1" applyAlignment="1">
      <alignment horizontal="right" vertical="center" wrapText="1"/>
    </xf>
    <xf numFmtId="1" fontId="37" fillId="0" borderId="15" xfId="0" applyNumberFormat="1" applyFont="1" applyFill="1" applyBorder="1" applyAlignment="1">
      <alignment horizontal="center" vertical="center" wrapText="1"/>
    </xf>
    <xf numFmtId="0" fontId="31" fillId="0" borderId="17" xfId="4" applyFont="1" applyFill="1" applyBorder="1" applyAlignment="1">
      <alignment horizontal="justify" vertical="center"/>
    </xf>
    <xf numFmtId="0" fontId="44" fillId="0" borderId="15" xfId="0" applyFont="1" applyFill="1" applyBorder="1" applyAlignment="1">
      <alignment horizontal="justify" vertical="center" wrapText="1"/>
    </xf>
    <xf numFmtId="9" fontId="37" fillId="0" borderId="15" xfId="0" applyNumberFormat="1" applyFont="1" applyFill="1" applyBorder="1" applyAlignment="1">
      <alignment horizontal="center" vertical="center" wrapText="1"/>
    </xf>
    <xf numFmtId="0" fontId="6" fillId="0" borderId="15" xfId="0" applyFont="1" applyBorder="1" applyAlignment="1">
      <alignment horizontal="justify" vertical="center" wrapText="1"/>
    </xf>
    <xf numFmtId="0" fontId="6" fillId="0" borderId="11" xfId="0" applyFont="1" applyBorder="1" applyAlignment="1">
      <alignment horizontal="center" vertical="center"/>
    </xf>
    <xf numFmtId="0" fontId="6" fillId="4" borderId="15" xfId="0" applyFont="1" applyFill="1" applyBorder="1" applyAlignment="1">
      <alignment horizontal="justify" vertical="center" wrapText="1"/>
    </xf>
    <xf numFmtId="164" fontId="2" fillId="4" borderId="12" xfId="19" applyFont="1" applyFill="1" applyBorder="1" applyAlignment="1">
      <alignment horizontal="center" vertical="center"/>
    </xf>
    <xf numFmtId="0" fontId="22" fillId="19" borderId="18" xfId="0" applyFont="1" applyFill="1" applyBorder="1" applyAlignment="1">
      <alignment horizontal="center" vertical="center" wrapText="1"/>
    </xf>
    <xf numFmtId="0" fontId="22" fillId="0" borderId="12" xfId="4" applyNumberFormat="1" applyFont="1" applyFill="1" applyBorder="1" applyAlignment="1">
      <alignment horizontal="center" vertical="center" wrapText="1"/>
    </xf>
    <xf numFmtId="1" fontId="2" fillId="4" borderId="3" xfId="4" applyNumberFormat="1" applyFont="1" applyFill="1" applyBorder="1" applyAlignment="1">
      <alignment horizontal="center" vertical="center" wrapText="1"/>
    </xf>
    <xf numFmtId="164" fontId="23" fillId="0" borderId="12" xfId="19" applyFont="1" applyFill="1" applyBorder="1" applyAlignment="1">
      <alignment horizontal="center" vertical="center" wrapText="1"/>
    </xf>
    <xf numFmtId="169" fontId="22" fillId="4" borderId="17" xfId="19" applyNumberFormat="1" applyFont="1" applyFill="1" applyBorder="1" applyAlignment="1">
      <alignment horizontal="center" vertical="center"/>
    </xf>
    <xf numFmtId="169" fontId="2" fillId="4" borderId="2" xfId="19" applyNumberFormat="1" applyFont="1" applyFill="1" applyBorder="1" applyAlignment="1">
      <alignment horizontal="center" vertical="center"/>
    </xf>
    <xf numFmtId="0" fontId="2" fillId="4" borderId="9" xfId="4" applyFont="1" applyFill="1" applyBorder="1" applyAlignment="1">
      <alignment horizontal="justify" vertical="center" wrapText="1"/>
    </xf>
    <xf numFmtId="0" fontId="11" fillId="4" borderId="0" xfId="0" applyFont="1" applyFill="1" applyAlignment="1">
      <alignment horizontal="center" vertical="center" wrapText="1"/>
    </xf>
    <xf numFmtId="0" fontId="22" fillId="4" borderId="11" xfId="0" applyFont="1" applyFill="1" applyBorder="1" applyAlignment="1">
      <alignment horizontal="left" vertical="center" wrapText="1"/>
    </xf>
    <xf numFmtId="0" fontId="22" fillId="4" borderId="11" xfId="0" applyFont="1" applyFill="1" applyBorder="1" applyAlignment="1">
      <alignment vertical="center" wrapText="1"/>
    </xf>
    <xf numFmtId="0" fontId="22" fillId="4" borderId="24" xfId="0" applyFont="1" applyFill="1" applyBorder="1" applyAlignment="1">
      <alignment horizontal="left" vertical="center" wrapText="1"/>
    </xf>
    <xf numFmtId="0" fontId="22" fillId="4" borderId="11" xfId="0" applyFont="1" applyFill="1" applyBorder="1" applyAlignment="1">
      <alignment horizontal="center" vertical="center" wrapText="1"/>
    </xf>
    <xf numFmtId="0" fontId="22" fillId="4" borderId="8" xfId="0" applyFont="1" applyFill="1" applyBorder="1" applyAlignment="1">
      <alignment horizontal="left" vertical="center" wrapText="1"/>
    </xf>
    <xf numFmtId="0" fontId="22" fillId="4" borderId="3" xfId="0" applyFont="1" applyFill="1" applyBorder="1" applyAlignment="1">
      <alignment horizontal="justify" vertical="center" wrapText="1"/>
    </xf>
    <xf numFmtId="0" fontId="22" fillId="0" borderId="36" xfId="0" applyFont="1" applyFill="1" applyBorder="1" applyAlignment="1">
      <alignment vertical="center" wrapText="1"/>
    </xf>
    <xf numFmtId="164" fontId="22" fillId="0" borderId="40" xfId="19" applyFont="1" applyFill="1" applyBorder="1" applyAlignment="1">
      <alignment horizontal="center" vertical="center"/>
    </xf>
    <xf numFmtId="164" fontId="22" fillId="0" borderId="37" xfId="19" applyFont="1" applyFill="1" applyBorder="1" applyAlignment="1">
      <alignment horizontal="center" vertical="center"/>
    </xf>
    <xf numFmtId="164" fontId="22" fillId="0" borderId="48" xfId="19" applyFont="1" applyFill="1" applyBorder="1" applyAlignment="1">
      <alignment horizontal="center" vertical="center"/>
    </xf>
    <xf numFmtId="164" fontId="2" fillId="0" borderId="15" xfId="19" applyFont="1" applyFill="1" applyBorder="1" applyAlignment="1">
      <alignment horizontal="center" vertical="center"/>
    </xf>
    <xf numFmtId="168" fontId="22" fillId="0" borderId="37" xfId="11" applyFont="1" applyBorder="1" applyAlignment="1">
      <alignment horizontal="center" vertical="center" wrapText="1"/>
    </xf>
    <xf numFmtId="168" fontId="22" fillId="0" borderId="40" xfId="11" applyFont="1" applyBorder="1" applyAlignment="1">
      <alignment horizontal="center" vertical="center" wrapText="1"/>
    </xf>
    <xf numFmtId="0" fontId="22" fillId="0" borderId="15" xfId="4" applyNumberFormat="1" applyFont="1" applyFill="1" applyBorder="1" applyAlignment="1">
      <alignment horizontal="center"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2" fillId="4" borderId="1" xfId="0" applyFont="1" applyFill="1" applyBorder="1" applyAlignment="1">
      <alignment vertical="center" wrapText="1"/>
    </xf>
    <xf numFmtId="0" fontId="2" fillId="11" borderId="0" xfId="0" applyFont="1" applyFill="1"/>
    <xf numFmtId="1" fontId="2" fillId="11" borderId="1" xfId="0" applyNumberFormat="1" applyFont="1" applyFill="1" applyBorder="1" applyAlignment="1">
      <alignment horizontal="center" vertical="center" wrapText="1"/>
    </xf>
    <xf numFmtId="1" fontId="2" fillId="11" borderId="13" xfId="0" applyNumberFormat="1" applyFont="1" applyFill="1" applyBorder="1" applyAlignment="1">
      <alignment horizontal="center" vertical="center" wrapText="1"/>
    </xf>
    <xf numFmtId="14" fontId="2" fillId="11" borderId="13" xfId="0" applyNumberFormat="1" applyFont="1" applyFill="1" applyBorder="1" applyAlignment="1">
      <alignment horizontal="center" vertical="center" wrapText="1"/>
    </xf>
    <xf numFmtId="171" fontId="33" fillId="5" borderId="5" xfId="0" applyNumberFormat="1" applyFont="1" applyFill="1" applyBorder="1" applyAlignment="1">
      <alignment horizontal="center" vertical="center"/>
    </xf>
    <xf numFmtId="0" fontId="39" fillId="0" borderId="15" xfId="0" applyFont="1" applyFill="1" applyBorder="1" applyAlignment="1">
      <alignment wrapText="1"/>
    </xf>
    <xf numFmtId="0" fontId="16" fillId="18" borderId="15" xfId="0" applyFont="1" applyFill="1" applyBorder="1" applyAlignment="1">
      <alignment vertical="center" wrapText="1"/>
    </xf>
    <xf numFmtId="0" fontId="1" fillId="18" borderId="15" xfId="0" applyFont="1" applyFill="1" applyBorder="1" applyAlignment="1">
      <alignment vertical="center" wrapText="1"/>
    </xf>
    <xf numFmtId="0" fontId="1" fillId="18" borderId="15" xfId="0" applyFont="1" applyFill="1" applyBorder="1" applyAlignment="1">
      <alignment vertical="center"/>
    </xf>
    <xf numFmtId="0" fontId="6" fillId="0" borderId="40" xfId="0" applyFont="1" applyBorder="1" applyAlignment="1">
      <alignment horizontal="justify" vertical="center" wrapText="1"/>
    </xf>
    <xf numFmtId="0" fontId="1" fillId="18" borderId="12" xfId="0" applyFont="1" applyFill="1" applyBorder="1" applyAlignment="1">
      <alignment vertical="center" wrapText="1"/>
    </xf>
    <xf numFmtId="0" fontId="1" fillId="6" borderId="8" xfId="0" applyFont="1" applyFill="1" applyBorder="1" applyAlignment="1">
      <alignment horizontal="justify" vertical="center"/>
    </xf>
    <xf numFmtId="0" fontId="6" fillId="0" borderId="7" xfId="0" applyFont="1" applyBorder="1" applyAlignment="1">
      <alignment horizontal="justify" vertical="center" wrapText="1"/>
    </xf>
    <xf numFmtId="0" fontId="35" fillId="0" borderId="41" xfId="0" applyFont="1" applyBorder="1" applyAlignment="1">
      <alignment horizontal="center" vertical="center" wrapText="1"/>
    </xf>
    <xf numFmtId="0" fontId="1" fillId="6" borderId="8" xfId="0" applyFont="1" applyFill="1" applyBorder="1" applyAlignment="1">
      <alignment horizontal="center" vertical="center"/>
    </xf>
    <xf numFmtId="0" fontId="34" fillId="0" borderId="7" xfId="0" applyFont="1" applyFill="1" applyBorder="1" applyAlignment="1">
      <alignment horizontal="center" vertical="center" wrapText="1"/>
    </xf>
    <xf numFmtId="3" fontId="2" fillId="4" borderId="17" xfId="0" applyNumberFormat="1" applyFont="1" applyFill="1" applyBorder="1" applyAlignment="1">
      <alignment vertical="center" wrapText="1"/>
    </xf>
    <xf numFmtId="0" fontId="2" fillId="4" borderId="0"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2" fillId="4" borderId="11" xfId="0" applyFont="1" applyFill="1" applyBorder="1" applyAlignment="1">
      <alignment horizontal="justify" vertical="center" wrapText="1"/>
    </xf>
    <xf numFmtId="0" fontId="2" fillId="4" borderId="6" xfId="0" applyFont="1" applyFill="1" applyBorder="1" applyAlignment="1">
      <alignment horizontal="justify" vertical="center" wrapText="1"/>
    </xf>
    <xf numFmtId="3" fontId="2" fillId="4" borderId="35" xfId="0" applyNumberFormat="1" applyFont="1" applyFill="1" applyBorder="1" applyAlignment="1">
      <alignment vertical="center" wrapText="1"/>
    </xf>
    <xf numFmtId="174" fontId="29" fillId="0" borderId="13" xfId="0" applyNumberFormat="1" applyFont="1" applyBorder="1" applyAlignment="1">
      <alignment horizontal="center" vertical="center" wrapText="1"/>
    </xf>
    <xf numFmtId="174" fontId="29" fillId="0" borderId="12" xfId="0" applyNumberFormat="1" applyFont="1" applyBorder="1" applyAlignment="1">
      <alignment horizontal="center" vertical="center" wrapText="1"/>
    </xf>
    <xf numFmtId="174" fontId="29" fillId="0" borderId="15" xfId="0" applyNumberFormat="1" applyFont="1" applyBorder="1" applyAlignment="1">
      <alignment horizontal="center" vertical="center" wrapText="1"/>
    </xf>
    <xf numFmtId="174" fontId="29" fillId="0" borderId="14" xfId="0" applyNumberFormat="1" applyFont="1" applyBorder="1" applyAlignment="1">
      <alignment horizontal="center" vertical="center" wrapText="1"/>
    </xf>
    <xf numFmtId="174" fontId="46" fillId="0" borderId="15" xfId="0" applyNumberFormat="1" applyFont="1" applyBorder="1" applyAlignment="1">
      <alignment horizontal="center" vertical="center"/>
    </xf>
    <xf numFmtId="174" fontId="33" fillId="18" borderId="15" xfId="0" applyNumberFormat="1" applyFont="1" applyFill="1" applyBorder="1" applyAlignment="1">
      <alignment vertical="center" wrapText="1"/>
    </xf>
    <xf numFmtId="174" fontId="46" fillId="0" borderId="11" xfId="0" applyNumberFormat="1" applyFont="1" applyBorder="1" applyAlignment="1">
      <alignment horizontal="center" vertical="center"/>
    </xf>
    <xf numFmtId="174" fontId="29" fillId="0" borderId="11" xfId="0" applyNumberFormat="1" applyFont="1" applyBorder="1" applyAlignment="1">
      <alignment horizontal="center" vertical="center" wrapText="1"/>
    </xf>
    <xf numFmtId="0" fontId="6" fillId="0" borderId="30" xfId="7" applyNumberFormat="1" applyFont="1" applyBorder="1" applyAlignment="1">
      <alignment horizontal="center" vertical="center" wrapText="1"/>
    </xf>
    <xf numFmtId="0" fontId="35" fillId="0" borderId="30" xfId="0" applyFont="1" applyBorder="1" applyAlignment="1">
      <alignment horizontal="center" vertical="center" wrapText="1"/>
    </xf>
    <xf numFmtId="3" fontId="2" fillId="0" borderId="17" xfId="0" applyNumberFormat="1" applyFont="1" applyBorder="1" applyAlignment="1">
      <alignment vertical="center" wrapText="1"/>
    </xf>
    <xf numFmtId="0" fontId="1" fillId="18" borderId="13" xfId="0" applyFont="1" applyFill="1" applyBorder="1" applyAlignment="1">
      <alignment vertical="center" wrapText="1"/>
    </xf>
    <xf numFmtId="0" fontId="2" fillId="4" borderId="37" xfId="0" applyFont="1" applyFill="1" applyBorder="1" applyAlignment="1">
      <alignment vertical="center" wrapText="1"/>
    </xf>
    <xf numFmtId="0" fontId="38" fillId="3" borderId="30" xfId="0" applyFont="1" applyFill="1" applyBorder="1" applyAlignment="1">
      <alignment vertical="center"/>
    </xf>
    <xf numFmtId="0" fontId="38" fillId="3" borderId="17" xfId="0" applyFont="1" applyFill="1" applyBorder="1" applyAlignment="1">
      <alignment horizontal="left" vertical="center" wrapText="1"/>
    </xf>
    <xf numFmtId="0" fontId="38" fillId="3" borderId="17" xfId="0" applyFont="1" applyFill="1" applyBorder="1" applyAlignment="1">
      <alignment vertical="center"/>
    </xf>
    <xf numFmtId="0" fontId="38" fillId="6" borderId="36" xfId="0" applyFont="1" applyFill="1" applyBorder="1" applyAlignment="1">
      <alignment horizontal="center" vertical="center" wrapText="1"/>
    </xf>
    <xf numFmtId="0" fontId="38" fillId="6" borderId="42" xfId="0" applyFont="1" applyFill="1" applyBorder="1" applyAlignment="1">
      <alignment horizontal="left" vertical="center"/>
    </xf>
    <xf numFmtId="0" fontId="38" fillId="6" borderId="46" xfId="0" applyFont="1" applyFill="1" applyBorder="1" applyAlignment="1">
      <alignment horizontal="left" vertical="center"/>
    </xf>
    <xf numFmtId="0" fontId="31" fillId="6" borderId="46" xfId="0" applyFont="1" applyFill="1" applyBorder="1" applyAlignment="1">
      <alignment horizontal="left" vertical="center"/>
    </xf>
    <xf numFmtId="0" fontId="38" fillId="0" borderId="24" xfId="0" applyFont="1" applyFill="1" applyBorder="1" applyAlignment="1">
      <alignment horizontal="center" vertical="center" wrapText="1"/>
    </xf>
    <xf numFmtId="0" fontId="38" fillId="0" borderId="41" xfId="0" applyFont="1" applyFill="1" applyBorder="1" applyAlignment="1">
      <alignment horizontal="left" vertical="center"/>
    </xf>
    <xf numFmtId="0" fontId="31" fillId="0" borderId="17" xfId="9" applyNumberFormat="1" applyFont="1" applyFill="1" applyBorder="1" applyAlignment="1">
      <alignment horizontal="justify" vertical="center"/>
    </xf>
    <xf numFmtId="0" fontId="31" fillId="0" borderId="17" xfId="9" applyNumberFormat="1" applyFont="1" applyFill="1" applyBorder="1" applyAlignment="1">
      <alignment horizontal="justify" vertical="center" wrapText="1"/>
    </xf>
    <xf numFmtId="165" fontId="31" fillId="0" borderId="17" xfId="9" applyFont="1" applyFill="1" applyBorder="1" applyAlignment="1">
      <alignment horizontal="justify" vertical="center"/>
    </xf>
    <xf numFmtId="3" fontId="31" fillId="0" borderId="37" xfId="9" applyNumberFormat="1" applyFont="1" applyFill="1" applyBorder="1" applyAlignment="1">
      <alignment horizontal="center" vertical="center"/>
    </xf>
    <xf numFmtId="165" fontId="31" fillId="0" borderId="35" xfId="0" applyNumberFormat="1" applyFont="1" applyBorder="1" applyAlignment="1">
      <alignment vertical="center" wrapText="1"/>
    </xf>
    <xf numFmtId="165" fontId="31" fillId="0" borderId="17" xfId="0" applyNumberFormat="1" applyFont="1" applyBorder="1" applyAlignment="1">
      <alignment vertical="center" wrapText="1"/>
    </xf>
    <xf numFmtId="3" fontId="31" fillId="4" borderId="9" xfId="0" applyNumberFormat="1" applyFont="1" applyFill="1" applyBorder="1" applyAlignment="1">
      <alignment horizontal="center" vertical="center"/>
    </xf>
    <xf numFmtId="3" fontId="31" fillId="4" borderId="17" xfId="0" applyNumberFormat="1" applyFont="1" applyFill="1" applyBorder="1" applyAlignment="1">
      <alignment horizontal="center" vertical="center"/>
    </xf>
    <xf numFmtId="0" fontId="38" fillId="6" borderId="24" xfId="0" applyFont="1" applyFill="1" applyBorder="1" applyAlignment="1">
      <alignment horizontal="center" vertical="center" wrapText="1"/>
    </xf>
    <xf numFmtId="0" fontId="38" fillId="6" borderId="40" xfId="0" applyFont="1" applyFill="1" applyBorder="1" applyAlignment="1">
      <alignment vertical="center"/>
    </xf>
    <xf numFmtId="0" fontId="38" fillId="6" borderId="24" xfId="0" applyFont="1" applyFill="1" applyBorder="1" applyAlignment="1">
      <alignment vertical="center"/>
    </xf>
    <xf numFmtId="0" fontId="31" fillId="6" borderId="30" xfId="0" applyFont="1" applyFill="1" applyBorder="1" applyAlignment="1">
      <alignment horizontal="justify" vertical="center"/>
    </xf>
    <xf numFmtId="0" fontId="38" fillId="6" borderId="30" xfId="0" applyFont="1" applyFill="1" applyBorder="1" applyAlignment="1">
      <alignment horizontal="justify" vertical="center" wrapText="1"/>
    </xf>
    <xf numFmtId="0" fontId="31" fillId="6" borderId="30" xfId="0" applyFont="1" applyFill="1" applyBorder="1" applyAlignment="1">
      <alignment horizontal="center" vertical="center"/>
    </xf>
    <xf numFmtId="0" fontId="38" fillId="6" borderId="30" xfId="0" applyFont="1" applyFill="1" applyBorder="1" applyAlignment="1">
      <alignment horizontal="center" vertical="center" wrapText="1"/>
    </xf>
    <xf numFmtId="0" fontId="38" fillId="6" borderId="30" xfId="0" applyFont="1" applyFill="1" applyBorder="1" applyAlignment="1">
      <alignment horizontal="justify" vertical="center"/>
    </xf>
    <xf numFmtId="165" fontId="31" fillId="6" borderId="30" xfId="0" applyNumberFormat="1" applyFont="1" applyFill="1" applyBorder="1" applyAlignment="1">
      <alignment horizontal="justify" vertical="center"/>
    </xf>
    <xf numFmtId="165" fontId="38" fillId="6" borderId="30" xfId="0" applyNumberFormat="1" applyFont="1" applyFill="1" applyBorder="1" applyAlignment="1">
      <alignment horizontal="justify" vertical="center"/>
    </xf>
    <xf numFmtId="165" fontId="38" fillId="6" borderId="24" xfId="0" applyNumberFormat="1" applyFont="1" applyFill="1" applyBorder="1" applyAlignment="1">
      <alignment horizontal="center" vertical="center"/>
    </xf>
    <xf numFmtId="165" fontId="38" fillId="6" borderId="30" xfId="0" applyNumberFormat="1" applyFont="1" applyFill="1" applyBorder="1" applyAlignment="1">
      <alignment horizontal="center" vertical="center" wrapText="1"/>
    </xf>
    <xf numFmtId="165" fontId="38" fillId="6" borderId="30" xfId="0" applyNumberFormat="1" applyFont="1" applyFill="1" applyBorder="1" applyAlignment="1">
      <alignment vertical="center"/>
    </xf>
    <xf numFmtId="165" fontId="38" fillId="6" borderId="30" xfId="0" applyNumberFormat="1" applyFont="1" applyFill="1" applyBorder="1" applyAlignment="1">
      <alignment horizontal="center" vertical="center"/>
    </xf>
    <xf numFmtId="0" fontId="41" fillId="0" borderId="15" xfId="0" applyFont="1" applyBorder="1" applyAlignment="1">
      <alignment vertical="center"/>
    </xf>
    <xf numFmtId="0" fontId="41" fillId="0" borderId="15" xfId="0" applyFont="1" applyBorder="1" applyAlignment="1">
      <alignment horizontal="left" vertical="center"/>
    </xf>
    <xf numFmtId="0" fontId="41" fillId="0" borderId="15" xfId="0" applyFont="1" applyBorder="1" applyAlignment="1">
      <alignment vertical="center" wrapText="1"/>
    </xf>
    <xf numFmtId="3" fontId="42" fillId="0" borderId="15" xfId="0" applyNumberFormat="1" applyFont="1" applyBorder="1" applyAlignment="1">
      <alignment horizontal="left" vertical="center" wrapText="1"/>
    </xf>
    <xf numFmtId="0" fontId="37" fillId="0" borderId="5" xfId="0" applyFont="1" applyBorder="1" applyAlignment="1">
      <alignment vertical="center"/>
    </xf>
    <xf numFmtId="1" fontId="41" fillId="3" borderId="12" xfId="0" applyNumberFormat="1" applyFont="1" applyFill="1" applyBorder="1" applyAlignment="1">
      <alignment horizontal="left" vertical="center" wrapText="1"/>
    </xf>
    <xf numFmtId="0" fontId="41" fillId="3" borderId="10" xfId="0" applyFont="1" applyFill="1" applyBorder="1" applyAlignment="1">
      <alignment horizontal="justify" vertical="center"/>
    </xf>
    <xf numFmtId="0" fontId="41" fillId="3" borderId="10" xfId="0" applyFont="1" applyFill="1" applyBorder="1" applyAlignment="1">
      <alignment vertical="center"/>
    </xf>
    <xf numFmtId="0" fontId="41" fillId="3" borderId="10" xfId="0" applyFont="1" applyFill="1" applyBorder="1" applyAlignment="1">
      <alignment horizontal="center" vertical="center"/>
    </xf>
    <xf numFmtId="170" fontId="41" fillId="3" borderId="10" xfId="0" applyNumberFormat="1" applyFont="1" applyFill="1" applyBorder="1" applyAlignment="1">
      <alignment horizontal="center" vertical="center"/>
    </xf>
    <xf numFmtId="171" fontId="41" fillId="3" borderId="10" xfId="0" applyNumberFormat="1" applyFont="1" applyFill="1" applyBorder="1" applyAlignment="1">
      <alignment vertical="center"/>
    </xf>
    <xf numFmtId="0" fontId="37" fillId="3" borderId="10" xfId="0" applyFont="1" applyFill="1" applyBorder="1" applyAlignment="1">
      <alignment horizontal="justify" vertical="center"/>
    </xf>
    <xf numFmtId="171" fontId="41" fillId="3" borderId="10" xfId="0" applyNumberFormat="1" applyFont="1" applyFill="1" applyBorder="1" applyAlignment="1">
      <alignment horizontal="center" vertical="center"/>
    </xf>
    <xf numFmtId="1" fontId="41" fillId="3" borderId="10" xfId="0" applyNumberFormat="1" applyFont="1" applyFill="1" applyBorder="1" applyAlignment="1">
      <alignment horizontal="center" vertical="center"/>
    </xf>
    <xf numFmtId="172" fontId="41" fillId="3" borderId="10" xfId="0" applyNumberFormat="1" applyFont="1" applyFill="1" applyBorder="1" applyAlignment="1">
      <alignment vertical="center"/>
    </xf>
    <xf numFmtId="0" fontId="41" fillId="3" borderId="11" xfId="0" applyFont="1" applyFill="1" applyBorder="1" applyAlignment="1">
      <alignment horizontal="justify" vertical="center"/>
    </xf>
    <xf numFmtId="0" fontId="41" fillId="6" borderId="8" xfId="0" applyFont="1" applyFill="1" applyBorder="1" applyAlignment="1">
      <alignment horizontal="left" vertical="center"/>
    </xf>
    <xf numFmtId="172" fontId="41" fillId="6" borderId="8" xfId="0" applyNumberFormat="1" applyFont="1" applyFill="1" applyBorder="1" applyAlignment="1">
      <alignment horizontal="left" vertical="center"/>
    </xf>
    <xf numFmtId="0" fontId="41" fillId="6" borderId="3" xfId="0" applyFont="1" applyFill="1" applyBorder="1" applyAlignment="1">
      <alignment horizontal="left" vertical="center"/>
    </xf>
    <xf numFmtId="3" fontId="37" fillId="0" borderId="14" xfId="0" applyNumberFormat="1" applyFont="1" applyBorder="1" applyAlignment="1">
      <alignment horizontal="center" vertical="center"/>
    </xf>
    <xf numFmtId="172" fontId="37" fillId="4" borderId="13" xfId="0" applyNumberFormat="1" applyFont="1" applyFill="1" applyBorder="1" applyAlignment="1">
      <alignment horizontal="center" vertical="center" wrapText="1"/>
    </xf>
    <xf numFmtId="172" fontId="37" fillId="0" borderId="0" xfId="0" applyNumberFormat="1" applyFont="1" applyAlignment="1">
      <alignment horizontal="right" vertical="center"/>
    </xf>
    <xf numFmtId="0" fontId="37" fillId="0" borderId="0" xfId="0" applyFont="1" applyAlignment="1">
      <alignment horizontal="justify" vertical="center"/>
    </xf>
    <xf numFmtId="165" fontId="38" fillId="6" borderId="40" xfId="0" applyNumberFormat="1" applyFont="1" applyFill="1" applyBorder="1" applyAlignment="1">
      <alignment vertical="center"/>
    </xf>
    <xf numFmtId="0" fontId="37" fillId="4" borderId="17" xfId="0" applyFont="1" applyFill="1" applyBorder="1" applyAlignment="1">
      <alignment horizontal="justify" vertical="center"/>
    </xf>
    <xf numFmtId="0" fontId="37" fillId="4" borderId="17" xfId="0" applyFont="1" applyFill="1" applyBorder="1"/>
    <xf numFmtId="0" fontId="37" fillId="4" borderId="17" xfId="0" applyFont="1" applyFill="1" applyBorder="1" applyAlignment="1">
      <alignment horizontal="center"/>
    </xf>
    <xf numFmtId="170" fontId="37" fillId="4" borderId="17" xfId="0" applyNumberFormat="1" applyFont="1" applyFill="1" applyBorder="1" applyAlignment="1">
      <alignment horizontal="center" vertical="center"/>
    </xf>
    <xf numFmtId="0" fontId="41" fillId="5" borderId="17" xfId="0" applyFont="1" applyFill="1" applyBorder="1" applyAlignment="1">
      <alignment horizontal="justify" vertical="center"/>
    </xf>
    <xf numFmtId="171" fontId="41" fillId="7" borderId="17" xfId="0" applyNumberFormat="1" applyFont="1" applyFill="1" applyBorder="1" applyAlignment="1">
      <alignment vertical="center"/>
    </xf>
    <xf numFmtId="1" fontId="37" fillId="4" borderId="17" xfId="0" applyNumberFormat="1" applyFont="1" applyFill="1" applyBorder="1" applyAlignment="1">
      <alignment horizontal="center" vertical="center"/>
    </xf>
    <xf numFmtId="0" fontId="37" fillId="4" borderId="17" xfId="0" applyFont="1" applyFill="1" applyBorder="1" applyAlignment="1">
      <alignment horizontal="center" vertical="center"/>
    </xf>
    <xf numFmtId="165" fontId="31" fillId="0" borderId="30" xfId="9" applyFont="1" applyFill="1" applyBorder="1" applyAlignment="1">
      <alignment horizontal="justify" vertical="center"/>
    </xf>
    <xf numFmtId="3" fontId="31" fillId="4" borderId="30" xfId="0" applyNumberFormat="1" applyFont="1" applyFill="1" applyBorder="1" applyAlignment="1">
      <alignment horizontal="center" vertical="center"/>
    </xf>
    <xf numFmtId="0" fontId="11" fillId="0" borderId="15" xfId="0" applyFont="1" applyFill="1" applyBorder="1" applyAlignment="1">
      <alignment horizontal="center" wrapText="1"/>
    </xf>
    <xf numFmtId="0" fontId="11" fillId="0" borderId="0" xfId="0" applyFont="1" applyFill="1" applyAlignment="1">
      <alignment horizontal="center"/>
    </xf>
    <xf numFmtId="0" fontId="6" fillId="0" borderId="12" xfId="0" applyFont="1" applyFill="1" applyBorder="1" applyAlignment="1">
      <alignment vertical="center" wrapText="1"/>
    </xf>
    <xf numFmtId="171" fontId="11" fillId="0" borderId="15" xfId="0" applyNumberFormat="1" applyFont="1" applyFill="1" applyBorder="1" applyAlignment="1">
      <alignment horizontal="right" vertical="center" wrapText="1"/>
    </xf>
    <xf numFmtId="171" fontId="11" fillId="0" borderId="12" xfId="0" applyNumberFormat="1" applyFont="1" applyFill="1" applyBorder="1" applyAlignment="1">
      <alignment horizontal="right" vertical="center" wrapText="1"/>
    </xf>
    <xf numFmtId="1" fontId="11" fillId="0" borderId="15" xfId="0" applyNumberFormat="1" applyFont="1" applyFill="1" applyBorder="1" applyAlignment="1">
      <alignment horizontal="center" vertical="center" wrapText="1"/>
    </xf>
    <xf numFmtId="175" fontId="6" fillId="0" borderId="15" xfId="2" applyNumberFormat="1" applyFont="1" applyFill="1" applyBorder="1" applyAlignment="1">
      <alignment horizontal="right" vertical="center" wrapText="1"/>
    </xf>
    <xf numFmtId="0" fontId="2" fillId="4" borderId="13" xfId="0" applyFont="1" applyFill="1" applyBorder="1" applyAlignment="1">
      <alignment vertical="center" wrapText="1"/>
    </xf>
    <xf numFmtId="0" fontId="2" fillId="4" borderId="14" xfId="0" applyFont="1" applyFill="1" applyBorder="1" applyAlignment="1">
      <alignment vertical="center" wrapText="1"/>
    </xf>
    <xf numFmtId="0" fontId="6" fillId="4" borderId="9" xfId="4" applyFont="1" applyFill="1" applyBorder="1" applyAlignment="1">
      <alignment horizontal="center" vertical="center" wrapText="1"/>
    </xf>
    <xf numFmtId="0" fontId="1" fillId="11" borderId="12" xfId="0" applyFont="1" applyFill="1" applyBorder="1" applyAlignment="1">
      <alignment vertical="center"/>
    </xf>
    <xf numFmtId="10" fontId="2" fillId="4" borderId="15" xfId="0" applyNumberFormat="1" applyFont="1" applyFill="1" applyBorder="1" applyAlignment="1">
      <alignment horizontal="center" vertical="center" wrapText="1"/>
    </xf>
    <xf numFmtId="1" fontId="29" fillId="4" borderId="11" xfId="0" applyNumberFormat="1" applyFont="1" applyFill="1" applyBorder="1" applyAlignment="1">
      <alignment horizontal="center" vertical="center" wrapText="1"/>
    </xf>
    <xf numFmtId="0" fontId="29" fillId="4" borderId="15" xfId="0" applyFont="1" applyFill="1" applyBorder="1" applyAlignment="1">
      <alignment horizontal="justify" vertical="center" wrapText="1"/>
    </xf>
    <xf numFmtId="3" fontId="29" fillId="4" borderId="15" xfId="0" applyNumberFormat="1" applyFont="1" applyFill="1" applyBorder="1" applyAlignment="1">
      <alignment horizontal="justify" vertical="center" wrapText="1"/>
    </xf>
    <xf numFmtId="0" fontId="31" fillId="0" borderId="15" xfId="4" applyFont="1" applyBorder="1" applyAlignment="1">
      <alignment horizontal="justify" vertical="center" wrapText="1"/>
    </xf>
    <xf numFmtId="0" fontId="31" fillId="0" borderId="15" xfId="6" applyFont="1" applyFill="1" applyBorder="1">
      <alignment horizontal="center" vertical="center" wrapText="1"/>
    </xf>
    <xf numFmtId="0" fontId="31" fillId="0" borderId="11" xfId="1" applyNumberFormat="1" applyFont="1" applyFill="1" applyBorder="1">
      <alignment horizontal="center" vertical="center" wrapText="1"/>
    </xf>
    <xf numFmtId="10" fontId="29" fillId="4" borderId="15" xfId="0" applyNumberFormat="1" applyFont="1" applyFill="1" applyBorder="1" applyAlignment="1">
      <alignment horizontal="center" vertical="center" wrapText="1"/>
    </xf>
    <xf numFmtId="9" fontId="2" fillId="4" borderId="15" xfId="0" applyNumberFormat="1" applyFont="1" applyFill="1" applyBorder="1" applyAlignment="1">
      <alignment horizontal="center" vertical="center"/>
    </xf>
    <xf numFmtId="0" fontId="13" fillId="11" borderId="17" xfId="0" applyFont="1" applyFill="1" applyBorder="1" applyAlignment="1">
      <alignment wrapText="1"/>
    </xf>
    <xf numFmtId="0" fontId="10" fillId="11" borderId="9" xfId="0" applyFont="1" applyFill="1" applyBorder="1" applyAlignment="1">
      <alignment vertical="center"/>
    </xf>
    <xf numFmtId="0" fontId="10" fillId="11" borderId="10" xfId="0" applyFont="1" applyFill="1" applyBorder="1" applyAlignment="1">
      <alignment vertical="center"/>
    </xf>
    <xf numFmtId="9" fontId="10" fillId="11" borderId="5" xfId="3" applyFont="1" applyFill="1" applyBorder="1" applyAlignment="1">
      <alignment horizontal="center" vertical="center"/>
    </xf>
    <xf numFmtId="171" fontId="10" fillId="11" borderId="5" xfId="0" applyNumberFormat="1" applyFont="1" applyFill="1" applyBorder="1" applyAlignment="1">
      <alignment horizontal="center" vertical="center"/>
    </xf>
    <xf numFmtId="0" fontId="10" fillId="11" borderId="5" xfId="0" applyFont="1" applyFill="1" applyBorder="1" applyAlignment="1">
      <alignment horizontal="center" vertical="center"/>
    </xf>
    <xf numFmtId="0" fontId="10" fillId="11" borderId="5" xfId="0" applyFont="1" applyFill="1" applyBorder="1" applyAlignment="1">
      <alignment horizontal="center" vertical="center" wrapText="1"/>
    </xf>
    <xf numFmtId="171" fontId="10" fillId="11" borderId="5" xfId="0" applyNumberFormat="1" applyFont="1" applyFill="1" applyBorder="1" applyAlignment="1">
      <alignment horizontal="right" vertical="center"/>
    </xf>
    <xf numFmtId="1" fontId="10" fillId="11" borderId="5" xfId="0" applyNumberFormat="1" applyFont="1" applyFill="1" applyBorder="1" applyAlignment="1">
      <alignment horizontal="center" vertical="center"/>
    </xf>
    <xf numFmtId="172" fontId="10" fillId="11" borderId="5" xfId="0" applyNumberFormat="1" applyFont="1" applyFill="1" applyBorder="1" applyAlignment="1">
      <alignment horizontal="center" vertical="center"/>
    </xf>
    <xf numFmtId="0" fontId="10" fillId="11" borderId="6" xfId="0" applyFont="1" applyFill="1" applyBorder="1" applyAlignment="1">
      <alignment horizontal="center" vertical="center"/>
    </xf>
    <xf numFmtId="0" fontId="10" fillId="11" borderId="8" xfId="0" applyFont="1" applyFill="1" applyBorder="1" applyAlignment="1">
      <alignment vertical="center"/>
    </xf>
    <xf numFmtId="0" fontId="22" fillId="4" borderId="34" xfId="0" applyFont="1" applyFill="1" applyBorder="1" applyAlignment="1">
      <alignment horizontal="left" vertical="center" wrapText="1"/>
    </xf>
    <xf numFmtId="1" fontId="2" fillId="4" borderId="12" xfId="4" applyNumberFormat="1" applyFont="1" applyFill="1" applyBorder="1" applyAlignment="1">
      <alignment horizontal="center" vertical="center"/>
    </xf>
    <xf numFmtId="0" fontId="23" fillId="0" borderId="12" xfId="0" applyFont="1" applyFill="1" applyBorder="1" applyAlignment="1">
      <alignment horizontal="left" vertical="center" wrapText="1"/>
    </xf>
    <xf numFmtId="0" fontId="10" fillId="3" borderId="10" xfId="0" applyFont="1" applyFill="1" applyBorder="1" applyAlignment="1">
      <alignment horizontal="center" vertical="center"/>
    </xf>
    <xf numFmtId="0" fontId="10" fillId="11" borderId="2" xfId="0" applyFont="1" applyFill="1" applyBorder="1" applyAlignment="1">
      <alignment vertical="center"/>
    </xf>
    <xf numFmtId="0" fontId="10" fillId="11" borderId="10" xfId="0" applyFont="1" applyFill="1" applyBorder="1" applyAlignment="1">
      <alignment vertical="center" wrapText="1"/>
    </xf>
    <xf numFmtId="0" fontId="10" fillId="3" borderId="9" xfId="0" applyFont="1" applyFill="1" applyBorder="1" applyAlignment="1">
      <alignment vertical="center"/>
    </xf>
    <xf numFmtId="0" fontId="10" fillId="3" borderId="10" xfId="0" applyFont="1" applyFill="1" applyBorder="1" applyAlignment="1">
      <alignment vertical="center"/>
    </xf>
    <xf numFmtId="0" fontId="11" fillId="4" borderId="9" xfId="0" applyFont="1" applyFill="1" applyBorder="1" applyAlignment="1">
      <alignment horizontal="center" vertical="center"/>
    </xf>
    <xf numFmtId="0" fontId="10" fillId="11" borderId="8" xfId="0" applyFont="1" applyFill="1" applyBorder="1" applyAlignment="1">
      <alignment vertical="center" wrapText="1"/>
    </xf>
    <xf numFmtId="0" fontId="10" fillId="11" borderId="5" xfId="0" applyFont="1" applyFill="1" applyBorder="1" applyAlignment="1">
      <alignment vertical="center" wrapText="1"/>
    </xf>
    <xf numFmtId="0" fontId="37" fillId="4" borderId="9" xfId="0" applyFont="1" applyFill="1" applyBorder="1" applyAlignment="1">
      <alignment horizontal="justify" vertical="center" wrapText="1"/>
    </xf>
    <xf numFmtId="0" fontId="41" fillId="11" borderId="3" xfId="0" applyFont="1" applyFill="1" applyBorder="1" applyAlignment="1">
      <alignment vertical="center"/>
    </xf>
    <xf numFmtId="172" fontId="41" fillId="11" borderId="12" xfId="0" applyNumberFormat="1" applyFont="1" applyFill="1" applyBorder="1" applyAlignment="1">
      <alignment vertical="center"/>
    </xf>
    <xf numFmtId="0" fontId="43" fillId="0" borderId="15" xfId="0" applyFont="1" applyBorder="1" applyAlignment="1">
      <alignment horizontal="center" vertical="center"/>
    </xf>
    <xf numFmtId="0" fontId="43" fillId="0" borderId="15" xfId="0" applyFont="1" applyFill="1" applyBorder="1" applyAlignment="1">
      <alignment horizontal="center" vertical="center"/>
    </xf>
    <xf numFmtId="0" fontId="32" fillId="0" borderId="0" xfId="0" applyFont="1" applyFill="1" applyAlignment="1">
      <alignment horizontal="center" vertical="center" wrapText="1"/>
    </xf>
    <xf numFmtId="164" fontId="22" fillId="0" borderId="42" xfId="19" applyFont="1" applyFill="1" applyBorder="1" applyAlignment="1">
      <alignment vertical="center"/>
    </xf>
    <xf numFmtId="164" fontId="2" fillId="0" borderId="12" xfId="19" applyFont="1" applyFill="1" applyBorder="1" applyAlignment="1">
      <alignment horizontal="center" vertical="center"/>
    </xf>
    <xf numFmtId="164" fontId="2" fillId="0" borderId="14" xfId="19" applyFont="1" applyFill="1" applyBorder="1" applyAlignment="1">
      <alignment horizontal="center" vertical="center"/>
    </xf>
    <xf numFmtId="0" fontId="22" fillId="0" borderId="17" xfId="0" applyFont="1" applyFill="1" applyBorder="1" applyAlignment="1">
      <alignment vertical="center" wrapText="1"/>
    </xf>
    <xf numFmtId="0" fontId="22" fillId="0" borderId="17" xfId="0" applyFont="1" applyFill="1" applyBorder="1" applyAlignment="1">
      <alignment vertical="center"/>
    </xf>
    <xf numFmtId="0" fontId="22" fillId="0" borderId="12" xfId="0" applyFont="1" applyFill="1" applyBorder="1" applyAlignment="1">
      <alignment vertical="center"/>
    </xf>
    <xf numFmtId="0" fontId="22" fillId="0" borderId="14" xfId="0" applyFont="1" applyFill="1" applyBorder="1" applyAlignment="1">
      <alignment vertical="center"/>
    </xf>
    <xf numFmtId="164" fontId="23" fillId="0" borderId="13" xfId="19" applyFont="1" applyFill="1" applyBorder="1" applyAlignment="1">
      <alignment horizontal="center" vertical="center" wrapText="1"/>
    </xf>
    <xf numFmtId="164" fontId="23" fillId="0" borderId="17" xfId="19" applyFont="1" applyFill="1" applyBorder="1" applyAlignment="1">
      <alignment horizontal="center" vertical="center" wrapText="1"/>
    </xf>
    <xf numFmtId="0" fontId="23" fillId="0" borderId="9" xfId="0" applyFont="1" applyFill="1" applyBorder="1" applyAlignment="1">
      <alignment horizontal="left" vertical="center" wrapText="1"/>
    </xf>
    <xf numFmtId="164" fontId="2" fillId="0" borderId="4" xfId="19" applyFont="1" applyFill="1" applyBorder="1" applyAlignment="1">
      <alignment horizontal="center" vertical="center"/>
    </xf>
    <xf numFmtId="164" fontId="2" fillId="0" borderId="7" xfId="19" applyFont="1" applyFill="1" applyBorder="1" applyAlignment="1">
      <alignment horizontal="center" vertical="center"/>
    </xf>
    <xf numFmtId="164" fontId="2" fillId="0" borderId="9" xfId="19" applyFont="1" applyFill="1" applyBorder="1" applyAlignment="1">
      <alignment horizontal="center" vertical="center"/>
    </xf>
    <xf numFmtId="0" fontId="2" fillId="4" borderId="10" xfId="18" applyFont="1" applyFill="1" applyBorder="1" applyAlignment="1">
      <alignment horizontal="justify" vertical="center" wrapText="1"/>
    </xf>
    <xf numFmtId="164" fontId="2" fillId="0" borderId="2" xfId="19" applyFont="1" applyFill="1" applyBorder="1" applyAlignment="1">
      <alignment horizontal="center" vertical="center"/>
    </xf>
    <xf numFmtId="164" fontId="2" fillId="0" borderId="41" xfId="19" applyFont="1" applyFill="1" applyBorder="1" applyAlignment="1">
      <alignment horizontal="center" vertical="center" wrapText="1"/>
    </xf>
    <xf numFmtId="164" fontId="2" fillId="0" borderId="37" xfId="19" applyFont="1" applyFill="1" applyBorder="1" applyAlignment="1">
      <alignment horizontal="center" vertical="center" wrapText="1"/>
    </xf>
    <xf numFmtId="164" fontId="2" fillId="0" borderId="7" xfId="19" applyFont="1" applyFill="1" applyBorder="1" applyAlignment="1">
      <alignment horizontal="center" vertical="center" wrapText="1"/>
    </xf>
    <xf numFmtId="164" fontId="2" fillId="0" borderId="9" xfId="19" applyFont="1" applyFill="1" applyBorder="1" applyAlignment="1">
      <alignment horizontal="center" vertical="center" wrapText="1"/>
    </xf>
    <xf numFmtId="168" fontId="22" fillId="4" borderId="17" xfId="11" applyFont="1" applyFill="1" applyBorder="1" applyAlignment="1">
      <alignment horizontal="center" vertical="center" wrapText="1"/>
    </xf>
    <xf numFmtId="164" fontId="2" fillId="4" borderId="2" xfId="19" applyFont="1" applyFill="1" applyBorder="1" applyAlignment="1">
      <alignment horizontal="center" vertical="center" wrapText="1"/>
    </xf>
    <xf numFmtId="164" fontId="2" fillId="4" borderId="37" xfId="19" applyFont="1" applyFill="1" applyBorder="1" applyAlignment="1">
      <alignment horizontal="center" vertical="center" wrapText="1"/>
    </xf>
    <xf numFmtId="164" fontId="2" fillId="4" borderId="40" xfId="19" applyFont="1" applyFill="1" applyBorder="1" applyAlignment="1">
      <alignment horizontal="center" vertical="center" wrapText="1"/>
    </xf>
    <xf numFmtId="164" fontId="2" fillId="4" borderId="47" xfId="19" applyFont="1" applyFill="1" applyBorder="1" applyAlignment="1">
      <alignment horizontal="center" vertical="center" wrapText="1"/>
    </xf>
    <xf numFmtId="164" fontId="22" fillId="4" borderId="40" xfId="19" applyFont="1" applyFill="1" applyBorder="1" applyAlignment="1">
      <alignment horizontal="center" vertical="center"/>
    </xf>
    <xf numFmtId="164" fontId="2" fillId="0" borderId="17" xfId="19" applyFont="1" applyFill="1" applyBorder="1" applyAlignment="1">
      <alignment horizontal="center" vertical="center"/>
    </xf>
    <xf numFmtId="164" fontId="2" fillId="4" borderId="37" xfId="19" applyFont="1" applyFill="1" applyBorder="1" applyAlignment="1">
      <alignment horizontal="center" vertical="center"/>
    </xf>
    <xf numFmtId="164" fontId="23" fillId="0" borderId="15" xfId="19" applyFont="1" applyFill="1" applyBorder="1" applyAlignment="1">
      <alignment horizontal="center" vertical="center" wrapText="1"/>
    </xf>
    <xf numFmtId="164" fontId="2" fillId="0" borderId="37" xfId="19" applyFont="1" applyFill="1" applyBorder="1" applyAlignment="1">
      <alignment horizontal="center" vertical="center"/>
    </xf>
    <xf numFmtId="164" fontId="22" fillId="0" borderId="17" xfId="19" applyFont="1" applyFill="1" applyBorder="1" applyAlignment="1">
      <alignment horizontal="center" vertical="center"/>
    </xf>
    <xf numFmtId="1" fontId="2" fillId="0" borderId="15" xfId="4" applyNumberFormat="1" applyFont="1" applyFill="1" applyBorder="1" applyAlignment="1">
      <alignment horizontal="center" vertical="center"/>
    </xf>
    <xf numFmtId="0" fontId="2" fillId="0" borderId="15" xfId="4" applyFont="1" applyFill="1" applyBorder="1" applyAlignment="1">
      <alignment horizontal="left" vertical="center" wrapText="1"/>
    </xf>
    <xf numFmtId="0" fontId="34" fillId="0" borderId="17" xfId="0" applyFont="1" applyFill="1" applyBorder="1" applyAlignment="1">
      <alignment wrapText="1"/>
    </xf>
    <xf numFmtId="4" fontId="34" fillId="0" borderId="15" xfId="0" applyNumberFormat="1" applyFont="1" applyFill="1" applyBorder="1" applyAlignment="1">
      <alignment horizontal="right" wrapText="1"/>
    </xf>
    <xf numFmtId="4" fontId="34" fillId="0" borderId="14" xfId="0" applyNumberFormat="1" applyFont="1" applyFill="1" applyBorder="1" applyAlignment="1">
      <alignment horizontal="right" wrapText="1"/>
    </xf>
    <xf numFmtId="0" fontId="34" fillId="0" borderId="3" xfId="0" applyFont="1" applyFill="1" applyBorder="1" applyAlignment="1">
      <alignment wrapText="1"/>
    </xf>
    <xf numFmtId="166" fontId="28" fillId="0" borderId="15" xfId="0" applyNumberFormat="1" applyFont="1" applyFill="1" applyBorder="1" applyAlignment="1">
      <alignment wrapText="1"/>
    </xf>
    <xf numFmtId="166" fontId="28" fillId="0" borderId="14" xfId="0" applyNumberFormat="1" applyFont="1" applyFill="1" applyBorder="1" applyAlignment="1">
      <alignment wrapText="1"/>
    </xf>
    <xf numFmtId="4" fontId="1" fillId="4" borderId="0" xfId="0" applyNumberFormat="1" applyFont="1" applyFill="1" applyAlignment="1">
      <alignment horizontal="center" vertical="center"/>
    </xf>
    <xf numFmtId="4" fontId="37" fillId="0" borderId="11" xfId="2" applyNumberFormat="1" applyFont="1" applyFill="1" applyBorder="1" applyAlignment="1">
      <alignment horizontal="right" vertical="center" wrapText="1"/>
    </xf>
    <xf numFmtId="4" fontId="31" fillId="0" borderId="15" xfId="2" applyNumberFormat="1" applyFont="1" applyFill="1" applyBorder="1" applyAlignment="1">
      <alignment horizontal="right" vertical="center" wrapText="1"/>
    </xf>
    <xf numFmtId="0" fontId="2" fillId="0" borderId="2" xfId="0" applyFont="1" applyBorder="1" applyAlignment="1">
      <alignment horizontal="center" vertical="center" wrapText="1"/>
    </xf>
    <xf numFmtId="0" fontId="1" fillId="0" borderId="4" xfId="0"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29" fillId="4" borderId="17" xfId="0" applyFont="1" applyFill="1" applyBorder="1" applyAlignment="1">
      <alignment vertical="center" wrapText="1"/>
    </xf>
    <xf numFmtId="1" fontId="1" fillId="5" borderId="8" xfId="0" applyNumberFormat="1" applyFont="1" applyFill="1" applyBorder="1" applyAlignment="1">
      <alignment horizontal="center" vertical="center"/>
    </xf>
    <xf numFmtId="0" fontId="1" fillId="5" borderId="8" xfId="0" applyFont="1" applyFill="1" applyBorder="1" applyAlignment="1">
      <alignment horizontal="center" vertical="center"/>
    </xf>
    <xf numFmtId="0" fontId="1" fillId="5" borderId="8" xfId="0" applyFont="1" applyFill="1" applyBorder="1" applyAlignment="1">
      <alignment vertical="center"/>
    </xf>
    <xf numFmtId="0" fontId="1" fillId="5" borderId="8" xfId="0" applyFont="1" applyFill="1" applyBorder="1" applyAlignment="1">
      <alignment horizontal="justify" vertical="center"/>
    </xf>
    <xf numFmtId="170" fontId="1" fillId="5" borderId="8" xfId="0" applyNumberFormat="1" applyFont="1" applyFill="1" applyBorder="1" applyAlignment="1">
      <alignment horizontal="center" vertical="center"/>
    </xf>
    <xf numFmtId="171" fontId="1" fillId="5" borderId="8" xfId="0" applyNumberFormat="1" applyFont="1" applyFill="1" applyBorder="1" applyAlignment="1">
      <alignment vertical="center"/>
    </xf>
    <xf numFmtId="0" fontId="1" fillId="5" borderId="3" xfId="0" applyFont="1" applyFill="1" applyBorder="1" applyAlignment="1">
      <alignment horizontal="justify" vertical="center"/>
    </xf>
    <xf numFmtId="0" fontId="1" fillId="2" borderId="15" xfId="0" applyFont="1" applyFill="1" applyBorder="1" applyAlignment="1">
      <alignment vertical="center" wrapText="1"/>
    </xf>
    <xf numFmtId="0" fontId="2" fillId="0" borderId="0" xfId="0" applyFont="1" applyAlignment="1"/>
    <xf numFmtId="0" fontId="2" fillId="0" borderId="5" xfId="0" applyFont="1" applyBorder="1" applyAlignment="1"/>
    <xf numFmtId="0" fontId="2" fillId="4" borderId="0" xfId="0" applyFont="1" applyFill="1" applyAlignment="1">
      <alignment vertical="center"/>
    </xf>
    <xf numFmtId="0" fontId="2" fillId="11" borderId="15" xfId="0" applyFont="1" applyFill="1" applyBorder="1" applyAlignment="1">
      <alignment horizontal="justify" vertical="center" wrapText="1"/>
    </xf>
    <xf numFmtId="0" fontId="2" fillId="15" borderId="14" xfId="0" applyFont="1" applyFill="1" applyBorder="1" applyAlignment="1">
      <alignment horizontal="justify" vertical="center" wrapText="1"/>
    </xf>
    <xf numFmtId="0" fontId="2" fillId="15" borderId="12" xfId="0" applyFont="1" applyFill="1" applyBorder="1" applyAlignment="1">
      <alignment horizontal="justify" vertical="center" wrapText="1"/>
    </xf>
    <xf numFmtId="0" fontId="6" fillId="0" borderId="17" xfId="0" applyFont="1" applyBorder="1" applyAlignment="1">
      <alignment horizontal="center" vertical="center" wrapText="1"/>
    </xf>
    <xf numFmtId="0" fontId="6" fillId="0" borderId="17" xfId="0" applyFont="1" applyBorder="1" applyAlignment="1">
      <alignment horizontal="justify" vertical="center" wrapText="1"/>
    </xf>
    <xf numFmtId="0" fontId="6" fillId="0" borderId="17" xfId="4" applyFont="1" applyBorder="1" applyAlignment="1">
      <alignment horizontal="justify" vertical="center" wrapText="1"/>
    </xf>
    <xf numFmtId="0" fontId="6" fillId="0" borderId="30"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0" xfId="0" applyFont="1" applyBorder="1" applyAlignment="1">
      <alignment horizontal="center" vertical="center" wrapText="1"/>
    </xf>
    <xf numFmtId="0" fontId="41" fillId="0" borderId="5" xfId="0" applyFont="1" applyBorder="1" applyAlignment="1">
      <alignment horizontal="center" vertical="center"/>
    </xf>
    <xf numFmtId="0" fontId="37" fillId="0" borderId="15" xfId="0" applyFont="1" applyFill="1" applyBorder="1" applyAlignment="1">
      <alignment horizontal="justify" vertical="center" wrapText="1"/>
    </xf>
    <xf numFmtId="0" fontId="41" fillId="2" borderId="12"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5" xfId="0" applyFont="1" applyBorder="1" applyAlignment="1">
      <alignment horizontal="justify" vertical="center" wrapText="1"/>
    </xf>
    <xf numFmtId="0" fontId="31" fillId="0" borderId="15" xfId="4" applyFont="1" applyBorder="1" applyAlignment="1">
      <alignment horizontal="center" vertical="center" wrapText="1"/>
    </xf>
    <xf numFmtId="0" fontId="1" fillId="0" borderId="5"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2" fillId="0" borderId="15" xfId="1" applyNumberFormat="1"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9" fontId="2" fillId="4" borderId="15" xfId="3" applyFont="1" applyFill="1" applyBorder="1" applyAlignment="1">
      <alignment horizontal="center" vertical="center" wrapText="1"/>
    </xf>
    <xf numFmtId="3" fontId="2" fillId="4" borderId="15" xfId="0" applyNumberFormat="1" applyFont="1"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2" fillId="0" borderId="15" xfId="6"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171" fontId="2" fillId="4" borderId="15" xfId="0" applyNumberFormat="1" applyFont="1" applyFill="1" applyBorder="1" applyAlignment="1">
      <alignment horizontal="center" vertical="center" wrapText="1"/>
    </xf>
    <xf numFmtId="0" fontId="22" fillId="4" borderId="12" xfId="0" applyNumberFormat="1" applyFont="1" applyFill="1" applyBorder="1" applyAlignment="1">
      <alignment horizontal="center" vertical="center" wrapText="1"/>
    </xf>
    <xf numFmtId="1" fontId="2" fillId="4" borderId="12" xfId="0" applyNumberFormat="1"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71" fontId="2" fillId="4" borderId="12" xfId="0" applyNumberFormat="1" applyFont="1" applyFill="1" applyBorder="1" applyAlignment="1">
      <alignment horizontal="center" vertical="center" wrapText="1"/>
    </xf>
    <xf numFmtId="0" fontId="22" fillId="4" borderId="15" xfId="0" applyNumberFormat="1" applyFont="1" applyFill="1" applyBorder="1" applyAlignment="1">
      <alignment horizontal="center" vertical="center" wrapText="1"/>
    </xf>
    <xf numFmtId="9" fontId="2" fillId="4" borderId="12" xfId="3" applyFont="1" applyFill="1" applyBorder="1" applyAlignment="1">
      <alignment horizontal="center" vertical="center" wrapText="1"/>
    </xf>
    <xf numFmtId="9" fontId="2" fillId="4" borderId="14" xfId="3"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177" fontId="22" fillId="0" borderId="15" xfId="17" applyNumberFormat="1" applyFont="1" applyFill="1" applyBorder="1" applyAlignment="1">
      <alignment horizontal="center" vertical="center"/>
    </xf>
    <xf numFmtId="0" fontId="2"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5" fillId="11" borderId="10" xfId="0" applyFont="1" applyFill="1" applyBorder="1" applyAlignment="1">
      <alignment horizontal="left" vertical="center"/>
    </xf>
    <xf numFmtId="0" fontId="5" fillId="11" borderId="8" xfId="0" applyFont="1" applyFill="1" applyBorder="1" applyAlignment="1">
      <alignment horizontal="left" vertical="center"/>
    </xf>
    <xf numFmtId="0" fontId="5" fillId="11" borderId="11" xfId="0" applyFont="1" applyFill="1" applyBorder="1" applyAlignment="1">
      <alignment horizontal="left" vertical="center"/>
    </xf>
    <xf numFmtId="0" fontId="22" fillId="0" borderId="6" xfId="0" applyFont="1" applyFill="1" applyBorder="1" applyAlignment="1">
      <alignment horizontal="center" vertical="center"/>
    </xf>
    <xf numFmtId="0" fontId="23" fillId="0" borderId="7" xfId="0" applyFont="1" applyFill="1" applyBorder="1" applyAlignment="1">
      <alignment horizontal="left" vertical="center" wrapText="1"/>
    </xf>
    <xf numFmtId="0" fontId="1" fillId="2" borderId="12" xfId="4" applyFont="1" applyFill="1" applyBorder="1" applyAlignment="1">
      <alignment horizontal="center" vertical="center" wrapText="1"/>
    </xf>
    <xf numFmtId="0" fontId="1" fillId="0" borderId="5" xfId="4" applyFont="1" applyBorder="1" applyAlignment="1">
      <alignment horizontal="center" vertical="center"/>
    </xf>
    <xf numFmtId="1" fontId="2" fillId="4" borderId="11" xfId="4" applyNumberFormat="1" applyFont="1" applyFill="1" applyBorder="1" applyAlignment="1">
      <alignment horizontal="center" vertical="center" wrapText="1"/>
    </xf>
    <xf numFmtId="1" fontId="2" fillId="4" borderId="17" xfId="4"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5" xfId="0" applyFont="1" applyFill="1" applyBorder="1" applyAlignment="1">
      <alignment horizontal="center" vertical="center"/>
    </xf>
    <xf numFmtId="0" fontId="22" fillId="0" borderId="14" xfId="0" applyFont="1" applyFill="1" applyBorder="1" applyAlignment="1">
      <alignment horizontal="center" vertical="center"/>
    </xf>
    <xf numFmtId="9" fontId="22" fillId="0" borderId="37" xfId="0" applyNumberFormat="1" applyFont="1" applyFill="1" applyBorder="1" applyAlignment="1">
      <alignment horizontal="center" vertical="center"/>
    </xf>
    <xf numFmtId="0" fontId="22"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4" borderId="12" xfId="0" applyFont="1" applyFill="1" applyBorder="1" applyAlignment="1">
      <alignment horizontal="center" vertical="center" wrapText="1"/>
    </xf>
    <xf numFmtId="172" fontId="2" fillId="4" borderId="12" xfId="0" applyNumberFormat="1" applyFont="1" applyFill="1" applyBorder="1" applyAlignment="1">
      <alignment horizontal="center" vertical="center" wrapText="1"/>
    </xf>
    <xf numFmtId="3" fontId="2" fillId="4" borderId="12" xfId="0" applyNumberFormat="1" applyFont="1" applyFill="1" applyBorder="1" applyAlignment="1">
      <alignment horizontal="center" vertical="center" wrapText="1"/>
    </xf>
    <xf numFmtId="0" fontId="35" fillId="0" borderId="42" xfId="0" applyFont="1" applyBorder="1" applyAlignment="1">
      <alignment horizontal="center" vertical="center" wrapText="1"/>
    </xf>
    <xf numFmtId="0" fontId="35" fillId="0" borderId="37" xfId="0" applyFont="1" applyBorder="1" applyAlignment="1">
      <alignment horizontal="center" vertical="center" wrapText="1"/>
    </xf>
    <xf numFmtId="0" fontId="2" fillId="4" borderId="17"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6" fillId="0" borderId="17" xfId="7"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4" borderId="9" xfId="0" applyFont="1" applyFill="1" applyBorder="1" applyAlignment="1">
      <alignment horizontal="center" vertical="center" wrapText="1"/>
    </xf>
    <xf numFmtId="0" fontId="35" fillId="0" borderId="40" xfId="0" applyFont="1" applyBorder="1" applyAlignment="1">
      <alignment horizontal="center" vertical="center" wrapText="1"/>
    </xf>
    <xf numFmtId="0" fontId="35" fillId="0" borderId="17" xfId="0" applyFont="1" applyBorder="1" applyAlignment="1">
      <alignment horizontal="center" vertical="center" wrapText="1"/>
    </xf>
    <xf numFmtId="0" fontId="6" fillId="0" borderId="15" xfId="7" applyNumberFormat="1" applyFont="1" applyFill="1" applyBorder="1" applyAlignment="1">
      <alignment horizontal="center" vertical="center" wrapText="1"/>
    </xf>
    <xf numFmtId="0" fontId="6" fillId="0" borderId="9" xfId="4" applyFont="1" applyBorder="1" applyAlignment="1">
      <alignment horizontal="center" vertical="center" wrapText="1"/>
    </xf>
    <xf numFmtId="0" fontId="6" fillId="0" borderId="12" xfId="0" applyFont="1" applyBorder="1" applyAlignment="1">
      <alignment horizontal="center" vertical="center" wrapText="1"/>
    </xf>
    <xf numFmtId="9" fontId="2" fillId="4" borderId="13" xfId="0" applyNumberFormat="1" applyFont="1" applyFill="1" applyBorder="1" applyAlignment="1">
      <alignment horizontal="center" vertical="center"/>
    </xf>
    <xf numFmtId="0" fontId="6" fillId="0" borderId="15" xfId="4" applyFont="1" applyBorder="1" applyAlignment="1">
      <alignment horizontal="center" vertical="center" wrapText="1"/>
    </xf>
    <xf numFmtId="0" fontId="2" fillId="4" borderId="15" xfId="0" applyFont="1" applyFill="1" applyBorder="1" applyAlignment="1">
      <alignment horizontal="justify" vertical="center"/>
    </xf>
    <xf numFmtId="3" fontId="2" fillId="4" borderId="12" xfId="0" applyNumberFormat="1" applyFont="1" applyFill="1" applyBorder="1" applyAlignment="1">
      <alignment horizontal="justify" vertical="center" wrapText="1"/>
    </xf>
    <xf numFmtId="0" fontId="6" fillId="0" borderId="12" xfId="0" applyFont="1" applyBorder="1" applyAlignment="1">
      <alignment horizontal="justify" vertical="center" wrapText="1"/>
    </xf>
    <xf numFmtId="0" fontId="6" fillId="0" borderId="2" xfId="4" applyFont="1" applyBorder="1" applyAlignment="1">
      <alignment horizontal="center" vertical="center" wrapText="1"/>
    </xf>
    <xf numFmtId="0" fontId="31" fillId="0" borderId="17" xfId="0" applyFont="1" applyBorder="1" applyAlignment="1">
      <alignment horizontal="justify" vertical="center" wrapText="1"/>
    </xf>
    <xf numFmtId="0" fontId="29" fillId="4" borderId="13" xfId="0" applyFont="1" applyFill="1" applyBorder="1" applyAlignment="1">
      <alignment horizontal="center" vertical="center" wrapText="1"/>
    </xf>
    <xf numFmtId="0" fontId="31"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178" fontId="6" fillId="0" borderId="17" xfId="11" applyNumberFormat="1" applyFont="1" applyFill="1" applyBorder="1" applyAlignment="1">
      <alignment horizontal="center" vertical="center"/>
    </xf>
    <xf numFmtId="0" fontId="36" fillId="0" borderId="17" xfId="0" applyFont="1" applyBorder="1" applyAlignment="1">
      <alignment horizontal="center" vertical="center" wrapText="1"/>
    </xf>
    <xf numFmtId="0" fontId="31" fillId="4" borderId="17" xfId="4" applyFont="1" applyFill="1" applyBorder="1" applyAlignment="1">
      <alignment horizontal="center" vertical="center"/>
    </xf>
    <xf numFmtId="0" fontId="31" fillId="0" borderId="17" xfId="4" applyFont="1" applyBorder="1" applyAlignment="1">
      <alignment horizontal="center" vertical="center" wrapText="1"/>
    </xf>
    <xf numFmtId="9" fontId="31" fillId="0" borderId="17" xfId="0" applyNumberFormat="1" applyFont="1" applyBorder="1" applyAlignment="1">
      <alignment horizontal="center" vertical="center" wrapText="1"/>
    </xf>
    <xf numFmtId="3" fontId="31" fillId="0" borderId="17" xfId="0" applyNumberFormat="1" applyFont="1" applyBorder="1" applyAlignment="1">
      <alignment horizontal="center" vertical="center" wrapText="1"/>
    </xf>
    <xf numFmtId="0" fontId="31" fillId="4" borderId="17" xfId="0" applyFont="1" applyFill="1" applyBorder="1" applyAlignment="1">
      <alignment horizontal="justify" vertical="center" wrapText="1"/>
    </xf>
    <xf numFmtId="0" fontId="31" fillId="0" borderId="27" xfId="9" applyNumberFormat="1" applyFont="1" applyFill="1" applyBorder="1" applyAlignment="1">
      <alignment horizontal="center" vertical="center"/>
    </xf>
    <xf numFmtId="165" fontId="31" fillId="0" borderId="35" xfId="9" applyFont="1" applyFill="1" applyBorder="1" applyAlignment="1">
      <alignment horizontal="center" vertical="center" wrapText="1"/>
    </xf>
    <xf numFmtId="0" fontId="31" fillId="0" borderId="35" xfId="0" applyFont="1" applyBorder="1" applyAlignment="1">
      <alignment horizontal="justify" vertical="center" wrapText="1"/>
    </xf>
    <xf numFmtId="0" fontId="1" fillId="3" borderId="10" xfId="0" applyFont="1" applyFill="1" applyBorder="1" applyAlignment="1">
      <alignment horizontal="center" vertical="center"/>
    </xf>
    <xf numFmtId="49" fontId="6" fillId="0" borderId="12" xfId="0" applyNumberFormat="1" applyFont="1" applyBorder="1" applyAlignment="1">
      <alignment horizontal="center" vertical="center" wrapText="1"/>
    </xf>
    <xf numFmtId="3" fontId="6" fillId="0" borderId="12" xfId="4" applyNumberFormat="1" applyFont="1" applyBorder="1" applyAlignment="1">
      <alignment horizontal="center" vertical="center" wrapText="1"/>
    </xf>
    <xf numFmtId="0" fontId="6" fillId="0" borderId="12" xfId="0" applyFont="1" applyBorder="1" applyAlignment="1">
      <alignment horizontal="left" vertical="center" wrapText="1"/>
    </xf>
    <xf numFmtId="49" fontId="2" fillId="4" borderId="12" xfId="0" applyNumberFormat="1" applyFont="1" applyFill="1" applyBorder="1" applyAlignment="1">
      <alignment horizontal="left" vertical="center" wrapText="1"/>
    </xf>
    <xf numFmtId="0" fontId="2" fillId="4" borderId="13" xfId="0" applyFont="1" applyFill="1" applyBorder="1" applyAlignment="1">
      <alignment horizontal="left" vertical="center" wrapText="1"/>
    </xf>
    <xf numFmtId="3" fontId="1" fillId="0" borderId="12" xfId="0" applyNumberFormat="1" applyFont="1" applyBorder="1" applyAlignment="1">
      <alignment horizontal="center" vertical="center" wrapText="1"/>
    </xf>
    <xf numFmtId="1" fontId="2" fillId="4" borderId="6" xfId="0" applyNumberFormat="1" applyFont="1" applyFill="1" applyBorder="1" applyAlignment="1">
      <alignment horizontal="center" vertical="center" wrapText="1"/>
    </xf>
    <xf numFmtId="49" fontId="6" fillId="0" borderId="15" xfId="0" applyNumberFormat="1" applyFont="1" applyBorder="1" applyAlignment="1">
      <alignment horizontal="center" vertical="center" wrapText="1"/>
    </xf>
    <xf numFmtId="3" fontId="6" fillId="0" borderId="15" xfId="4" applyNumberFormat="1" applyFont="1" applyBorder="1" applyAlignment="1">
      <alignment horizontal="center" vertical="center" wrapText="1"/>
    </xf>
    <xf numFmtId="10" fontId="6" fillId="0" borderId="15" xfId="4"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0" fontId="6" fillId="0" borderId="32" xfId="0" applyFont="1" applyBorder="1" applyAlignment="1">
      <alignment horizontal="left" vertical="center" wrapText="1"/>
    </xf>
    <xf numFmtId="49" fontId="6" fillId="0" borderId="35" xfId="0" applyNumberFormat="1" applyFont="1" applyBorder="1" applyAlignment="1">
      <alignment horizontal="center" vertical="center" wrapText="1"/>
    </xf>
    <xf numFmtId="171" fontId="2" fillId="4" borderId="15" xfId="0" applyNumberFormat="1" applyFont="1" applyFill="1" applyBorder="1" applyAlignment="1">
      <alignment horizontal="center" vertical="center"/>
    </xf>
    <xf numFmtId="3" fontId="6" fillId="0" borderId="40" xfId="4" applyNumberFormat="1" applyFont="1" applyBorder="1" applyAlignment="1">
      <alignment horizontal="center" vertical="center" wrapText="1"/>
    </xf>
    <xf numFmtId="10" fontId="6" fillId="0" borderId="40" xfId="4" applyNumberFormat="1" applyFont="1" applyBorder="1" applyAlignment="1">
      <alignment horizontal="center" vertical="center" wrapText="1"/>
    </xf>
    <xf numFmtId="3" fontId="6" fillId="0" borderId="35" xfId="4" applyNumberFormat="1" applyFont="1" applyBorder="1" applyAlignment="1">
      <alignment horizontal="center" vertical="center" wrapText="1"/>
    </xf>
    <xf numFmtId="1" fontId="2" fillId="4" borderId="11" xfId="0" applyNumberFormat="1" applyFont="1" applyFill="1" applyBorder="1" applyAlignment="1">
      <alignment horizontal="center" vertical="center"/>
    </xf>
    <xf numFmtId="0" fontId="2" fillId="4" borderId="15" xfId="0" applyFont="1" applyFill="1" applyBorder="1" applyAlignment="1">
      <alignment horizontal="center" vertical="center"/>
    </xf>
    <xf numFmtId="0" fontId="1" fillId="5" borderId="15" xfId="0" applyFont="1" applyFill="1" applyBorder="1" applyAlignment="1">
      <alignment horizontal="left" vertical="center"/>
    </xf>
    <xf numFmtId="0" fontId="1" fillId="5" borderId="14" xfId="0" applyFont="1" applyFill="1" applyBorder="1" applyAlignment="1">
      <alignment horizontal="left" vertical="center"/>
    </xf>
    <xf numFmtId="172" fontId="2" fillId="4" borderId="15" xfId="0" applyNumberFormat="1" applyFont="1" applyFill="1" applyBorder="1" applyAlignment="1">
      <alignment horizontal="center" vertical="center" wrapText="1"/>
    </xf>
    <xf numFmtId="0" fontId="39" fillId="19" borderId="12" xfId="0" applyFont="1" applyFill="1" applyBorder="1" applyAlignment="1">
      <alignment vertical="center" wrapText="1"/>
    </xf>
    <xf numFmtId="0" fontId="39" fillId="19" borderId="14" xfId="0" applyFont="1" applyFill="1" applyBorder="1" applyAlignment="1">
      <alignment vertical="center" wrapText="1"/>
    </xf>
    <xf numFmtId="9" fontId="2" fillId="4" borderId="12" xfId="0" applyNumberFormat="1" applyFont="1" applyFill="1" applyBorder="1" applyAlignment="1">
      <alignment horizontal="center" vertical="center" wrapText="1"/>
    </xf>
    <xf numFmtId="0" fontId="23" fillId="19" borderId="12" xfId="0" applyFont="1" applyFill="1" applyBorder="1" applyAlignment="1">
      <alignment vertical="center" wrapText="1"/>
    </xf>
    <xf numFmtId="0" fontId="2" fillId="4" borderId="11" xfId="0" applyFont="1" applyFill="1" applyBorder="1" applyAlignment="1">
      <alignment horizontal="center" vertical="center" wrapText="1"/>
    </xf>
    <xf numFmtId="9" fontId="2" fillId="0" borderId="15" xfId="3" applyFont="1" applyFill="1" applyBorder="1" applyAlignment="1">
      <alignment horizontal="center" vertical="center"/>
    </xf>
    <xf numFmtId="171" fontId="2" fillId="0" borderId="15"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Fill="1" applyBorder="1" applyAlignment="1">
      <alignment vertical="center" wrapText="1"/>
    </xf>
    <xf numFmtId="0" fontId="6" fillId="0" borderId="2" xfId="0" applyFont="1" applyBorder="1" applyAlignment="1">
      <alignment horizontal="center" vertical="center" wrapText="1"/>
    </xf>
    <xf numFmtId="0" fontId="2" fillId="0" borderId="15" xfId="0" applyFont="1" applyFill="1" applyBorder="1" applyAlignment="1">
      <alignment horizontal="justify" vertical="center" wrapText="1"/>
    </xf>
    <xf numFmtId="43" fontId="2" fillId="0" borderId="15" xfId="7" applyFont="1" applyFill="1" applyBorder="1" applyAlignment="1">
      <alignment horizontal="center" vertical="center" wrapText="1"/>
    </xf>
    <xf numFmtId="0" fontId="6" fillId="0" borderId="15" xfId="0"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43" fontId="2" fillId="0" borderId="12" xfId="7"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1" fontId="6" fillId="0" borderId="30" xfId="0" applyNumberFormat="1" applyFont="1" applyFill="1" applyBorder="1" applyAlignment="1">
      <alignment horizontal="center" vertical="center" wrapText="1"/>
    </xf>
    <xf numFmtId="0" fontId="6" fillId="0" borderId="15" xfId="0" applyFont="1" applyFill="1" applyBorder="1" applyAlignment="1">
      <alignment horizontal="justify" vertical="center" wrapText="1"/>
    </xf>
    <xf numFmtId="0" fontId="6" fillId="0" borderId="17" xfId="0" applyNumberFormat="1" applyFont="1" applyFill="1" applyBorder="1" applyAlignment="1">
      <alignment horizontal="justify" vertical="center" wrapText="1"/>
    </xf>
    <xf numFmtId="1" fontId="6" fillId="0" borderId="17" xfId="0" applyNumberFormat="1" applyFont="1" applyFill="1" applyBorder="1" applyAlignment="1">
      <alignment horizontal="center" vertical="center" wrapText="1"/>
    </xf>
    <xf numFmtId="0" fontId="6" fillId="0" borderId="17" xfId="0" applyFont="1" applyFill="1" applyBorder="1" applyAlignment="1">
      <alignment horizontal="justify" vertical="center" wrapText="1"/>
    </xf>
    <xf numFmtId="0" fontId="6" fillId="0" borderId="17" xfId="4" applyFont="1" applyFill="1" applyBorder="1" applyAlignment="1">
      <alignment horizontal="center" vertical="center" wrapText="1"/>
    </xf>
    <xf numFmtId="0" fontId="6" fillId="0" borderId="30" xfId="4" applyFont="1" applyFill="1" applyBorder="1" applyAlignment="1">
      <alignment horizontal="justify" vertical="center" wrapText="1"/>
    </xf>
    <xf numFmtId="1" fontId="6" fillId="0" borderId="30" xfId="4" applyNumberFormat="1" applyFont="1" applyFill="1" applyBorder="1" applyAlignment="1">
      <alignment horizontal="center" vertical="center" wrapText="1"/>
    </xf>
    <xf numFmtId="0" fontId="6" fillId="0" borderId="30" xfId="0" applyNumberFormat="1" applyFont="1" applyFill="1" applyBorder="1" applyAlignment="1">
      <alignment horizontal="justify" vertical="center" wrapText="1"/>
    </xf>
    <xf numFmtId="0" fontId="6" fillId="0" borderId="15" xfId="0" applyNumberFormat="1" applyFont="1" applyFill="1" applyBorder="1" applyAlignment="1">
      <alignment horizontal="justify" vertical="center" wrapText="1"/>
    </xf>
    <xf numFmtId="1" fontId="6" fillId="0" borderId="15" xfId="4"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6" fillId="0" borderId="15" xfId="4" applyFont="1" applyFill="1" applyBorder="1" applyAlignment="1">
      <alignment horizontal="justify" vertical="center" wrapText="1"/>
    </xf>
    <xf numFmtId="9" fontId="2" fillId="0" borderId="15" xfId="3" applyNumberFormat="1" applyFont="1" applyFill="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1" fontId="2" fillId="0" borderId="12"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1" fillId="0" borderId="15" xfId="0" applyFont="1" applyBorder="1" applyAlignment="1">
      <alignment horizontal="center" vertical="center"/>
    </xf>
    <xf numFmtId="0" fontId="6" fillId="0" borderId="36" xfId="0" applyFont="1" applyBorder="1" applyAlignment="1">
      <alignment horizontal="center" vertical="center" wrapText="1"/>
    </xf>
    <xf numFmtId="0" fontId="11" fillId="4" borderId="17" xfId="0" applyFont="1" applyFill="1" applyBorder="1" applyAlignment="1">
      <alignment horizontal="center" vertical="center" wrapText="1"/>
    </xf>
    <xf numFmtId="0" fontId="11" fillId="0" borderId="15" xfId="0" applyFont="1" applyBorder="1" applyAlignment="1">
      <alignment horizontal="center" vertical="center" wrapText="1"/>
    </xf>
    <xf numFmtId="1" fontId="11" fillId="0" borderId="15" xfId="0" applyNumberFormat="1" applyFont="1" applyBorder="1" applyAlignment="1">
      <alignment horizontal="center" vertical="center" wrapText="1"/>
    </xf>
    <xf numFmtId="0" fontId="11" fillId="0" borderId="12" xfId="0" applyFont="1" applyFill="1" applyBorder="1" applyAlignment="1">
      <alignment horizontal="center" vertical="center" wrapText="1"/>
    </xf>
    <xf numFmtId="9" fontId="11" fillId="0" borderId="12" xfId="3" applyFont="1" applyFill="1" applyBorder="1" applyAlignment="1">
      <alignment horizontal="center" vertical="center" wrapText="1"/>
    </xf>
    <xf numFmtId="171" fontId="11" fillId="0" borderId="12"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2" borderId="12" xfId="0" applyFont="1" applyFill="1" applyBorder="1" applyAlignment="1">
      <alignment horizontal="center" vertical="center" wrapText="1"/>
    </xf>
    <xf numFmtId="0" fontId="23" fillId="0" borderId="3" xfId="0" applyFont="1" applyFill="1" applyBorder="1" applyAlignment="1">
      <alignment vertical="center" wrapText="1"/>
    </xf>
    <xf numFmtId="0" fontId="6" fillId="0" borderId="30" xfId="0" applyFont="1" applyBorder="1" applyAlignment="1">
      <alignment horizontal="center" vertical="center" wrapText="1"/>
    </xf>
    <xf numFmtId="0" fontId="31" fillId="0" borderId="15" xfId="0" applyFont="1" applyBorder="1" applyAlignment="1">
      <alignment horizontal="justify" vertical="center" wrapText="1"/>
    </xf>
    <xf numFmtId="0" fontId="23" fillId="0" borderId="1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71" fontId="2" fillId="4" borderId="15"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10" fontId="2" fillId="0" borderId="12" xfId="3" applyNumberFormat="1" applyFont="1" applyFill="1" applyBorder="1" applyAlignment="1">
      <alignment horizontal="center" vertical="center"/>
    </xf>
    <xf numFmtId="0" fontId="22" fillId="0" borderId="1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 fillId="4" borderId="15" xfId="4" applyFont="1" applyFill="1" applyBorder="1" applyAlignment="1">
      <alignment horizontal="center" vertical="center"/>
    </xf>
    <xf numFmtId="0" fontId="2" fillId="4" borderId="12" xfId="4" applyFont="1" applyFill="1" applyBorder="1" applyAlignment="1">
      <alignment horizontal="left" vertical="center" wrapText="1"/>
    </xf>
    <xf numFmtId="172" fontId="2" fillId="4" borderId="12"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2" fillId="4" borderId="15" xfId="0" applyFont="1" applyFill="1" applyBorder="1" applyAlignment="1">
      <alignment horizontal="justify" vertical="center"/>
    </xf>
    <xf numFmtId="3" fontId="2" fillId="4" borderId="12" xfId="0" applyNumberFormat="1" applyFont="1" applyFill="1" applyBorder="1" applyAlignment="1">
      <alignment horizontal="justify" vertical="center" wrapText="1"/>
    </xf>
    <xf numFmtId="0" fontId="6" fillId="0" borderId="12" xfId="0" applyFont="1" applyBorder="1" applyAlignment="1">
      <alignment horizontal="justify" vertical="center" wrapText="1"/>
    </xf>
    <xf numFmtId="0" fontId="6" fillId="0" borderId="17" xfId="0" applyFont="1" applyFill="1" applyBorder="1" applyAlignment="1">
      <alignment horizontal="center" vertical="center" wrapText="1"/>
    </xf>
    <xf numFmtId="0" fontId="11" fillId="0" borderId="17" xfId="0" applyFont="1" applyFill="1" applyBorder="1" applyAlignment="1">
      <alignment horizontal="justify" vertical="center" wrapText="1"/>
    </xf>
    <xf numFmtId="0" fontId="2" fillId="0" borderId="17" xfId="0"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1" fontId="2" fillId="4" borderId="3" xfId="0" applyNumberFormat="1" applyFont="1" applyFill="1" applyBorder="1" applyAlignment="1">
      <alignment horizontal="center" vertical="center" wrapText="1"/>
    </xf>
    <xf numFmtId="0" fontId="6" fillId="0" borderId="30" xfId="1"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xf>
    <xf numFmtId="0" fontId="2" fillId="4" borderId="15" xfId="0" applyFont="1" applyFill="1" applyBorder="1" applyAlignment="1">
      <alignment horizontal="center" vertical="center"/>
    </xf>
    <xf numFmtId="1" fontId="6" fillId="0" borderId="15" xfId="0" applyNumberFormat="1" applyFont="1" applyBorder="1" applyAlignment="1">
      <alignment horizontal="center" vertical="center" wrapText="1"/>
    </xf>
    <xf numFmtId="9" fontId="2" fillId="4" borderId="1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39" fillId="0" borderId="14" xfId="0" applyFont="1" applyFill="1" applyBorder="1" applyAlignment="1">
      <alignment vertical="center" wrapText="1"/>
    </xf>
    <xf numFmtId="0" fontId="11" fillId="0" borderId="12" xfId="0" applyFont="1" applyBorder="1" applyAlignment="1">
      <alignment horizontal="center" vertical="center" wrapText="1"/>
    </xf>
    <xf numFmtId="0" fontId="11" fillId="4" borderId="12" xfId="0" applyFont="1" applyFill="1" applyBorder="1" applyAlignment="1">
      <alignment horizontal="center" vertical="center" wrapText="1"/>
    </xf>
    <xf numFmtId="171" fontId="11" fillId="4" borderId="12" xfId="0" applyNumberFormat="1" applyFont="1" applyFill="1" applyBorder="1" applyAlignment="1">
      <alignment horizontal="center" vertical="center" wrapText="1"/>
    </xf>
    <xf numFmtId="172" fontId="11" fillId="0" borderId="12" xfId="0" applyNumberFormat="1"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15" xfId="0" applyFont="1" applyBorder="1" applyAlignment="1">
      <alignment horizontal="center" vertical="center"/>
    </xf>
    <xf numFmtId="171" fontId="2"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center"/>
    </xf>
    <xf numFmtId="0" fontId="2" fillId="0" borderId="15" xfId="0" applyFont="1" applyFill="1" applyBorder="1" applyAlignment="1">
      <alignment horizontal="justify" vertical="center" wrapText="1"/>
    </xf>
    <xf numFmtId="0" fontId="6" fillId="0" borderId="15" xfId="0"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6" fillId="0" borderId="30" xfId="0" applyNumberFormat="1" applyFont="1" applyFill="1" applyBorder="1" applyAlignment="1">
      <alignment horizontal="center" vertical="center" wrapText="1"/>
    </xf>
    <xf numFmtId="0" fontId="6" fillId="0" borderId="17" xfId="0" applyNumberFormat="1" applyFont="1" applyFill="1" applyBorder="1" applyAlignment="1">
      <alignment horizontal="justify" vertical="center" wrapText="1"/>
    </xf>
    <xf numFmtId="0" fontId="6" fillId="0" borderId="17" xfId="4" applyFont="1" applyFill="1" applyBorder="1" applyAlignment="1">
      <alignment horizontal="center" vertical="center" wrapText="1"/>
    </xf>
    <xf numFmtId="9" fontId="2" fillId="0" borderId="12" xfId="3" applyFont="1" applyFill="1" applyBorder="1" applyAlignment="1">
      <alignment horizontal="center" vertical="center"/>
    </xf>
    <xf numFmtId="0" fontId="6" fillId="0" borderId="30" xfId="4" applyFont="1" applyFill="1" applyBorder="1" applyAlignment="1">
      <alignment horizontal="center" vertical="center" wrapText="1"/>
    </xf>
    <xf numFmtId="0" fontId="6" fillId="0" borderId="30" xfId="4" applyFont="1" applyFill="1" applyBorder="1" applyAlignment="1">
      <alignment horizontal="justify" vertical="center" wrapText="1"/>
    </xf>
    <xf numFmtId="0" fontId="2" fillId="0" borderId="0" xfId="0" applyFont="1" applyFill="1" applyBorder="1" applyAlignment="1">
      <alignment horizontal="center"/>
    </xf>
    <xf numFmtId="171" fontId="2" fillId="0" borderId="15"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1" fontId="6" fillId="0" borderId="12" xfId="4" applyNumberFormat="1" applyFont="1" applyFill="1" applyBorder="1" applyAlignment="1">
      <alignment horizontal="center" vertical="center" wrapText="1"/>
    </xf>
    <xf numFmtId="0" fontId="11" fillId="0" borderId="12" xfId="0" applyFont="1" applyBorder="1" applyAlignment="1">
      <alignment horizontal="center" vertical="center"/>
    </xf>
    <xf numFmtId="0" fontId="6" fillId="0" borderId="12" xfId="4" applyFont="1" applyFill="1" applyBorder="1" applyAlignment="1">
      <alignment horizontal="justify" vertical="center" wrapText="1"/>
    </xf>
    <xf numFmtId="9" fontId="2" fillId="4" borderId="12" xfId="3" applyFont="1" applyFill="1" applyBorder="1" applyAlignment="1">
      <alignment horizontal="center" vertical="center" wrapText="1"/>
    </xf>
    <xf numFmtId="9" fontId="2" fillId="0" borderId="15" xfId="3" applyFont="1" applyFill="1" applyBorder="1" applyAlignment="1">
      <alignment horizontal="center" vertical="center" wrapText="1"/>
    </xf>
    <xf numFmtId="0" fontId="31" fillId="0" borderId="14" xfId="0" applyFont="1" applyFill="1" applyBorder="1" applyAlignment="1">
      <alignment horizontal="justify" vertical="center" wrapText="1"/>
    </xf>
    <xf numFmtId="0" fontId="31" fillId="0" borderId="12" xfId="0" applyFont="1" applyFill="1" applyBorder="1" applyAlignment="1">
      <alignment horizontal="justify" vertical="center" wrapText="1"/>
    </xf>
    <xf numFmtId="0" fontId="34" fillId="0" borderId="17" xfId="0" applyFont="1" applyFill="1" applyBorder="1" applyAlignment="1">
      <alignment horizontal="justify" vertical="center" wrapText="1"/>
    </xf>
    <xf numFmtId="41" fontId="37" fillId="4" borderId="15" xfId="10" applyFont="1" applyFill="1" applyBorder="1" applyAlignment="1">
      <alignment horizontal="justify" vertical="center" wrapText="1"/>
    </xf>
    <xf numFmtId="41" fontId="37" fillId="0" borderId="15" xfId="10" applyFont="1" applyBorder="1" applyAlignment="1">
      <alignment horizontal="justify" vertical="center" wrapText="1"/>
    </xf>
    <xf numFmtId="0" fontId="23" fillId="0" borderId="11" xfId="0" applyFont="1" applyFill="1" applyBorder="1" applyAlignment="1">
      <alignment horizontal="justify" vertical="center" wrapText="1"/>
    </xf>
    <xf numFmtId="0" fontId="23" fillId="0" borderId="3" xfId="0" applyFont="1" applyFill="1" applyBorder="1" applyAlignment="1">
      <alignment horizontal="justify" vertical="center" wrapText="1"/>
    </xf>
    <xf numFmtId="0" fontId="22" fillId="19" borderId="11" xfId="0" applyFont="1" applyFill="1" applyBorder="1" applyAlignment="1">
      <alignment horizontal="justify" vertical="center" wrapText="1"/>
    </xf>
    <xf numFmtId="0" fontId="2" fillId="0" borderId="15" xfId="4" applyFont="1" applyBorder="1" applyAlignment="1">
      <alignment horizontal="justify" vertical="center" wrapText="1"/>
    </xf>
    <xf numFmtId="0" fontId="1" fillId="5" borderId="5" xfId="0" applyFont="1" applyFill="1" applyBorder="1" applyAlignment="1">
      <alignment horizontal="justify" vertical="center" wrapText="1"/>
    </xf>
    <xf numFmtId="0" fontId="2" fillId="0" borderId="15" xfId="4"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22" fillId="4" borderId="30" xfId="0" applyFont="1" applyFill="1" applyBorder="1" applyAlignment="1">
      <alignment horizontal="justify" vertical="center" wrapText="1"/>
    </xf>
    <xf numFmtId="0" fontId="22" fillId="4" borderId="15" xfId="0" applyFont="1" applyFill="1" applyBorder="1" applyAlignment="1">
      <alignment horizontal="justify" vertical="center" wrapText="1"/>
    </xf>
    <xf numFmtId="0" fontId="2" fillId="0" borderId="15" xfId="0" applyFont="1" applyBorder="1" applyAlignment="1">
      <alignment horizontal="justify" vertical="center" wrapText="1"/>
    </xf>
    <xf numFmtId="0" fontId="22" fillId="0" borderId="15" xfId="0" applyFont="1" applyBorder="1" applyAlignment="1">
      <alignment horizontal="justify" vertical="center" wrapText="1"/>
    </xf>
    <xf numFmtId="0" fontId="1" fillId="5" borderId="0" xfId="0" applyFont="1" applyFill="1" applyBorder="1" applyAlignment="1">
      <alignment horizontal="justify" vertical="center" wrapText="1"/>
    </xf>
    <xf numFmtId="0" fontId="22" fillId="0" borderId="17"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 fillId="5" borderId="10" xfId="0" applyFont="1" applyFill="1" applyBorder="1" applyAlignment="1">
      <alignment horizontal="justify" vertical="center" wrapText="1"/>
    </xf>
    <xf numFmtId="181" fontId="22" fillId="0" borderId="14" xfId="0" applyNumberFormat="1" applyFont="1" applyFill="1" applyBorder="1" applyAlignment="1">
      <alignment horizontal="justify" vertical="center" wrapText="1"/>
    </xf>
    <xf numFmtId="181" fontId="22" fillId="0" borderId="15" xfId="0" applyNumberFormat="1" applyFont="1" applyFill="1" applyBorder="1" applyAlignment="1">
      <alignment horizontal="justify" vertical="center" wrapText="1"/>
    </xf>
    <xf numFmtId="181" fontId="22" fillId="4" borderId="15" xfId="0" applyNumberFormat="1" applyFont="1" applyFill="1" applyBorder="1" applyAlignment="1">
      <alignment horizontal="justify" vertical="center" wrapText="1"/>
    </xf>
    <xf numFmtId="181" fontId="22" fillId="0" borderId="12" xfId="0" applyNumberFormat="1" applyFont="1" applyFill="1" applyBorder="1" applyAlignment="1">
      <alignment horizontal="justify" vertical="center" wrapText="1"/>
    </xf>
    <xf numFmtId="181" fontId="22" fillId="4" borderId="14" xfId="0" applyNumberFormat="1" applyFont="1" applyFill="1" applyBorder="1" applyAlignment="1">
      <alignment horizontal="justify" vertical="center" wrapText="1"/>
    </xf>
    <xf numFmtId="0" fontId="23" fillId="4" borderId="15" xfId="0" applyFont="1" applyFill="1" applyBorder="1" applyAlignment="1">
      <alignment horizontal="justify" vertical="center" wrapText="1"/>
    </xf>
    <xf numFmtId="0" fontId="1" fillId="5" borderId="8" xfId="0" applyFont="1" applyFill="1" applyBorder="1" applyAlignment="1">
      <alignment horizontal="justify" vertical="center" wrapText="1"/>
    </xf>
    <xf numFmtId="0" fontId="22" fillId="0" borderId="12" xfId="0" applyFont="1" applyFill="1" applyBorder="1" applyAlignment="1">
      <alignment horizontal="justify" vertical="center" wrapText="1"/>
    </xf>
    <xf numFmtId="0" fontId="24" fillId="0" borderId="14"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1" fillId="3" borderId="10" xfId="0" applyFont="1" applyFill="1" applyBorder="1" applyAlignment="1">
      <alignment horizontal="justify" vertical="center" wrapText="1"/>
    </xf>
    <xf numFmtId="173" fontId="22" fillId="0" borderId="15" xfId="1" applyFont="1" applyFill="1" applyBorder="1" applyAlignment="1">
      <alignment horizontal="justify" vertical="center" wrapText="1"/>
    </xf>
    <xf numFmtId="0" fontId="22" fillId="0" borderId="15" xfId="6" applyFont="1" applyFill="1" applyBorder="1" applyAlignment="1">
      <alignment horizontal="justify" vertical="center" wrapText="1"/>
    </xf>
    <xf numFmtId="0" fontId="1" fillId="4" borderId="0" xfId="0" applyFont="1" applyFill="1" applyBorder="1" applyAlignment="1">
      <alignment horizontal="justify" vertical="center"/>
    </xf>
    <xf numFmtId="177" fontId="2" fillId="0" borderId="12" xfId="17" applyNumberFormat="1" applyFont="1" applyFill="1" applyBorder="1" applyAlignment="1">
      <alignment horizontal="center" vertical="center"/>
    </xf>
    <xf numFmtId="0" fontId="2" fillId="4" borderId="15" xfId="0" applyFont="1" applyFill="1" applyBorder="1" applyAlignment="1">
      <alignment horizontal="center"/>
    </xf>
    <xf numFmtId="170" fontId="2" fillId="4" borderId="15" xfId="0" applyNumberFormat="1" applyFont="1" applyFill="1" applyBorder="1" applyAlignment="1">
      <alignment horizontal="center" vertical="center"/>
    </xf>
    <xf numFmtId="172" fontId="2" fillId="0" borderId="15" xfId="0" applyNumberFormat="1" applyFont="1" applyFill="1" applyBorder="1" applyAlignment="1">
      <alignment horizontal="right" vertical="center"/>
    </xf>
    <xf numFmtId="172" fontId="2" fillId="0" borderId="15" xfId="0" applyNumberFormat="1" applyFont="1" applyBorder="1" applyAlignment="1">
      <alignment horizontal="center"/>
    </xf>
    <xf numFmtId="0" fontId="2" fillId="0" borderId="15" xfId="0" applyFont="1" applyBorder="1" applyAlignment="1">
      <alignment horizontal="justify" vertical="center"/>
    </xf>
    <xf numFmtId="4" fontId="10" fillId="21" borderId="35" xfId="0" applyNumberFormat="1" applyFont="1" applyFill="1" applyBorder="1" applyAlignment="1">
      <alignment horizontal="center" vertical="center"/>
    </xf>
    <xf numFmtId="166" fontId="23" fillId="19" borderId="15" xfId="0" applyNumberFormat="1" applyFont="1" applyFill="1" applyBorder="1" applyAlignment="1">
      <alignment vertical="center" wrapText="1"/>
    </xf>
    <xf numFmtId="0" fontId="23" fillId="0" borderId="15" xfId="0" applyFont="1" applyFill="1" applyBorder="1" applyAlignment="1">
      <alignment vertical="center" wrapText="1"/>
    </xf>
    <xf numFmtId="0" fontId="22" fillId="0" borderId="11" xfId="0" applyFont="1" applyFill="1" applyBorder="1" applyAlignment="1">
      <alignment vertical="center" wrapText="1"/>
    </xf>
    <xf numFmtId="167" fontId="22" fillId="0" borderId="9" xfId="0" applyNumberFormat="1" applyFont="1" applyFill="1" applyBorder="1" applyAlignment="1">
      <alignment vertical="center" wrapText="1"/>
    </xf>
    <xf numFmtId="0" fontId="23" fillId="0" borderId="14" xfId="0" applyFont="1" applyFill="1" applyBorder="1" applyAlignment="1">
      <alignment vertical="center" wrapText="1"/>
    </xf>
    <xf numFmtId="167" fontId="22" fillId="0" borderId="7" xfId="0" applyNumberFormat="1" applyFont="1" applyFill="1" applyBorder="1" applyAlignment="1">
      <alignment wrapText="1"/>
    </xf>
    <xf numFmtId="0" fontId="22" fillId="0" borderId="6" xfId="0" applyFont="1" applyFill="1" applyBorder="1" applyAlignment="1">
      <alignment vertical="center" wrapText="1"/>
    </xf>
    <xf numFmtId="167" fontId="22" fillId="0" borderId="7" xfId="0" applyNumberFormat="1" applyFont="1" applyFill="1" applyBorder="1" applyAlignment="1">
      <alignment vertical="center" wrapText="1"/>
    </xf>
    <xf numFmtId="167" fontId="22" fillId="0" borderId="4" xfId="0" applyNumberFormat="1" applyFont="1" applyFill="1" applyBorder="1" applyAlignment="1">
      <alignment wrapText="1"/>
    </xf>
    <xf numFmtId="1" fontId="2" fillId="0" borderId="12" xfId="4" applyNumberFormat="1" applyFont="1" applyFill="1" applyBorder="1" applyAlignment="1">
      <alignment horizontal="center" vertical="center"/>
    </xf>
    <xf numFmtId="0" fontId="2" fillId="0" borderId="12" xfId="4" applyFont="1" applyFill="1" applyBorder="1" applyAlignment="1">
      <alignment horizontal="left" vertical="center" wrapText="1"/>
    </xf>
    <xf numFmtId="0" fontId="22" fillId="0" borderId="1" xfId="0" applyFont="1" applyFill="1" applyBorder="1" applyAlignment="1">
      <alignment vertical="center" wrapText="1"/>
    </xf>
    <xf numFmtId="167" fontId="22" fillId="0" borderId="12" xfId="0" applyNumberFormat="1" applyFont="1" applyFill="1" applyBorder="1" applyAlignment="1">
      <alignment wrapText="1"/>
    </xf>
    <xf numFmtId="0" fontId="22" fillId="0" borderId="3" xfId="0" applyFont="1" applyFill="1" applyBorder="1" applyAlignment="1">
      <alignment vertical="center" wrapText="1"/>
    </xf>
    <xf numFmtId="0" fontId="23" fillId="0" borderId="14" xfId="0" applyFont="1" applyFill="1" applyBorder="1" applyAlignment="1">
      <alignment wrapText="1"/>
    </xf>
    <xf numFmtId="164" fontId="22" fillId="0" borderId="15" xfId="19" applyFont="1" applyFill="1" applyBorder="1" applyAlignment="1">
      <alignment horizontal="center" vertical="center"/>
    </xf>
    <xf numFmtId="164" fontId="28" fillId="0" borderId="15" xfId="19" applyFont="1" applyFill="1" applyBorder="1" applyAlignment="1">
      <alignment vertical="center"/>
    </xf>
    <xf numFmtId="0" fontId="22" fillId="4" borderId="15" xfId="0" applyFont="1" applyFill="1" applyBorder="1" applyAlignment="1">
      <alignment vertical="center" wrapText="1"/>
    </xf>
    <xf numFmtId="0" fontId="1" fillId="0" borderId="0" xfId="0" applyFont="1" applyFill="1" applyBorder="1" applyAlignment="1">
      <alignment horizontal="justify" vertical="center"/>
    </xf>
    <xf numFmtId="171" fontId="1" fillId="0" borderId="0" xfId="4" applyNumberFormat="1" applyFont="1" applyFill="1" applyBorder="1" applyAlignment="1">
      <alignment horizontal="center" vertical="center"/>
    </xf>
    <xf numFmtId="0" fontId="2" fillId="0" borderId="0" xfId="4" applyFont="1" applyFill="1" applyBorder="1" applyAlignment="1">
      <alignment horizontal="justify" vertical="center"/>
    </xf>
    <xf numFmtId="171" fontId="2" fillId="0" borderId="0" xfId="4" applyNumberFormat="1" applyFont="1" applyFill="1" applyBorder="1" applyAlignment="1">
      <alignment horizontal="center" vertical="center"/>
    </xf>
    <xf numFmtId="0" fontId="2" fillId="4" borderId="12" xfId="4" applyFont="1" applyFill="1" applyBorder="1" applyAlignment="1">
      <alignment vertical="center" wrapText="1"/>
    </xf>
    <xf numFmtId="0" fontId="23" fillId="4" borderId="3" xfId="18" applyFont="1" applyFill="1" applyBorder="1" applyAlignment="1">
      <alignment horizontal="left" vertical="center" wrapText="1"/>
    </xf>
    <xf numFmtId="1" fontId="2" fillId="0" borderId="15" xfId="4" applyNumberFormat="1" applyFont="1" applyBorder="1"/>
    <xf numFmtId="0" fontId="2" fillId="0" borderId="15" xfId="4" applyFont="1" applyBorder="1"/>
    <xf numFmtId="0" fontId="2" fillId="4" borderId="15" xfId="4" applyFont="1" applyFill="1" applyBorder="1" applyAlignment="1">
      <alignment horizontal="justify" vertical="center"/>
    </xf>
    <xf numFmtId="0" fontId="2" fillId="4" borderId="15" xfId="4" applyFont="1" applyFill="1" applyBorder="1"/>
    <xf numFmtId="0" fontId="2" fillId="4" borderId="15" xfId="4" applyFont="1" applyFill="1" applyBorder="1" applyAlignment="1">
      <alignment horizontal="center"/>
    </xf>
    <xf numFmtId="170" fontId="2" fillId="4" borderId="15" xfId="4" applyNumberFormat="1" applyFont="1" applyFill="1" applyBorder="1" applyAlignment="1">
      <alignment horizontal="center" vertical="center"/>
    </xf>
    <xf numFmtId="172" fontId="2" fillId="0" borderId="15" xfId="4" applyNumberFormat="1" applyFont="1" applyFill="1" applyBorder="1" applyAlignment="1">
      <alignment horizontal="right" vertical="center"/>
    </xf>
    <xf numFmtId="172" fontId="2" fillId="0" borderId="15" xfId="4" applyNumberFormat="1" applyFont="1" applyBorder="1" applyAlignment="1">
      <alignment horizontal="center"/>
    </xf>
    <xf numFmtId="0" fontId="2" fillId="0" borderId="15" xfId="4" applyFont="1" applyBorder="1" applyAlignment="1">
      <alignment horizontal="justify" vertical="center"/>
    </xf>
    <xf numFmtId="1" fontId="2" fillId="0" borderId="12" xfId="0" applyNumberFormat="1" applyFont="1" applyBorder="1"/>
    <xf numFmtId="0" fontId="2" fillId="0" borderId="12" xfId="0" applyFont="1" applyBorder="1"/>
    <xf numFmtId="0" fontId="2" fillId="4" borderId="12" xfId="0" applyFont="1" applyFill="1" applyBorder="1" applyAlignment="1">
      <alignment horizontal="justify" vertical="center"/>
    </xf>
    <xf numFmtId="165" fontId="6" fillId="0" borderId="40" xfId="5" applyFont="1" applyBorder="1" applyAlignment="1">
      <alignment horizontal="right" vertical="center" wrapText="1"/>
    </xf>
    <xf numFmtId="171" fontId="1" fillId="4" borderId="15" xfId="0" applyNumberFormat="1" applyFont="1" applyFill="1" applyBorder="1" applyAlignment="1">
      <alignment vertical="center"/>
    </xf>
    <xf numFmtId="172" fontId="2" fillId="0" borderId="15" xfId="0" applyNumberFormat="1" applyFont="1" applyBorder="1" applyAlignment="1">
      <alignment horizontal="right" vertical="center"/>
    </xf>
    <xf numFmtId="0" fontId="6" fillId="0" borderId="30" xfId="6"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xf>
    <xf numFmtId="0" fontId="11" fillId="0" borderId="17" xfId="4" applyFont="1" applyFill="1" applyBorder="1" applyAlignment="1">
      <alignment horizontal="center" vertical="center"/>
    </xf>
    <xf numFmtId="0" fontId="6" fillId="0" borderId="30" xfId="4" applyFont="1" applyFill="1" applyBorder="1" applyAlignment="1">
      <alignment horizontal="center" vertical="center"/>
    </xf>
    <xf numFmtId="0" fontId="10" fillId="0"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2" fillId="0" borderId="0" xfId="0" applyFont="1" applyFill="1" applyAlignment="1">
      <alignment vertical="center" wrapText="1"/>
    </xf>
    <xf numFmtId="1" fontId="6" fillId="0" borderId="17" xfId="6" applyNumberFormat="1" applyFont="1" applyFill="1" applyBorder="1" applyAlignment="1">
      <alignment horizontal="center" vertical="center" wrapText="1"/>
    </xf>
    <xf numFmtId="0" fontId="0" fillId="0" borderId="0" xfId="0" applyFill="1" applyAlignment="1">
      <alignment horizontal="center" wrapText="1"/>
    </xf>
    <xf numFmtId="0" fontId="35" fillId="0" borderId="0" xfId="0" applyFont="1" applyFill="1" applyAlignment="1">
      <alignment vertical="center" wrapText="1"/>
    </xf>
    <xf numFmtId="0" fontId="6" fillId="0" borderId="35" xfId="4"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36" fillId="0" borderId="37" xfId="0" applyFont="1" applyBorder="1" applyAlignment="1">
      <alignment horizontal="center" vertical="center" wrapText="1"/>
    </xf>
    <xf numFmtId="0" fontId="0" fillId="0" borderId="2" xfId="0" applyFill="1" applyBorder="1" applyAlignment="1">
      <alignment horizontal="center" vertical="center" wrapText="1"/>
    </xf>
    <xf numFmtId="1" fontId="1" fillId="0" borderId="11" xfId="0" applyNumberFormat="1" applyFont="1" applyFill="1" applyBorder="1" applyAlignment="1">
      <alignment horizontal="center" vertical="center" textRotation="180" wrapText="1"/>
    </xf>
    <xf numFmtId="1" fontId="1" fillId="0" borderId="3" xfId="0" applyNumberFormat="1" applyFont="1" applyFill="1" applyBorder="1" applyAlignment="1">
      <alignment horizontal="center" vertical="center" textRotation="180" wrapText="1"/>
    </xf>
    <xf numFmtId="0" fontId="2" fillId="0" borderId="11" xfId="0" applyFont="1" applyBorder="1"/>
    <xf numFmtId="178" fontId="6" fillId="0" borderId="48" xfId="11" applyNumberFormat="1" applyFont="1" applyFill="1" applyBorder="1" applyAlignment="1">
      <alignment horizontal="center" vertical="center" wrapText="1"/>
    </xf>
    <xf numFmtId="178" fontId="6" fillId="0" borderId="15" xfId="11" applyNumberFormat="1" applyFont="1" applyFill="1" applyBorder="1" applyAlignment="1">
      <alignment horizontal="center" vertical="center" wrapText="1"/>
    </xf>
    <xf numFmtId="178" fontId="6" fillId="0" borderId="15" xfId="11" applyNumberFormat="1" applyFont="1" applyFill="1" applyBorder="1" applyAlignment="1">
      <alignment horizontal="center" vertical="center"/>
    </xf>
    <xf numFmtId="171" fontId="1" fillId="3" borderId="15" xfId="0" applyNumberFormat="1" applyFont="1" applyFill="1" applyBorder="1" applyAlignment="1">
      <alignment horizontal="center" vertical="center"/>
    </xf>
    <xf numFmtId="1" fontId="1" fillId="3" borderId="15" xfId="0" applyNumberFormat="1" applyFont="1" applyFill="1" applyBorder="1" applyAlignment="1">
      <alignment horizontal="center" vertical="center"/>
    </xf>
    <xf numFmtId="0" fontId="1" fillId="3" borderId="15" xfId="0" applyFont="1" applyFill="1" applyBorder="1" applyAlignment="1">
      <alignment horizontal="center" vertical="center"/>
    </xf>
    <xf numFmtId="178" fontId="11" fillId="0" borderId="15" xfId="11" applyNumberFormat="1" applyFont="1" applyFill="1" applyBorder="1" applyAlignment="1">
      <alignment horizontal="center" vertical="center"/>
    </xf>
    <xf numFmtId="171" fontId="10" fillId="4" borderId="17" xfId="0" applyNumberFormat="1" applyFont="1" applyFill="1" applyBorder="1" applyAlignment="1">
      <alignment vertical="center"/>
    </xf>
    <xf numFmtId="0" fontId="5" fillId="0" borderId="5" xfId="0" applyFont="1" applyBorder="1" applyAlignment="1">
      <alignment vertical="center"/>
    </xf>
    <xf numFmtId="171" fontId="5" fillId="3" borderId="10" xfId="0" applyNumberFormat="1" applyFont="1" applyFill="1" applyBorder="1" applyAlignment="1">
      <alignment vertical="center"/>
    </xf>
    <xf numFmtId="171" fontId="22" fillId="0" borderId="13" xfId="8" applyNumberFormat="1" applyFont="1" applyFill="1" applyBorder="1" applyAlignment="1">
      <alignment horizontal="center" vertical="center"/>
    </xf>
    <xf numFmtId="1" fontId="22" fillId="10" borderId="10" xfId="0" applyNumberFormat="1" applyFont="1" applyFill="1" applyBorder="1" applyAlignment="1">
      <alignment wrapText="1"/>
    </xf>
    <xf numFmtId="171" fontId="5" fillId="5" borderId="15" xfId="0" applyNumberFormat="1" applyFont="1" applyFill="1" applyBorder="1" applyAlignment="1">
      <alignment horizontal="center" vertical="center"/>
    </xf>
    <xf numFmtId="171" fontId="22" fillId="4" borderId="0" xfId="0" applyNumberFormat="1" applyFont="1" applyFill="1" applyAlignment="1">
      <alignment vertical="center"/>
    </xf>
    <xf numFmtId="171" fontId="5" fillId="3" borderId="10" xfId="0" applyNumberFormat="1" applyFont="1" applyFill="1" applyBorder="1" applyAlignment="1">
      <alignment horizontal="center" vertical="center"/>
    </xf>
    <xf numFmtId="169" fontId="22" fillId="4" borderId="9" xfId="0" applyNumberFormat="1" applyFont="1" applyFill="1" applyBorder="1" applyAlignment="1">
      <alignment horizontal="right" vertical="center" wrapText="1"/>
    </xf>
    <xf numFmtId="169" fontId="22" fillId="4" borderId="7" xfId="0" applyNumberFormat="1" applyFont="1" applyFill="1" applyBorder="1" applyAlignment="1">
      <alignment horizontal="right" vertical="center" wrapText="1"/>
    </xf>
    <xf numFmtId="169" fontId="22" fillId="4" borderId="15" xfId="0" applyNumberFormat="1" applyFont="1" applyFill="1" applyBorder="1" applyAlignment="1">
      <alignment horizontal="right" vertical="center" wrapText="1"/>
    </xf>
    <xf numFmtId="169" fontId="22" fillId="4" borderId="12" xfId="0" applyNumberFormat="1" applyFont="1" applyFill="1" applyBorder="1" applyAlignment="1">
      <alignment horizontal="right" vertical="center" wrapText="1"/>
    </xf>
    <xf numFmtId="174" fontId="22" fillId="4" borderId="12" xfId="0" applyNumberFormat="1" applyFont="1" applyFill="1" applyBorder="1" applyAlignment="1">
      <alignment horizontal="right" vertical="center" wrapText="1"/>
    </xf>
    <xf numFmtId="174" fontId="22" fillId="4" borderId="15" xfId="0" applyNumberFormat="1" applyFont="1" applyFill="1" applyBorder="1" applyAlignment="1">
      <alignment horizontal="right" vertical="center" wrapText="1"/>
    </xf>
    <xf numFmtId="171" fontId="5" fillId="4" borderId="0" xfId="0" applyNumberFormat="1" applyFont="1" applyFill="1" applyBorder="1" applyAlignment="1">
      <alignment horizontal="center" vertical="center"/>
    </xf>
    <xf numFmtId="171" fontId="22" fillId="4" borderId="0" xfId="0" applyNumberFormat="1" applyFont="1" applyFill="1" applyAlignment="1">
      <alignment horizontal="center" vertical="center"/>
    </xf>
    <xf numFmtId="0" fontId="39" fillId="0" borderId="12" xfId="0" applyFont="1" applyFill="1" applyBorder="1" applyAlignment="1">
      <alignment wrapText="1"/>
    </xf>
    <xf numFmtId="0" fontId="39" fillId="0" borderId="15" xfId="0" applyFont="1" applyFill="1" applyBorder="1" applyAlignment="1">
      <alignment vertical="center" wrapText="1"/>
    </xf>
    <xf numFmtId="3" fontId="2" fillId="4" borderId="2" xfId="0" applyNumberFormat="1" applyFont="1" applyFill="1" applyBorder="1" applyAlignment="1">
      <alignment horizontal="justify" vertical="center" wrapText="1"/>
    </xf>
    <xf numFmtId="0" fontId="38" fillId="11" borderId="50" xfId="0" applyFont="1" applyFill="1" applyBorder="1" applyAlignment="1">
      <alignment horizontal="justify" vertical="center" wrapText="1"/>
    </xf>
    <xf numFmtId="166" fontId="39" fillId="0" borderId="15" xfId="0" applyNumberFormat="1" applyFont="1" applyFill="1" applyBorder="1" applyAlignment="1">
      <alignment vertical="center" wrapText="1"/>
    </xf>
    <xf numFmtId="3" fontId="39" fillId="0" borderId="15" xfId="0" applyNumberFormat="1" applyFont="1" applyFill="1" applyBorder="1" applyAlignment="1">
      <alignment horizontal="center" vertical="center" wrapText="1"/>
    </xf>
    <xf numFmtId="0" fontId="33" fillId="11" borderId="15" xfId="0" applyFont="1" applyFill="1" applyBorder="1" applyAlignment="1">
      <alignment horizontal="justify" vertical="center"/>
    </xf>
    <xf numFmtId="171" fontId="33" fillId="11" borderId="15" xfId="0" applyNumberFormat="1" applyFont="1" applyFill="1" applyBorder="1" applyAlignment="1">
      <alignment horizontal="center" vertical="center"/>
    </xf>
    <xf numFmtId="4" fontId="39" fillId="19" borderId="15" xfId="0" applyNumberFormat="1" applyFont="1" applyFill="1" applyBorder="1" applyAlignment="1">
      <alignment horizontal="right" wrapText="1"/>
    </xf>
    <xf numFmtId="171" fontId="29" fillId="4" borderId="15" xfId="0" applyNumberFormat="1" applyFont="1" applyFill="1" applyBorder="1" applyAlignment="1">
      <alignment horizontal="center" vertical="center" wrapText="1"/>
    </xf>
    <xf numFmtId="166" fontId="39" fillId="19" borderId="15" xfId="0" applyNumberFormat="1" applyFont="1" applyFill="1" applyBorder="1" applyAlignment="1">
      <alignment wrapText="1"/>
    </xf>
    <xf numFmtId="171" fontId="2" fillId="11" borderId="15" xfId="0" applyNumberFormat="1" applyFont="1" applyFill="1" applyBorder="1" applyAlignment="1">
      <alignment horizontal="center" vertical="center" wrapText="1"/>
    </xf>
    <xf numFmtId="1" fontId="2" fillId="11" borderId="15" xfId="0" applyNumberFormat="1" applyFont="1" applyFill="1" applyBorder="1" applyAlignment="1">
      <alignment horizontal="center" vertical="center" wrapText="1"/>
    </xf>
    <xf numFmtId="1" fontId="11" fillId="0" borderId="0" xfId="0" applyNumberFormat="1" applyFont="1" applyFill="1" applyAlignment="1">
      <alignment horizontal="center" wrapText="1"/>
    </xf>
    <xf numFmtId="0" fontId="11" fillId="0" borderId="0" xfId="0" applyFont="1" applyFill="1" applyAlignment="1">
      <alignment horizontal="center" wrapText="1"/>
    </xf>
    <xf numFmtId="0" fontId="6" fillId="0" borderId="24" xfId="0" applyFont="1" applyBorder="1" applyAlignment="1">
      <alignment horizontal="center" vertical="center" wrapText="1"/>
    </xf>
    <xf numFmtId="0" fontId="6" fillId="0" borderId="30" xfId="6" applyFont="1" applyFill="1" applyBorder="1">
      <alignment horizontal="center" vertical="center" wrapText="1"/>
    </xf>
    <xf numFmtId="0" fontId="11" fillId="4" borderId="12" xfId="0" applyFont="1" applyFill="1" applyBorder="1" applyAlignment="1">
      <alignment horizontal="center" vertical="center"/>
    </xf>
    <xf numFmtId="9" fontId="11" fillId="4" borderId="12" xfId="3" applyFont="1" applyFill="1" applyBorder="1" applyAlignment="1">
      <alignment horizontal="center" vertical="center" wrapText="1"/>
    </xf>
    <xf numFmtId="171" fontId="11" fillId="4" borderId="12" xfId="0" applyNumberFormat="1" applyFont="1" applyFill="1" applyBorder="1" applyAlignment="1">
      <alignment horizontal="right" vertical="center" wrapText="1"/>
    </xf>
    <xf numFmtId="1" fontId="11" fillId="4" borderId="12" xfId="0" applyNumberFormat="1" applyFont="1" applyFill="1" applyBorder="1" applyAlignment="1">
      <alignment horizontal="center" vertical="center" wrapText="1"/>
    </xf>
    <xf numFmtId="1" fontId="10" fillId="0" borderId="15" xfId="0" applyNumberFormat="1" applyFont="1" applyBorder="1" applyAlignment="1">
      <alignment horizontal="center"/>
    </xf>
    <xf numFmtId="0" fontId="10" fillId="0" borderId="15" xfId="0" applyFont="1" applyBorder="1" applyAlignment="1">
      <alignment horizontal="center"/>
    </xf>
    <xf numFmtId="0" fontId="10" fillId="4" borderId="15" xfId="0" applyFont="1" applyFill="1" applyBorder="1" applyAlignment="1">
      <alignment horizontal="center" vertical="center"/>
    </xf>
    <xf numFmtId="0" fontId="10" fillId="4" borderId="15" xfId="0" applyFont="1" applyFill="1" applyBorder="1" applyAlignment="1">
      <alignment horizontal="center"/>
    </xf>
    <xf numFmtId="9" fontId="10" fillId="4" borderId="15" xfId="3" applyFont="1" applyFill="1" applyBorder="1" applyAlignment="1">
      <alignment horizontal="center" vertical="center"/>
    </xf>
    <xf numFmtId="171" fontId="10" fillId="4" borderId="15" xfId="0" applyNumberFormat="1" applyFont="1" applyFill="1" applyBorder="1" applyAlignment="1">
      <alignment horizontal="right" vertical="center"/>
    </xf>
    <xf numFmtId="0" fontId="10" fillId="4" borderId="15" xfId="0" applyFont="1" applyFill="1" applyBorder="1" applyAlignment="1">
      <alignment horizontal="center" vertical="center" wrapText="1"/>
    </xf>
    <xf numFmtId="1" fontId="10" fillId="4" borderId="15" xfId="0" applyNumberFormat="1" applyFont="1" applyFill="1" applyBorder="1" applyAlignment="1">
      <alignment horizontal="center" vertical="center"/>
    </xf>
    <xf numFmtId="172" fontId="10" fillId="0" borderId="15" xfId="0" applyNumberFormat="1" applyFont="1" applyBorder="1" applyAlignment="1">
      <alignment horizontal="center" vertical="center"/>
    </xf>
    <xf numFmtId="172" fontId="10" fillId="0" borderId="15" xfId="0" applyNumberFormat="1" applyFont="1" applyBorder="1" applyAlignment="1">
      <alignment horizontal="center"/>
    </xf>
    <xf numFmtId="1" fontId="2" fillId="0" borderId="0" xfId="0" applyNumberFormat="1" applyFont="1" applyFill="1" applyBorder="1"/>
    <xf numFmtId="0" fontId="2" fillId="0" borderId="0" xfId="0" applyFont="1" applyFill="1" applyBorder="1" applyAlignment="1">
      <alignment horizontal="justify" vertical="center"/>
    </xf>
    <xf numFmtId="1" fontId="2" fillId="0" borderId="0" xfId="0" applyNumberFormat="1" applyFont="1" applyFill="1" applyBorder="1" applyAlignment="1">
      <alignment horizontal="justify" vertical="center"/>
    </xf>
    <xf numFmtId="0" fontId="2" fillId="0" borderId="0" xfId="0" applyFont="1" applyFill="1" applyBorder="1" applyAlignment="1">
      <alignment horizontal="justify"/>
    </xf>
    <xf numFmtId="170" fontId="2" fillId="0" borderId="0" xfId="0" applyNumberFormat="1" applyFont="1" applyFill="1" applyBorder="1" applyAlignment="1">
      <alignment horizontal="center" vertical="center"/>
    </xf>
    <xf numFmtId="171" fontId="2" fillId="0" borderId="0" xfId="0" applyNumberFormat="1" applyFont="1" applyFill="1" applyBorder="1" applyAlignment="1">
      <alignment vertical="center"/>
    </xf>
    <xf numFmtId="171" fontId="1"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right" vertical="center"/>
    </xf>
    <xf numFmtId="14" fontId="2" fillId="0" borderId="0" xfId="0" applyNumberFormat="1" applyFont="1" applyFill="1" applyBorder="1" applyAlignment="1">
      <alignment horizontal="center"/>
    </xf>
    <xf numFmtId="0" fontId="6" fillId="0" borderId="3" xfId="0" applyNumberFormat="1" applyFont="1" applyFill="1" applyBorder="1" applyAlignment="1">
      <alignment horizontal="center" vertical="center" wrapText="1"/>
    </xf>
    <xf numFmtId="0" fontId="6" fillId="0" borderId="12" xfId="4" applyFont="1" applyFill="1" applyBorder="1" applyAlignment="1">
      <alignment horizontal="center" vertical="center" wrapText="1"/>
    </xf>
    <xf numFmtId="1" fontId="2" fillId="0" borderId="12" xfId="15" applyNumberFormat="1" applyFont="1" applyFill="1" applyBorder="1" applyAlignment="1">
      <alignment horizontal="center" vertical="center" wrapText="1"/>
    </xf>
    <xf numFmtId="0" fontId="2" fillId="0" borderId="12" xfId="15" applyFont="1" applyFill="1" applyBorder="1" applyAlignment="1">
      <alignment horizontal="center" vertical="center" wrapText="1"/>
    </xf>
    <xf numFmtId="1" fontId="2" fillId="0" borderId="15" xfId="0" applyNumberFormat="1" applyFont="1" applyFill="1" applyBorder="1"/>
    <xf numFmtId="1" fontId="2" fillId="0" borderId="15" xfId="0" applyNumberFormat="1" applyFont="1" applyFill="1" applyBorder="1" applyAlignment="1">
      <alignment horizontal="justify" vertical="center"/>
    </xf>
    <xf numFmtId="0" fontId="2" fillId="0" borderId="15" xfId="0" applyFont="1" applyFill="1" applyBorder="1" applyAlignment="1">
      <alignment horizontal="justify"/>
    </xf>
    <xf numFmtId="170" fontId="2" fillId="0" borderId="15" xfId="0" applyNumberFormat="1" applyFont="1" applyFill="1" applyBorder="1" applyAlignment="1">
      <alignment horizontal="center" vertical="center"/>
    </xf>
    <xf numFmtId="171" fontId="2" fillId="0" borderId="15" xfId="0" applyNumberFormat="1" applyFont="1" applyFill="1" applyBorder="1" applyAlignment="1">
      <alignment vertical="center"/>
    </xf>
    <xf numFmtId="0" fontId="6" fillId="0" borderId="15" xfId="0" applyFont="1" applyBorder="1" applyAlignment="1">
      <alignment vertical="center" wrapText="1"/>
    </xf>
    <xf numFmtId="0" fontId="41" fillId="0" borderId="5" xfId="0" applyFont="1" applyBorder="1" applyAlignment="1">
      <alignment horizontal="justify" vertical="center" wrapText="1"/>
    </xf>
    <xf numFmtId="171" fontId="41" fillId="10" borderId="15" xfId="0" applyNumberFormat="1" applyFont="1" applyFill="1" applyBorder="1" applyAlignment="1">
      <alignment horizontal="justify" vertical="center" wrapText="1"/>
    </xf>
    <xf numFmtId="171" fontId="37" fillId="4" borderId="15" xfId="0" applyNumberFormat="1" applyFont="1" applyFill="1" applyBorder="1" applyAlignment="1">
      <alignment horizontal="justify" vertical="center" wrapText="1"/>
    </xf>
    <xf numFmtId="171" fontId="37" fillId="4" borderId="0" xfId="0" applyNumberFormat="1" applyFont="1" applyFill="1" applyAlignment="1">
      <alignment horizontal="justify" vertical="center" wrapText="1"/>
    </xf>
    <xf numFmtId="0" fontId="10" fillId="4" borderId="0" xfId="0" applyFont="1" applyFill="1"/>
    <xf numFmtId="0" fontId="48" fillId="0" borderId="14" xfId="0" applyFont="1" applyFill="1" applyBorder="1" applyAlignment="1">
      <alignment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wrapText="1"/>
    </xf>
    <xf numFmtId="9" fontId="29" fillId="4" borderId="15" xfId="0" applyNumberFormat="1" applyFont="1" applyFill="1" applyBorder="1" applyAlignment="1">
      <alignment vertical="center" wrapText="1"/>
    </xf>
    <xf numFmtId="9" fontId="2" fillId="0" borderId="15" xfId="0" applyNumberFormat="1" applyFont="1" applyBorder="1" applyAlignment="1">
      <alignment horizontal="center" vertical="center" wrapText="1"/>
    </xf>
    <xf numFmtId="0" fontId="1" fillId="2" borderId="12" xfId="0" applyFont="1" applyFill="1" applyBorder="1" applyAlignment="1">
      <alignment horizontal="center" vertical="center" wrapText="1"/>
    </xf>
    <xf numFmtId="0" fontId="1" fillId="0" borderId="5" xfId="0" applyFont="1" applyBorder="1" applyAlignment="1">
      <alignment horizontal="center" vertical="center"/>
    </xf>
    <xf numFmtId="0" fontId="2" fillId="4" borderId="0" xfId="0" applyFont="1" applyFill="1" applyAlignment="1">
      <alignment horizontal="center" vertical="center"/>
    </xf>
    <xf numFmtId="0" fontId="6" fillId="0" borderId="3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7" xfId="0" applyNumberFormat="1" applyFont="1" applyFill="1" applyBorder="1" applyAlignment="1">
      <alignment horizontal="justify"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2" borderId="12" xfId="0" applyFont="1" applyFill="1" applyBorder="1" applyAlignment="1">
      <alignment horizontal="center" vertical="center" wrapText="1"/>
    </xf>
    <xf numFmtId="1" fontId="1" fillId="4" borderId="7" xfId="0" applyNumberFormat="1"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3" fontId="2" fillId="4" borderId="15"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71" fontId="2" fillId="4" borderId="15" xfId="0" applyNumberFormat="1" applyFont="1" applyFill="1" applyBorder="1" applyAlignment="1">
      <alignment horizontal="center" vertical="center" wrapText="1"/>
    </xf>
    <xf numFmtId="9" fontId="2" fillId="4" borderId="15" xfId="3" applyFont="1" applyFill="1" applyBorder="1" applyAlignment="1">
      <alignment horizontal="center" vertical="center" wrapText="1"/>
    </xf>
    <xf numFmtId="0" fontId="2" fillId="4" borderId="15" xfId="0" applyFont="1" applyFill="1" applyBorder="1" applyAlignment="1">
      <alignment horizontal="justify" vertical="center" wrapText="1"/>
    </xf>
    <xf numFmtId="0" fontId="2" fillId="4" borderId="0" xfId="0" applyFont="1" applyFill="1" applyAlignment="1">
      <alignment horizontal="center" vertical="center"/>
    </xf>
    <xf numFmtId="0" fontId="2" fillId="4" borderId="12" xfId="4" applyFont="1" applyFill="1" applyBorder="1" applyAlignment="1">
      <alignment horizontal="center" vertical="center"/>
    </xf>
    <xf numFmtId="0" fontId="2" fillId="4" borderId="15" xfId="4" applyFont="1" applyFill="1" applyBorder="1" applyAlignment="1">
      <alignment horizontal="center" vertical="center" wrapText="1"/>
    </xf>
    <xf numFmtId="0" fontId="2" fillId="4" borderId="15" xfId="4" applyFont="1" applyFill="1" applyBorder="1" applyAlignment="1">
      <alignment horizontal="center" vertical="center"/>
    </xf>
    <xf numFmtId="174" fontId="2" fillId="4" borderId="15" xfId="0" applyNumberFormat="1" applyFont="1" applyFill="1" applyBorder="1" applyAlignment="1">
      <alignment horizontal="center" vertical="center" wrapText="1"/>
    </xf>
    <xf numFmtId="0" fontId="2" fillId="4" borderId="15" xfId="0" applyFont="1" applyFill="1" applyBorder="1" applyAlignment="1">
      <alignment horizontal="center" vertical="center"/>
    </xf>
    <xf numFmtId="0" fontId="10" fillId="2" borderId="12" xfId="0"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0" fillId="6" borderId="15" xfId="0" applyFont="1" applyFill="1" applyBorder="1" applyAlignment="1">
      <alignment vertical="center"/>
    </xf>
    <xf numFmtId="1" fontId="11" fillId="4" borderId="15" xfId="0" applyNumberFormat="1" applyFont="1" applyFill="1" applyBorder="1" applyAlignment="1">
      <alignment horizontal="center" vertical="center" wrapText="1"/>
    </xf>
    <xf numFmtId="0" fontId="10" fillId="0" borderId="15" xfId="0" applyFont="1" applyFill="1" applyBorder="1" applyAlignment="1">
      <alignment vertical="center" wrapText="1"/>
    </xf>
    <xf numFmtId="3" fontId="12" fillId="0" borderId="15" xfId="0" applyNumberFormat="1" applyFont="1" applyFill="1" applyBorder="1" applyAlignment="1">
      <alignment horizontal="left" vertical="center" wrapText="1"/>
    </xf>
    <xf numFmtId="1" fontId="10" fillId="3" borderId="15" xfId="0" applyNumberFormat="1" applyFont="1" applyFill="1" applyBorder="1" applyAlignment="1">
      <alignment horizontal="left" vertical="center" wrapText="1"/>
    </xf>
    <xf numFmtId="0" fontId="11" fillId="4" borderId="0" xfId="0" applyFont="1" applyFill="1" applyAlignment="1">
      <alignment vertical="center" wrapText="1"/>
    </xf>
    <xf numFmtId="174" fontId="0" fillId="4" borderId="0" xfId="0" applyNumberFormat="1" applyFont="1" applyFill="1" applyAlignment="1">
      <alignment horizontal="center" vertical="center"/>
    </xf>
    <xf numFmtId="0" fontId="0" fillId="0" borderId="0" xfId="0" applyFont="1"/>
    <xf numFmtId="174" fontId="1" fillId="0" borderId="5" xfId="0" applyNumberFormat="1" applyFont="1" applyBorder="1" applyAlignment="1">
      <alignment vertical="center"/>
    </xf>
    <xf numFmtId="0" fontId="5" fillId="10" borderId="17" xfId="0" applyFont="1" applyFill="1" applyBorder="1" applyAlignment="1">
      <alignment horizontal="center" vertical="center" wrapText="1"/>
    </xf>
    <xf numFmtId="0" fontId="5" fillId="10" borderId="17" xfId="0" applyFont="1" applyFill="1" applyBorder="1" applyAlignment="1">
      <alignment vertical="center"/>
    </xf>
    <xf numFmtId="0" fontId="1" fillId="10" borderId="10" xfId="0" applyFont="1" applyFill="1" applyBorder="1" applyAlignment="1">
      <alignment vertical="center"/>
    </xf>
    <xf numFmtId="0" fontId="1" fillId="10" borderId="10" xfId="0" applyFont="1" applyFill="1" applyBorder="1" applyAlignment="1">
      <alignment horizontal="justify" vertical="center"/>
    </xf>
    <xf numFmtId="0" fontId="1" fillId="10" borderId="10" xfId="0" applyFont="1" applyFill="1" applyBorder="1" applyAlignment="1">
      <alignment horizontal="center" vertical="center"/>
    </xf>
    <xf numFmtId="170" fontId="1" fillId="10" borderId="10" xfId="0" applyNumberFormat="1" applyFont="1" applyFill="1" applyBorder="1" applyAlignment="1">
      <alignment horizontal="center" vertical="center"/>
    </xf>
    <xf numFmtId="171" fontId="1" fillId="10" borderId="10" xfId="0" applyNumberFormat="1" applyFont="1" applyFill="1" applyBorder="1" applyAlignment="1">
      <alignment vertical="center"/>
    </xf>
    <xf numFmtId="174" fontId="1" fillId="10" borderId="10" xfId="0" applyNumberFormat="1" applyFont="1" applyFill="1" applyBorder="1" applyAlignment="1">
      <alignment horizontal="center" vertical="center"/>
    </xf>
    <xf numFmtId="1" fontId="1" fillId="10" borderId="10" xfId="0" applyNumberFormat="1" applyFont="1" applyFill="1" applyBorder="1" applyAlignment="1">
      <alignment horizontal="center" vertical="center"/>
    </xf>
    <xf numFmtId="172" fontId="1" fillId="10" borderId="10" xfId="0" applyNumberFormat="1" applyFont="1" applyFill="1" applyBorder="1" applyAlignment="1">
      <alignment vertical="center"/>
    </xf>
    <xf numFmtId="0" fontId="1" fillId="10" borderId="11" xfId="0" applyFont="1" applyFill="1" applyBorder="1" applyAlignment="1">
      <alignment horizontal="justify" vertical="center"/>
    </xf>
    <xf numFmtId="0" fontId="5" fillId="11" borderId="17" xfId="0" applyFont="1" applyFill="1" applyBorder="1" applyAlignment="1">
      <alignment horizontal="center" vertical="center" wrapText="1"/>
    </xf>
    <xf numFmtId="0" fontId="5" fillId="11" borderId="37" xfId="0" applyFont="1" applyFill="1" applyBorder="1" applyAlignment="1">
      <alignment vertical="center"/>
    </xf>
    <xf numFmtId="174" fontId="1" fillId="11" borderId="5" xfId="0" applyNumberFormat="1" applyFont="1" applyFill="1" applyBorder="1" applyAlignment="1">
      <alignment horizontal="center" vertical="center"/>
    </xf>
    <xf numFmtId="1" fontId="1" fillId="4" borderId="4" xfId="0" applyNumberFormat="1" applyFont="1" applyFill="1" applyBorder="1" applyAlignment="1">
      <alignment vertical="center" wrapText="1"/>
    </xf>
    <xf numFmtId="1" fontId="1" fillId="4" borderId="1" xfId="0" applyNumberFormat="1" applyFont="1" applyFill="1" applyBorder="1" applyAlignment="1">
      <alignment vertical="center" wrapText="1"/>
    </xf>
    <xf numFmtId="174" fontId="2" fillId="4" borderId="15" xfId="4" applyNumberFormat="1" applyFont="1" applyFill="1" applyBorder="1" applyAlignment="1">
      <alignment horizontal="center" vertical="center"/>
    </xf>
    <xf numFmtId="1" fontId="1" fillId="0" borderId="4" xfId="0" applyNumberFormat="1" applyFont="1" applyFill="1" applyBorder="1" applyAlignment="1">
      <alignment vertical="center" wrapText="1"/>
    </xf>
    <xf numFmtId="1" fontId="1" fillId="0" borderId="1" xfId="0" applyNumberFormat="1" applyFont="1" applyFill="1" applyBorder="1" applyAlignment="1">
      <alignment vertical="center" wrapText="1"/>
    </xf>
    <xf numFmtId="3" fontId="2" fillId="4" borderId="0" xfId="0" applyNumberFormat="1" applyFont="1" applyFill="1"/>
    <xf numFmtId="174" fontId="2" fillId="4" borderId="0" xfId="0" applyNumberFormat="1" applyFont="1" applyFill="1"/>
    <xf numFmtId="3" fontId="2" fillId="4" borderId="15" xfId="4" applyNumberFormat="1" applyFont="1" applyFill="1" applyBorder="1" applyAlignment="1">
      <alignment horizontal="center" vertical="center"/>
    </xf>
    <xf numFmtId="3" fontId="22" fillId="4" borderId="15" xfId="16" applyNumberFormat="1" applyFont="1" applyFill="1" applyBorder="1" applyAlignment="1">
      <alignment horizontal="center" vertical="center" wrapText="1"/>
    </xf>
    <xf numFmtId="174" fontId="22" fillId="4" borderId="15" xfId="16" applyNumberFormat="1" applyFont="1" applyFill="1" applyBorder="1" applyAlignment="1">
      <alignment horizontal="center" vertical="center" wrapText="1"/>
    </xf>
    <xf numFmtId="0" fontId="5" fillId="11" borderId="17" xfId="0" applyFont="1" applyFill="1" applyBorder="1" applyAlignment="1">
      <alignment horizontal="left" vertical="center" wrapText="1"/>
    </xf>
    <xf numFmtId="9" fontId="1" fillId="11" borderId="15" xfId="0" applyNumberFormat="1" applyFont="1" applyFill="1" applyBorder="1" applyAlignment="1">
      <alignment horizontal="center" vertical="center"/>
    </xf>
    <xf numFmtId="174" fontId="1" fillId="11" borderId="15" xfId="0" applyNumberFormat="1" applyFont="1" applyFill="1" applyBorder="1" applyAlignment="1">
      <alignment horizontal="center" vertical="center"/>
    </xf>
    <xf numFmtId="1" fontId="2" fillId="4" borderId="0" xfId="0" applyNumberFormat="1" applyFont="1" applyFill="1"/>
    <xf numFmtId="174" fontId="22" fillId="4" borderId="12" xfId="16" applyNumberFormat="1" applyFont="1" applyFill="1" applyBorder="1" applyAlignment="1">
      <alignment horizontal="center" vertical="center" wrapText="1"/>
    </xf>
    <xf numFmtId="0" fontId="22" fillId="4" borderId="17" xfId="14" applyNumberFormat="1" applyFont="1" applyFill="1" applyBorder="1" applyAlignment="1">
      <alignment horizontal="center" vertical="center" wrapText="1"/>
    </xf>
    <xf numFmtId="0" fontId="22" fillId="4" borderId="17" xfId="0" applyFont="1" applyFill="1" applyBorder="1" applyAlignment="1">
      <alignment horizontal="center" vertical="center"/>
    </xf>
    <xf numFmtId="0" fontId="2" fillId="4" borderId="18" xfId="0" applyFont="1" applyFill="1" applyBorder="1" applyAlignment="1">
      <alignment horizontal="justify" vertical="center" wrapText="1"/>
    </xf>
    <xf numFmtId="0" fontId="2" fillId="4" borderId="19" xfId="0" applyFont="1" applyFill="1" applyBorder="1" applyAlignment="1">
      <alignment horizontal="justify" vertical="center" wrapText="1"/>
    </xf>
    <xf numFmtId="14" fontId="2" fillId="4" borderId="15" xfId="0" applyNumberFormat="1" applyFont="1" applyFill="1" applyBorder="1" applyAlignment="1">
      <alignment horizontal="center" vertical="center" wrapText="1"/>
    </xf>
    <xf numFmtId="174" fontId="1" fillId="5" borderId="5" xfId="0" applyNumberFormat="1" applyFont="1" applyFill="1" applyBorder="1" applyAlignment="1">
      <alignment vertical="center"/>
    </xf>
    <xf numFmtId="174" fontId="1" fillId="5" borderId="15" xfId="0" applyNumberFormat="1" applyFont="1" applyFill="1" applyBorder="1" applyAlignment="1">
      <alignment horizontal="center" vertical="center"/>
    </xf>
    <xf numFmtId="174" fontId="2" fillId="4" borderId="0" xfId="0" applyNumberFormat="1" applyFont="1" applyFill="1" applyAlignment="1">
      <alignment horizontal="center" vertical="center"/>
    </xf>
    <xf numFmtId="0" fontId="11" fillId="0" borderId="0" xfId="0" applyFont="1" applyAlignment="1">
      <alignment vertical="center" wrapText="1"/>
    </xf>
    <xf numFmtId="0" fontId="10" fillId="0" borderId="15" xfId="0" applyFont="1" applyFill="1" applyBorder="1" applyAlignment="1">
      <alignment horizontal="lef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50" fillId="0" borderId="5" xfId="0" applyFont="1" applyBorder="1" applyAlignment="1">
      <alignment vertical="center" wrapText="1"/>
    </xf>
    <xf numFmtId="3" fontId="10" fillId="0" borderId="5" xfId="0" applyNumberFormat="1" applyFont="1" applyBorder="1" applyAlignment="1">
      <alignment horizontal="center" vertical="center" wrapText="1"/>
    </xf>
    <xf numFmtId="0" fontId="10" fillId="0" borderId="6" xfId="0" applyFont="1" applyBorder="1" applyAlignment="1">
      <alignment vertical="center" wrapText="1"/>
    </xf>
    <xf numFmtId="3" fontId="10" fillId="2" borderId="12" xfId="0" applyNumberFormat="1" applyFont="1" applyFill="1" applyBorder="1" applyAlignment="1">
      <alignment horizontal="center" vertical="center" textRotation="90" wrapText="1"/>
    </xf>
    <xf numFmtId="3" fontId="10" fillId="2" borderId="2" xfId="0" applyNumberFormat="1" applyFont="1" applyFill="1" applyBorder="1" applyAlignment="1">
      <alignment horizontal="center" vertical="center" textRotation="90" wrapText="1"/>
    </xf>
    <xf numFmtId="0" fontId="10" fillId="3" borderId="10" xfId="0" applyFont="1" applyFill="1" applyBorder="1" applyAlignment="1">
      <alignment vertical="center" wrapText="1"/>
    </xf>
    <xf numFmtId="0" fontId="10" fillId="3" borderId="10" xfId="0" applyFont="1" applyFill="1" applyBorder="1" applyAlignment="1">
      <alignment horizontal="justify" vertical="center" wrapText="1"/>
    </xf>
    <xf numFmtId="0" fontId="50" fillId="3" borderId="10" xfId="0" applyFont="1" applyFill="1" applyBorder="1" applyAlignment="1">
      <alignment horizontal="justify" vertical="center" wrapText="1"/>
    </xf>
    <xf numFmtId="1" fontId="10" fillId="3" borderId="10" xfId="0" applyNumberFormat="1" applyFont="1" applyFill="1" applyBorder="1" applyAlignment="1">
      <alignment horizontal="center" vertical="center" wrapText="1"/>
    </xf>
    <xf numFmtId="3" fontId="10" fillId="3" borderId="10" xfId="0" applyNumberFormat="1" applyFont="1" applyFill="1" applyBorder="1" applyAlignment="1">
      <alignment vertical="center" wrapText="1"/>
    </xf>
    <xf numFmtId="172" fontId="10" fillId="3" borderId="10" xfId="0" applyNumberFormat="1" applyFont="1" applyFill="1" applyBorder="1" applyAlignment="1">
      <alignment vertical="center" wrapText="1"/>
    </xf>
    <xf numFmtId="0" fontId="10" fillId="3" borderId="11" xfId="0" applyFont="1" applyFill="1" applyBorder="1" applyAlignment="1">
      <alignment horizontal="justify" vertical="center" wrapText="1"/>
    </xf>
    <xf numFmtId="0" fontId="11" fillId="0" borderId="0" xfId="0" applyFont="1" applyBorder="1" applyAlignment="1">
      <alignment vertical="center" wrapText="1"/>
    </xf>
    <xf numFmtId="0" fontId="6" fillId="11" borderId="0" xfId="0" applyFont="1" applyFill="1"/>
    <xf numFmtId="3" fontId="13" fillId="11" borderId="17" xfId="0" applyNumberFormat="1" applyFont="1" applyFill="1" applyBorder="1" applyAlignment="1">
      <alignment vertical="center" wrapText="1"/>
    </xf>
    <xf numFmtId="3" fontId="13" fillId="11" borderId="17" xfId="0" applyNumberFormat="1" applyFont="1" applyFill="1" applyBorder="1" applyAlignment="1">
      <alignment horizontal="center" vertical="center" wrapText="1"/>
    </xf>
    <xf numFmtId="3" fontId="6" fillId="11" borderId="0" xfId="0" applyNumberFormat="1" applyFont="1" applyFill="1"/>
    <xf numFmtId="1" fontId="11" fillId="0" borderId="15" xfId="0" applyNumberFormat="1"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15" xfId="1" applyNumberFormat="1" applyFont="1" applyFill="1" applyBorder="1" applyAlignment="1">
      <alignment horizontal="justify" vertical="center" wrapText="1"/>
    </xf>
    <xf numFmtId="0" fontId="48" fillId="0" borderId="15" xfId="1" applyNumberFormat="1" applyFont="1" applyFill="1" applyBorder="1" applyAlignment="1">
      <alignment horizontal="justify" vertical="center" wrapText="1"/>
    </xf>
    <xf numFmtId="0" fontId="11" fillId="0" borderId="0" xfId="0" applyFont="1" applyFill="1" applyAlignment="1">
      <alignment vertical="center" wrapText="1"/>
    </xf>
    <xf numFmtId="0" fontId="11" fillId="0" borderId="8" xfId="0" applyFont="1" applyFill="1" applyBorder="1" applyAlignment="1">
      <alignment horizontal="justify" vertical="center" wrapText="1"/>
    </xf>
    <xf numFmtId="0" fontId="6" fillId="11" borderId="0" xfId="0" applyFont="1" applyFill="1" applyAlignment="1">
      <alignment horizontal="justify" vertical="center" wrapText="1"/>
    </xf>
    <xf numFmtId="0" fontId="13" fillId="11" borderId="37" xfId="0" applyFont="1" applyFill="1" applyBorder="1" applyAlignment="1">
      <alignment horizontal="justify" vertical="center" wrapText="1"/>
    </xf>
    <xf numFmtId="0" fontId="49" fillId="0" borderId="15" xfId="1" applyNumberFormat="1" applyFont="1" applyFill="1" applyBorder="1" applyAlignment="1">
      <alignment horizontal="justify" vertical="center" wrapText="1"/>
    </xf>
    <xf numFmtId="0" fontId="49" fillId="0" borderId="12" xfId="1" applyNumberFormat="1" applyFont="1" applyFill="1" applyBorder="1" applyAlignment="1">
      <alignment horizontal="justify" vertical="center" wrapText="1"/>
    </xf>
    <xf numFmtId="0" fontId="6" fillId="10" borderId="17" xfId="0" applyFont="1" applyFill="1" applyBorder="1" applyAlignment="1">
      <alignment horizontal="justify" vertical="center" wrapText="1"/>
    </xf>
    <xf numFmtId="165" fontId="13" fillId="10" borderId="17" xfId="0" applyNumberFormat="1" applyFont="1" applyFill="1" applyBorder="1" applyAlignment="1">
      <alignment horizontal="justify" vertical="center" wrapText="1"/>
    </xf>
    <xf numFmtId="3" fontId="13" fillId="10" borderId="17" xfId="0" applyNumberFormat="1" applyFont="1" applyFill="1" applyBorder="1" applyAlignment="1">
      <alignment vertical="center" wrapText="1"/>
    </xf>
    <xf numFmtId="3" fontId="13" fillId="10" borderId="17" xfId="0" applyNumberFormat="1" applyFont="1" applyFill="1" applyBorder="1" applyAlignment="1">
      <alignment horizontal="center" vertical="center" wrapText="1"/>
    </xf>
    <xf numFmtId="3" fontId="6" fillId="10" borderId="0" xfId="0" applyNumberFormat="1" applyFont="1" applyFill="1"/>
    <xf numFmtId="0" fontId="6" fillId="10" borderId="0" xfId="0" applyFont="1" applyFill="1"/>
    <xf numFmtId="0" fontId="13" fillId="11" borderId="36" xfId="0" applyFont="1" applyFill="1" applyBorder="1" applyAlignment="1">
      <alignment horizontal="justify" vertical="center" wrapText="1"/>
    </xf>
    <xf numFmtId="0" fontId="19" fillId="0" borderId="8" xfId="0" applyFont="1" applyFill="1" applyBorder="1" applyAlignment="1">
      <alignment horizontal="justify" vertical="center" wrapText="1"/>
    </xf>
    <xf numFmtId="0" fontId="51" fillId="0" borderId="15" xfId="1" applyNumberFormat="1" applyFont="1" applyFill="1" applyBorder="1" applyAlignment="1">
      <alignment horizontal="justify" vertical="center" wrapText="1"/>
    </xf>
    <xf numFmtId="0" fontId="51" fillId="0" borderId="12" xfId="1" applyNumberFormat="1" applyFont="1" applyFill="1" applyBorder="1" applyAlignment="1">
      <alignment horizontal="justify" vertical="center" wrapText="1"/>
    </xf>
    <xf numFmtId="0" fontId="49" fillId="0" borderId="15" xfId="4" applyFont="1" applyFill="1" applyBorder="1" applyAlignment="1">
      <alignment horizontal="justify" vertical="center" wrapText="1"/>
    </xf>
    <xf numFmtId="1" fontId="10" fillId="4" borderId="7" xfId="0" applyNumberFormat="1" applyFont="1" applyFill="1" applyBorder="1" applyAlignment="1">
      <alignment vertical="center" wrapText="1"/>
    </xf>
    <xf numFmtId="1" fontId="10" fillId="4" borderId="6" xfId="0" applyNumberFormat="1" applyFont="1" applyFill="1" applyBorder="1" applyAlignment="1">
      <alignment vertical="center" wrapText="1"/>
    </xf>
    <xf numFmtId="0" fontId="10" fillId="5" borderId="5" xfId="0" applyFont="1" applyFill="1" applyBorder="1" applyAlignment="1">
      <alignment vertical="center" wrapText="1"/>
    </xf>
    <xf numFmtId="0" fontId="10" fillId="5" borderId="5" xfId="0" applyFont="1" applyFill="1" applyBorder="1" applyAlignment="1">
      <alignment horizontal="justify" vertical="center" wrapText="1"/>
    </xf>
    <xf numFmtId="0" fontId="10" fillId="5" borderId="5" xfId="0" applyFont="1" applyFill="1" applyBorder="1" applyAlignment="1">
      <alignment horizontal="center" vertical="center" wrapText="1"/>
    </xf>
    <xf numFmtId="0" fontId="50" fillId="5" borderId="5" xfId="0" applyFont="1" applyFill="1" applyBorder="1" applyAlignment="1">
      <alignment horizontal="justify" vertical="center" wrapText="1"/>
    </xf>
    <xf numFmtId="1" fontId="10" fillId="5" borderId="5" xfId="0" applyNumberFormat="1" applyFont="1" applyFill="1" applyBorder="1" applyAlignment="1">
      <alignment horizontal="center" vertical="center" wrapText="1"/>
    </xf>
    <xf numFmtId="3" fontId="10" fillId="5" borderId="5" xfId="0" applyNumberFormat="1" applyFont="1" applyFill="1" applyBorder="1" applyAlignment="1">
      <alignment vertical="center" wrapText="1"/>
    </xf>
    <xf numFmtId="172" fontId="10" fillId="5" borderId="5" xfId="0" applyNumberFormat="1" applyFont="1" applyFill="1" applyBorder="1" applyAlignment="1">
      <alignment vertical="center" wrapText="1"/>
    </xf>
    <xf numFmtId="0" fontId="10" fillId="5" borderId="6" xfId="0" applyFont="1" applyFill="1" applyBorder="1" applyAlignment="1">
      <alignment horizontal="justify" vertical="center" wrapText="1"/>
    </xf>
    <xf numFmtId="0" fontId="11" fillId="4" borderId="0" xfId="0" applyFont="1" applyFill="1" applyAlignment="1">
      <alignment horizontal="justify" vertical="center" wrapText="1"/>
    </xf>
    <xf numFmtId="0" fontId="52" fillId="4" borderId="0" xfId="0" applyFont="1" applyFill="1" applyAlignment="1">
      <alignment horizontal="justify" vertical="center" wrapText="1"/>
    </xf>
    <xf numFmtId="1" fontId="11" fillId="4" borderId="0" xfId="0" applyNumberFormat="1" applyFont="1" applyFill="1" applyAlignment="1">
      <alignment horizontal="center" vertical="center" wrapText="1"/>
    </xf>
    <xf numFmtId="3" fontId="11" fillId="0" borderId="0" xfId="0" applyNumberFormat="1" applyFont="1" applyAlignment="1">
      <alignment vertical="center" wrapText="1"/>
    </xf>
    <xf numFmtId="172" fontId="11" fillId="0" borderId="0" xfId="0" applyNumberFormat="1" applyFont="1" applyFill="1" applyAlignment="1">
      <alignment horizontal="right" vertical="center" wrapText="1"/>
    </xf>
    <xf numFmtId="172" fontId="11" fillId="0" borderId="0" xfId="0" applyNumberFormat="1" applyFont="1" applyAlignment="1">
      <alignment horizontal="center" vertical="center" wrapText="1"/>
    </xf>
    <xf numFmtId="0" fontId="11" fillId="0" borderId="0" xfId="0" applyFont="1" applyAlignment="1">
      <alignment horizontal="justify" vertical="center" wrapText="1"/>
    </xf>
    <xf numFmtId="1" fontId="11" fillId="0" borderId="0" xfId="0" applyNumberFormat="1" applyFont="1" applyAlignment="1">
      <alignment vertical="center" wrapText="1"/>
    </xf>
    <xf numFmtId="0" fontId="13" fillId="11" borderId="37" xfId="0" applyFont="1" applyFill="1" applyBorder="1" applyAlignment="1">
      <alignment horizontal="center" vertical="center" wrapText="1"/>
    </xf>
    <xf numFmtId="9" fontId="10" fillId="3" borderId="10" xfId="3" applyFont="1" applyFill="1" applyBorder="1" applyAlignment="1">
      <alignment horizontal="center" vertical="center" wrapText="1"/>
    </xf>
    <xf numFmtId="9" fontId="13" fillId="11" borderId="17" xfId="3" applyFont="1" applyFill="1" applyBorder="1" applyAlignment="1">
      <alignment horizontal="center" vertical="center" wrapText="1"/>
    </xf>
    <xf numFmtId="9" fontId="10" fillId="5" borderId="5" xfId="3" applyFont="1" applyFill="1" applyBorder="1" applyAlignment="1">
      <alignment horizontal="center" vertical="center" wrapText="1"/>
    </xf>
    <xf numFmtId="9" fontId="11" fillId="4" borderId="0" xfId="3" applyFont="1" applyFill="1" applyAlignment="1">
      <alignment horizontal="center" vertical="center" wrapText="1"/>
    </xf>
    <xf numFmtId="9" fontId="10" fillId="0" borderId="5" xfId="3" applyFont="1" applyBorder="1" applyAlignment="1">
      <alignment horizontal="center" vertical="center" wrapText="1"/>
    </xf>
    <xf numFmtId="9" fontId="13" fillId="10" borderId="17" xfId="3"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0" fillId="0" borderId="5" xfId="0" applyNumberFormat="1" applyFont="1" applyBorder="1" applyAlignment="1">
      <alignment horizontal="right" vertical="center" wrapText="1"/>
    </xf>
    <xf numFmtId="4" fontId="10" fillId="3" borderId="10" xfId="0" applyNumberFormat="1" applyFont="1" applyFill="1" applyBorder="1" applyAlignment="1">
      <alignment horizontal="right" vertical="center" wrapText="1"/>
    </xf>
    <xf numFmtId="4" fontId="13" fillId="11" borderId="17" xfId="0" applyNumberFormat="1" applyFont="1" applyFill="1" applyBorder="1" applyAlignment="1">
      <alignment horizontal="right" vertical="center" wrapText="1"/>
    </xf>
    <xf numFmtId="4" fontId="11" fillId="0" borderId="15" xfId="0" applyNumberFormat="1" applyFont="1" applyFill="1" applyBorder="1" applyAlignment="1">
      <alignment horizontal="right" vertical="center" wrapText="1"/>
    </xf>
    <xf numFmtId="4" fontId="13" fillId="10" borderId="17" xfId="0" applyNumberFormat="1" applyFont="1" applyFill="1" applyBorder="1" applyAlignment="1">
      <alignment horizontal="right" vertical="center" wrapText="1"/>
    </xf>
    <xf numFmtId="4" fontId="10" fillId="5" borderId="5" xfId="0" applyNumberFormat="1" applyFont="1" applyFill="1" applyBorder="1" applyAlignment="1">
      <alignment horizontal="right" vertical="center" wrapText="1"/>
    </xf>
    <xf numFmtId="4" fontId="11" fillId="4" borderId="0" xfId="0" applyNumberFormat="1" applyFont="1" applyFill="1" applyAlignment="1">
      <alignment horizontal="right" vertical="center" wrapText="1"/>
    </xf>
    <xf numFmtId="0" fontId="2" fillId="10" borderId="0" xfId="0" applyFont="1" applyFill="1" applyBorder="1" applyAlignment="1">
      <alignment horizontal="center" vertical="center" wrapText="1"/>
    </xf>
    <xf numFmtId="0" fontId="39" fillId="23" borderId="0" xfId="0" applyFont="1" applyFill="1" applyBorder="1" applyAlignment="1">
      <alignment vertical="center" wrapText="1"/>
    </xf>
    <xf numFmtId="9" fontId="2" fillId="10" borderId="0" xfId="0" applyNumberFormat="1" applyFont="1" applyFill="1" applyBorder="1" applyAlignment="1">
      <alignment horizontal="center" vertical="center" wrapText="1"/>
    </xf>
    <xf numFmtId="171" fontId="2" fillId="10" borderId="0" xfId="0" applyNumberFormat="1"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15" xfId="0" applyFont="1" applyFill="1" applyBorder="1" applyAlignment="1">
      <alignment horizontal="justify" vertical="center" wrapText="1"/>
    </xf>
    <xf numFmtId="171" fontId="2" fillId="10" borderId="15" xfId="0" applyNumberFormat="1" applyFont="1" applyFill="1" applyBorder="1" applyAlignment="1">
      <alignment horizontal="center" vertical="center" wrapText="1"/>
    </xf>
    <xf numFmtId="1" fontId="2" fillId="10" borderId="15" xfId="0" applyNumberFormat="1" applyFont="1" applyFill="1" applyBorder="1" applyAlignment="1">
      <alignment horizontal="center" vertical="center" wrapText="1"/>
    </xf>
    <xf numFmtId="0" fontId="39" fillId="23" borderId="15" xfId="0" applyFont="1" applyFill="1" applyBorder="1" applyAlignment="1">
      <alignment vertical="center" wrapText="1"/>
    </xf>
    <xf numFmtId="1" fontId="2" fillId="10" borderId="5" xfId="0" applyNumberFormat="1" applyFont="1" applyFill="1" applyBorder="1" applyAlignment="1">
      <alignment horizontal="center" vertical="center" wrapText="1"/>
    </xf>
    <xf numFmtId="14" fontId="2" fillId="10" borderId="5" xfId="0" applyNumberFormat="1" applyFont="1" applyFill="1" applyBorder="1" applyAlignment="1">
      <alignment horizontal="center" vertical="center" wrapText="1"/>
    </xf>
    <xf numFmtId="1" fontId="2" fillId="10" borderId="6" xfId="0" applyNumberFormat="1" applyFont="1" applyFill="1" applyBorder="1" applyAlignment="1">
      <alignment horizontal="center" vertical="center" wrapText="1"/>
    </xf>
    <xf numFmtId="0" fontId="27" fillId="23" borderId="15" xfId="0" applyFont="1" applyFill="1" applyBorder="1" applyAlignment="1">
      <alignment horizontal="center" vertical="center" wrapText="1"/>
    </xf>
    <xf numFmtId="0" fontId="27" fillId="23" borderId="15" xfId="0" applyFont="1" applyFill="1" applyBorder="1" applyAlignment="1">
      <alignment vertical="center"/>
    </xf>
    <xf numFmtId="1" fontId="1" fillId="10" borderId="15" xfId="0" applyNumberFormat="1" applyFont="1" applyFill="1" applyBorder="1" applyAlignment="1">
      <alignment horizontal="center" vertical="center" wrapText="1"/>
    </xf>
    <xf numFmtId="0" fontId="1" fillId="10" borderId="15" xfId="0" applyFont="1" applyFill="1" applyBorder="1" applyAlignment="1">
      <alignment vertical="center"/>
    </xf>
    <xf numFmtId="0" fontId="1" fillId="10" borderId="5" xfId="0" applyFont="1" applyFill="1" applyBorder="1" applyAlignment="1">
      <alignment vertical="center"/>
    </xf>
    <xf numFmtId="0" fontId="1" fillId="10" borderId="5" xfId="0" applyFont="1" applyFill="1" applyBorder="1" applyAlignment="1">
      <alignment horizontal="center" vertical="center"/>
    </xf>
    <xf numFmtId="0" fontId="1" fillId="10" borderId="15" xfId="0" applyFont="1" applyFill="1" applyBorder="1" applyAlignment="1">
      <alignment horizontal="justify" vertical="center"/>
    </xf>
    <xf numFmtId="171" fontId="1" fillId="10" borderId="15" xfId="0" applyNumberFormat="1" applyFont="1" applyFill="1" applyBorder="1" applyAlignment="1">
      <alignment horizontal="center" vertical="center"/>
    </xf>
    <xf numFmtId="1" fontId="1" fillId="10" borderId="15" xfId="0" applyNumberFormat="1" applyFont="1" applyFill="1" applyBorder="1" applyAlignment="1">
      <alignment horizontal="center" vertical="center"/>
    </xf>
    <xf numFmtId="0" fontId="1" fillId="10" borderId="15" xfId="0" applyFont="1" applyFill="1" applyBorder="1" applyAlignment="1">
      <alignment horizontal="center" vertical="center"/>
    </xf>
    <xf numFmtId="1" fontId="1" fillId="10" borderId="15" xfId="0" applyNumberFormat="1" applyFont="1" applyFill="1" applyBorder="1" applyAlignment="1">
      <alignment horizontal="left" vertical="center" wrapText="1"/>
    </xf>
    <xf numFmtId="171" fontId="1" fillId="10" borderId="10"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0" fontId="47" fillId="0" borderId="15" xfId="0" applyFont="1" applyBorder="1" applyAlignment="1">
      <alignment horizontal="center" vertical="center" wrapText="1"/>
    </xf>
    <xf numFmtId="0" fontId="37" fillId="0" borderId="15" xfId="0" applyFont="1" applyBorder="1" applyAlignment="1">
      <alignment horizontal="center" vertical="center" wrapText="1"/>
    </xf>
    <xf numFmtId="14" fontId="15" fillId="0" borderId="15" xfId="0" applyNumberFormat="1" applyFont="1" applyBorder="1" applyAlignment="1">
      <alignment horizontal="center" vertical="center" wrapText="1"/>
    </xf>
    <xf numFmtId="0" fontId="37" fillId="4" borderId="12" xfId="0" applyNumberFormat="1" applyFont="1" applyFill="1" applyBorder="1" applyAlignment="1">
      <alignment horizontal="center" vertical="center"/>
    </xf>
    <xf numFmtId="0" fontId="37" fillId="4" borderId="13" xfId="0" applyNumberFormat="1" applyFont="1" applyFill="1" applyBorder="1" applyAlignment="1">
      <alignment horizontal="center" vertical="center"/>
    </xf>
    <xf numFmtId="0" fontId="37" fillId="4" borderId="14" xfId="0" applyNumberFormat="1" applyFont="1" applyFill="1" applyBorder="1" applyAlignment="1">
      <alignment horizontal="center" vertical="center"/>
    </xf>
    <xf numFmtId="3" fontId="37" fillId="4" borderId="12" xfId="0" applyNumberFormat="1" applyFont="1" applyFill="1" applyBorder="1" applyAlignment="1">
      <alignment horizontal="center" vertical="center"/>
    </xf>
    <xf numFmtId="3" fontId="37" fillId="4" borderId="13" xfId="0" applyNumberFormat="1" applyFont="1" applyFill="1" applyBorder="1" applyAlignment="1">
      <alignment horizontal="center" vertical="center"/>
    </xf>
    <xf numFmtId="3" fontId="37" fillId="4" borderId="14" xfId="0" applyNumberFormat="1" applyFont="1" applyFill="1" applyBorder="1" applyAlignment="1">
      <alignment horizontal="center" vertical="center"/>
    </xf>
    <xf numFmtId="172" fontId="41" fillId="2" borderId="2" xfId="0" applyNumberFormat="1" applyFont="1" applyFill="1" applyBorder="1" applyAlignment="1">
      <alignment horizontal="center" vertical="center" wrapText="1"/>
    </xf>
    <xf numFmtId="172" fontId="41" fillId="2" borderId="4" xfId="0" applyNumberFormat="1" applyFont="1" applyFill="1" applyBorder="1" applyAlignment="1">
      <alignment horizontal="center" vertical="center" wrapText="1"/>
    </xf>
    <xf numFmtId="3" fontId="37" fillId="4" borderId="15" xfId="0" applyNumberFormat="1" applyFont="1" applyFill="1" applyBorder="1" applyAlignment="1">
      <alignment horizontal="center" vertical="center"/>
    </xf>
    <xf numFmtId="0" fontId="37" fillId="4" borderId="15" xfId="0" applyNumberFormat="1" applyFont="1" applyFill="1" applyBorder="1" applyAlignment="1">
      <alignment horizontal="center" vertical="center"/>
    </xf>
    <xf numFmtId="0" fontId="37" fillId="0" borderId="15" xfId="0" applyNumberFormat="1" applyFont="1" applyBorder="1" applyAlignment="1">
      <alignment horizontal="center" vertical="center"/>
    </xf>
    <xf numFmtId="180" fontId="37" fillId="4" borderId="15" xfId="0" applyNumberFormat="1" applyFont="1" applyFill="1" applyBorder="1" applyAlignment="1">
      <alignment horizontal="center" vertical="center" wrapText="1"/>
    </xf>
    <xf numFmtId="3" fontId="41" fillId="2" borderId="12" xfId="0" applyNumberFormat="1" applyFont="1" applyFill="1" applyBorder="1" applyAlignment="1">
      <alignment horizontal="center" vertical="center" wrapText="1"/>
    </xf>
    <xf numFmtId="3" fontId="41" fillId="2" borderId="13" xfId="0" applyNumberFormat="1" applyFont="1" applyFill="1" applyBorder="1" applyAlignment="1">
      <alignment horizontal="center" vertical="center" wrapText="1"/>
    </xf>
    <xf numFmtId="0" fontId="38" fillId="7" borderId="15" xfId="0" applyFont="1" applyFill="1" applyBorder="1" applyAlignment="1">
      <alignment horizontal="center" vertical="center" wrapText="1"/>
    </xf>
    <xf numFmtId="0" fontId="38" fillId="7" borderId="9"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11" xfId="0" applyFont="1" applyFill="1" applyBorder="1" applyAlignment="1">
      <alignment horizontal="center" vertical="center"/>
    </xf>
    <xf numFmtId="0" fontId="38" fillId="7" borderId="12" xfId="0" applyFont="1" applyFill="1" applyBorder="1" applyAlignment="1">
      <alignment horizontal="center" vertical="center" textRotation="90" wrapText="1"/>
    </xf>
    <xf numFmtId="0" fontId="38" fillId="7" borderId="14" xfId="0" applyFont="1" applyFill="1" applyBorder="1" applyAlignment="1">
      <alignment horizontal="center" vertical="center" textRotation="90" wrapText="1"/>
    </xf>
    <xf numFmtId="0" fontId="37" fillId="0" borderId="23" xfId="0" applyNumberFormat="1" applyFont="1" applyBorder="1" applyAlignment="1">
      <alignment horizontal="center" vertical="center"/>
    </xf>
    <xf numFmtId="0" fontId="37" fillId="0" borderId="32" xfId="0" applyNumberFormat="1" applyFont="1" applyBorder="1" applyAlignment="1">
      <alignment horizontal="center" vertical="center"/>
    </xf>
    <xf numFmtId="180" fontId="37" fillId="4" borderId="12" xfId="0" applyNumberFormat="1" applyFont="1" applyFill="1" applyBorder="1" applyAlignment="1">
      <alignment horizontal="center" vertical="center" wrapText="1"/>
    </xf>
    <xf numFmtId="180" fontId="37" fillId="4" borderId="13" xfId="0" applyNumberFormat="1" applyFont="1" applyFill="1" applyBorder="1" applyAlignment="1">
      <alignment horizontal="center" vertical="center" wrapText="1"/>
    </xf>
    <xf numFmtId="180" fontId="37" fillId="4" borderId="14" xfId="0" applyNumberFormat="1" applyFont="1" applyFill="1" applyBorder="1" applyAlignment="1">
      <alignment horizontal="center" vertical="center" wrapText="1"/>
    </xf>
    <xf numFmtId="1" fontId="37" fillId="4" borderId="12" xfId="0" applyNumberFormat="1" applyFont="1" applyFill="1" applyBorder="1" applyAlignment="1">
      <alignment horizontal="center" vertical="center" wrapText="1"/>
    </xf>
    <xf numFmtId="1" fontId="37" fillId="4" borderId="13" xfId="0" applyNumberFormat="1" applyFont="1" applyFill="1" applyBorder="1" applyAlignment="1">
      <alignment horizontal="center" vertical="center" wrapText="1"/>
    </xf>
    <xf numFmtId="1" fontId="37" fillId="4" borderId="14" xfId="0" applyNumberFormat="1" applyFont="1" applyFill="1" applyBorder="1" applyAlignment="1">
      <alignment horizontal="center" vertical="center" wrapText="1"/>
    </xf>
    <xf numFmtId="0" fontId="37" fillId="0" borderId="12" xfId="0" applyNumberFormat="1" applyFont="1" applyBorder="1" applyAlignment="1">
      <alignment horizontal="center" vertical="center"/>
    </xf>
    <xf numFmtId="0" fontId="37" fillId="0" borderId="13" xfId="0" applyNumberFormat="1" applyFont="1" applyBorder="1" applyAlignment="1">
      <alignment horizontal="center" vertical="center"/>
    </xf>
    <xf numFmtId="0" fontId="37" fillId="0" borderId="14" xfId="0" applyNumberFormat="1" applyFont="1" applyBorder="1" applyAlignment="1">
      <alignment horizontal="center" vertical="center"/>
    </xf>
    <xf numFmtId="0" fontId="41" fillId="4" borderId="0" xfId="0" applyFont="1" applyFill="1" applyAlignment="1">
      <alignment horizontal="center"/>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179" fontId="37" fillId="0" borderId="12" xfId="2" applyNumberFormat="1" applyFont="1" applyBorder="1" applyAlignment="1">
      <alignment horizontal="center" vertical="center"/>
    </xf>
    <xf numFmtId="179" fontId="37" fillId="0" borderId="13" xfId="2" applyNumberFormat="1" applyFont="1" applyBorder="1" applyAlignment="1">
      <alignment horizontal="center" vertical="center"/>
    </xf>
    <xf numFmtId="179" fontId="37" fillId="0" borderId="14" xfId="2" applyNumberFormat="1" applyFont="1" applyBorder="1" applyAlignment="1">
      <alignment horizontal="center" vertical="center"/>
    </xf>
    <xf numFmtId="0" fontId="37" fillId="4" borderId="12" xfId="0" applyFont="1" applyFill="1" applyBorder="1" applyAlignment="1">
      <alignment horizontal="center" vertical="center" wrapText="1"/>
    </xf>
    <xf numFmtId="0" fontId="37" fillId="4" borderId="13"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9" fontId="37" fillId="4" borderId="12" xfId="3" applyNumberFormat="1" applyFont="1" applyFill="1" applyBorder="1" applyAlignment="1">
      <alignment horizontal="center" vertical="center" wrapText="1"/>
    </xf>
    <xf numFmtId="9" fontId="37" fillId="4" borderId="13" xfId="3" applyNumberFormat="1" applyFont="1" applyFill="1" applyBorder="1" applyAlignment="1">
      <alignment horizontal="center" vertical="center" wrapText="1"/>
    </xf>
    <xf numFmtId="9" fontId="37" fillId="4" borderId="14" xfId="3"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1" fillId="0" borderId="17" xfId="0" applyNumberFormat="1"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1" fillId="4" borderId="17" xfId="4" applyNumberFormat="1" applyFont="1" applyFill="1" applyBorder="1" applyAlignment="1">
      <alignment horizontal="center" vertical="center" wrapText="1"/>
    </xf>
    <xf numFmtId="0" fontId="37" fillId="0" borderId="3"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15" xfId="0" applyFont="1" applyFill="1" applyBorder="1" applyAlignment="1">
      <alignment horizontal="justify" vertical="center" wrapText="1"/>
    </xf>
    <xf numFmtId="0" fontId="37" fillId="0" borderId="15" xfId="0" applyFont="1" applyFill="1" applyBorder="1" applyAlignment="1">
      <alignment horizontal="center" vertical="center" wrapText="1"/>
    </xf>
    <xf numFmtId="0" fontId="31" fillId="16" borderId="18" xfId="0" applyFont="1" applyFill="1" applyBorder="1" applyAlignment="1">
      <alignment horizontal="center" vertical="center" wrapText="1"/>
    </xf>
    <xf numFmtId="0" fontId="31" fillId="16" borderId="20" xfId="0" applyFont="1" applyFill="1" applyBorder="1" applyAlignment="1">
      <alignment horizontal="center" vertical="center" wrapText="1"/>
    </xf>
    <xf numFmtId="0" fontId="31" fillId="16" borderId="33" xfId="0" applyFont="1" applyFill="1" applyBorder="1" applyAlignment="1">
      <alignment horizontal="center" vertical="center" wrapText="1"/>
    </xf>
    <xf numFmtId="0" fontId="31" fillId="0" borderId="19" xfId="0" applyFont="1" applyBorder="1" applyAlignment="1">
      <alignment horizontal="justify" vertical="center" wrapText="1"/>
    </xf>
    <xf numFmtId="0" fontId="31" fillId="0" borderId="29" xfId="0" applyFont="1" applyBorder="1" applyAlignment="1">
      <alignment horizontal="justify" vertical="center" wrapText="1"/>
    </xf>
    <xf numFmtId="0" fontId="31" fillId="0" borderId="21" xfId="0" applyFont="1" applyBorder="1" applyAlignment="1">
      <alignment horizontal="justify" vertical="center" wrapText="1"/>
    </xf>
    <xf numFmtId="9" fontId="37" fillId="4" borderId="15" xfId="3" applyNumberFormat="1" applyFont="1" applyFill="1" applyBorder="1" applyAlignment="1">
      <alignment horizontal="center" vertical="center" wrapText="1"/>
    </xf>
    <xf numFmtId="179" fontId="31" fillId="4" borderId="15" xfId="2" applyNumberFormat="1" applyFont="1" applyFill="1" applyBorder="1" applyAlignment="1">
      <alignment horizontal="center" vertical="center"/>
    </xf>
    <xf numFmtId="0" fontId="37" fillId="0" borderId="23"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0" borderId="32" xfId="0" applyFont="1" applyBorder="1" applyAlignment="1">
      <alignment horizontal="center" vertical="center" wrapText="1"/>
    </xf>
    <xf numFmtId="0" fontId="41" fillId="2" borderId="12" xfId="0" applyFont="1" applyFill="1" applyBorder="1" applyAlignment="1">
      <alignment horizontal="center" vertical="center" wrapText="1"/>
    </xf>
    <xf numFmtId="0" fontId="41" fillId="2" borderId="13" xfId="0" applyFont="1" applyFill="1" applyBorder="1" applyAlignment="1">
      <alignment horizontal="center" vertical="center" wrapText="1"/>
    </xf>
    <xf numFmtId="170" fontId="41" fillId="2" borderId="2" xfId="0" applyNumberFormat="1" applyFont="1" applyFill="1" applyBorder="1" applyAlignment="1">
      <alignment horizontal="center" vertical="center" wrapText="1"/>
    </xf>
    <xf numFmtId="170" fontId="41" fillId="2" borderId="4" xfId="0" applyNumberFormat="1" applyFont="1" applyFill="1" applyBorder="1" applyAlignment="1">
      <alignment horizontal="center" vertical="center" wrapText="1"/>
    </xf>
    <xf numFmtId="171" fontId="41" fillId="2" borderId="2" xfId="0" applyNumberFormat="1" applyFont="1" applyFill="1" applyBorder="1" applyAlignment="1">
      <alignment horizontal="center" vertical="center" wrapText="1"/>
    </xf>
    <xf numFmtId="171" fontId="41" fillId="2" borderId="4" xfId="0" applyNumberFormat="1"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4" xfId="0" applyFont="1" applyFill="1" applyBorder="1" applyAlignment="1">
      <alignment horizontal="center" vertical="center" wrapText="1"/>
    </xf>
    <xf numFmtId="9" fontId="37" fillId="4" borderId="23" xfId="3" applyNumberFormat="1" applyFont="1" applyFill="1" applyBorder="1" applyAlignment="1">
      <alignment horizontal="center" vertical="center" wrapText="1"/>
    </xf>
    <xf numFmtId="9" fontId="37" fillId="4" borderId="32" xfId="3" applyNumberFormat="1" applyFont="1" applyFill="1" applyBorder="1" applyAlignment="1">
      <alignment horizontal="center" vertical="center" wrapText="1"/>
    </xf>
    <xf numFmtId="179" fontId="37" fillId="0" borderId="23" xfId="2" applyNumberFormat="1" applyFont="1" applyBorder="1" applyAlignment="1">
      <alignment horizontal="center" vertical="center"/>
    </xf>
    <xf numFmtId="179" fontId="37" fillId="0" borderId="32" xfId="2" applyNumberFormat="1" applyFont="1" applyBorder="1" applyAlignment="1">
      <alignment horizontal="center" vertical="center"/>
    </xf>
    <xf numFmtId="0" fontId="37" fillId="0" borderId="23" xfId="0" applyFont="1" applyFill="1" applyBorder="1" applyAlignment="1">
      <alignment horizontal="left" vertical="center" wrapText="1"/>
    </xf>
    <xf numFmtId="0" fontId="37" fillId="0" borderId="32" xfId="0" applyFont="1" applyFill="1" applyBorder="1" applyAlignment="1">
      <alignment horizontal="left" vertical="center" wrapText="1"/>
    </xf>
    <xf numFmtId="0" fontId="41" fillId="0" borderId="0" xfId="0" applyFont="1" applyBorder="1" applyAlignment="1">
      <alignment horizontal="center" vertical="center"/>
    </xf>
    <xf numFmtId="0" fontId="41" fillId="0" borderId="1"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left" vertical="center"/>
    </xf>
    <xf numFmtId="0" fontId="41" fillId="0" borderId="5" xfId="0" applyFont="1" applyBorder="1" applyAlignment="1">
      <alignment horizontal="left" vertical="center"/>
    </xf>
    <xf numFmtId="0" fontId="41" fillId="0" borderId="15" xfId="0" applyFont="1" applyBorder="1" applyAlignment="1">
      <alignment horizontal="center" vertical="center"/>
    </xf>
    <xf numFmtId="0" fontId="41" fillId="0" borderId="7" xfId="0" applyFont="1" applyBorder="1" applyAlignment="1">
      <alignment horizontal="center" vertical="center"/>
    </xf>
    <xf numFmtId="1" fontId="41" fillId="7" borderId="10" xfId="0" applyNumberFormat="1" applyFont="1" applyFill="1" applyBorder="1" applyAlignment="1">
      <alignment horizontal="center" vertical="center" wrapText="1"/>
    </xf>
    <xf numFmtId="1" fontId="41" fillId="7" borderId="11"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xf>
    <xf numFmtId="0" fontId="31" fillId="0" borderId="20" xfId="0" applyNumberFormat="1" applyFont="1" applyFill="1" applyBorder="1" applyAlignment="1">
      <alignment horizontal="center" vertical="center" wrapText="1"/>
    </xf>
    <xf numFmtId="0" fontId="37" fillId="0" borderId="23" xfId="0" applyFont="1" applyFill="1" applyBorder="1" applyAlignment="1">
      <alignment horizontal="justify" vertical="center" wrapText="1"/>
    </xf>
    <xf numFmtId="0" fontId="37" fillId="0" borderId="32" xfId="0" applyFont="1" applyFill="1" applyBorder="1" applyAlignment="1">
      <alignment horizontal="justify" vertical="center" wrapText="1"/>
    </xf>
    <xf numFmtId="0" fontId="31" fillId="0" borderId="15" xfId="0" applyNumberFormat="1" applyFont="1" applyFill="1" applyBorder="1" applyAlignment="1">
      <alignment horizontal="center" vertical="center" wrapText="1"/>
    </xf>
    <xf numFmtId="171" fontId="41" fillId="2" borderId="12" xfId="0" applyNumberFormat="1" applyFont="1" applyFill="1" applyBorder="1" applyAlignment="1">
      <alignment horizontal="center" vertical="center" wrapText="1"/>
    </xf>
    <xf numFmtId="171" fontId="41" fillId="2" borderId="13" xfId="0" applyNumberFormat="1" applyFont="1" applyFill="1" applyBorder="1" applyAlignment="1">
      <alignment horizontal="center" vertical="center" wrapText="1"/>
    </xf>
    <xf numFmtId="1" fontId="41" fillId="7" borderId="9" xfId="0" applyNumberFormat="1" applyFont="1" applyFill="1" applyBorder="1" applyAlignment="1">
      <alignment horizontal="center" vertical="center" wrapText="1"/>
    </xf>
    <xf numFmtId="3" fontId="38" fillId="7" borderId="15" xfId="0" applyNumberFormat="1" applyFont="1" applyFill="1" applyBorder="1" applyAlignment="1">
      <alignment horizontal="center" vertical="center" wrapText="1"/>
    </xf>
    <xf numFmtId="0" fontId="37" fillId="0" borderId="18" xfId="0" applyNumberFormat="1" applyFont="1" applyBorder="1" applyAlignment="1">
      <alignment horizontal="center" vertical="center"/>
    </xf>
    <xf numFmtId="0" fontId="37" fillId="0" borderId="20" xfId="0" applyNumberFormat="1" applyFont="1" applyBorder="1" applyAlignment="1">
      <alignment horizontal="center" vertical="center"/>
    </xf>
    <xf numFmtId="1" fontId="37" fillId="4" borderId="23" xfId="0" applyNumberFormat="1" applyFont="1" applyFill="1" applyBorder="1" applyAlignment="1">
      <alignment horizontal="center" vertical="center" wrapText="1"/>
    </xf>
    <xf numFmtId="1" fontId="37" fillId="4" borderId="32" xfId="0" applyNumberFormat="1" applyFont="1" applyFill="1" applyBorder="1" applyAlignment="1">
      <alignment horizontal="center" vertical="center" wrapText="1"/>
    </xf>
    <xf numFmtId="1" fontId="37" fillId="4" borderId="25" xfId="0" applyNumberFormat="1" applyFont="1" applyFill="1" applyBorder="1" applyAlignment="1">
      <alignment horizontal="center" vertical="center" wrapText="1"/>
    </xf>
    <xf numFmtId="0" fontId="31" fillId="4" borderId="52" xfId="0" applyNumberFormat="1" applyFont="1" applyFill="1" applyBorder="1" applyAlignment="1">
      <alignment horizontal="justify" vertical="center" wrapText="1"/>
    </xf>
    <xf numFmtId="0" fontId="31" fillId="4" borderId="13" xfId="0" applyNumberFormat="1" applyFont="1" applyFill="1" applyBorder="1" applyAlignment="1">
      <alignment horizontal="justify" vertical="center" wrapText="1"/>
    </xf>
    <xf numFmtId="0" fontId="31" fillId="4" borderId="55" xfId="0" applyNumberFormat="1" applyFont="1" applyFill="1" applyBorder="1" applyAlignment="1">
      <alignment horizontal="justify" vertical="center" wrapText="1"/>
    </xf>
    <xf numFmtId="0" fontId="31" fillId="4" borderId="30" xfId="0" applyNumberFormat="1" applyFont="1" applyFill="1" applyBorder="1" applyAlignment="1">
      <alignment horizontal="justify" vertical="center" wrapText="1"/>
    </xf>
    <xf numFmtId="0" fontId="31" fillId="4" borderId="32" xfId="0" applyNumberFormat="1" applyFont="1" applyFill="1" applyBorder="1" applyAlignment="1">
      <alignment horizontal="justify" vertical="center" wrapText="1"/>
    </xf>
    <xf numFmtId="0" fontId="31" fillId="4" borderId="35" xfId="0" applyNumberFormat="1" applyFont="1" applyFill="1" applyBorder="1" applyAlignment="1">
      <alignment horizontal="justify" vertical="center" wrapText="1"/>
    </xf>
    <xf numFmtId="180" fontId="37" fillId="4" borderId="23" xfId="0" applyNumberFormat="1" applyFont="1" applyFill="1" applyBorder="1" applyAlignment="1">
      <alignment horizontal="center" vertical="center" wrapText="1"/>
    </xf>
    <xf numFmtId="180" fontId="37" fillId="4" borderId="32" xfId="0" applyNumberFormat="1" applyFont="1" applyFill="1" applyBorder="1" applyAlignment="1">
      <alignment horizontal="center" vertical="center" wrapText="1"/>
    </xf>
    <xf numFmtId="0" fontId="37" fillId="0" borderId="52" xfId="0" applyFont="1" applyFill="1" applyBorder="1" applyAlignment="1">
      <alignment horizontal="center" vertical="center" wrapText="1"/>
    </xf>
    <xf numFmtId="14" fontId="37" fillId="0" borderId="52" xfId="0" applyNumberFormat="1" applyFont="1" applyFill="1" applyBorder="1" applyAlignment="1">
      <alignment horizontal="center" vertical="center" wrapText="1"/>
    </xf>
    <xf numFmtId="180" fontId="37" fillId="4" borderId="47" xfId="0" applyNumberFormat="1" applyFont="1" applyFill="1" applyBorder="1" applyAlignment="1">
      <alignment horizontal="center" vertical="center" wrapText="1"/>
    </xf>
    <xf numFmtId="1" fontId="37" fillId="4" borderId="36" xfId="0" applyNumberFormat="1" applyFont="1" applyFill="1" applyBorder="1" applyAlignment="1">
      <alignment horizontal="center" vertical="center" wrapText="1"/>
    </xf>
    <xf numFmtId="3" fontId="37" fillId="4" borderId="17" xfId="0" applyNumberFormat="1" applyFont="1" applyFill="1" applyBorder="1" applyAlignment="1">
      <alignment horizontal="center" vertical="center"/>
    </xf>
    <xf numFmtId="0" fontId="37" fillId="4" borderId="17" xfId="0" applyNumberFormat="1" applyFont="1" applyFill="1" applyBorder="1" applyAlignment="1">
      <alignment horizontal="center" vertical="center"/>
    </xf>
    <xf numFmtId="0" fontId="37" fillId="0" borderId="17" xfId="0" applyNumberFormat="1" applyFont="1" applyBorder="1" applyAlignment="1">
      <alignment horizontal="center" vertical="center"/>
    </xf>
    <xf numFmtId="180" fontId="37" fillId="4" borderId="17" xfId="0" applyNumberFormat="1" applyFont="1" applyFill="1" applyBorder="1" applyAlignment="1">
      <alignment horizontal="center" vertical="center" wrapText="1"/>
    </xf>
    <xf numFmtId="0" fontId="37" fillId="4" borderId="47" xfId="0" applyNumberFormat="1" applyFont="1" applyFill="1" applyBorder="1" applyAlignment="1">
      <alignment horizontal="center" vertical="center"/>
    </xf>
    <xf numFmtId="3" fontId="37" fillId="4" borderId="47" xfId="0" applyNumberFormat="1" applyFont="1" applyFill="1" applyBorder="1" applyAlignment="1">
      <alignment horizontal="center" vertical="center"/>
    </xf>
    <xf numFmtId="0" fontId="37" fillId="4" borderId="12" xfId="0" applyFont="1" applyFill="1" applyBorder="1" applyAlignment="1">
      <alignment horizontal="center" vertical="center"/>
    </xf>
    <xf numFmtId="0" fontId="37" fillId="4" borderId="13" xfId="0" applyFont="1" applyFill="1" applyBorder="1" applyAlignment="1">
      <alignment horizontal="center" vertical="center"/>
    </xf>
    <xf numFmtId="0" fontId="37" fillId="4" borderId="14" xfId="0" applyFont="1" applyFill="1" applyBorder="1" applyAlignment="1">
      <alignment horizontal="center" vertical="center"/>
    </xf>
    <xf numFmtId="14" fontId="37" fillId="4" borderId="12" xfId="0" applyNumberFormat="1"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14" fontId="37" fillId="0" borderId="12" xfId="0" applyNumberFormat="1" applyFont="1" applyFill="1" applyBorder="1" applyAlignment="1">
      <alignment horizontal="center" vertical="center"/>
    </xf>
    <xf numFmtId="14" fontId="37" fillId="0" borderId="2" xfId="0" applyNumberFormat="1" applyFont="1" applyFill="1" applyBorder="1" applyAlignment="1">
      <alignment horizontal="center" vertical="center"/>
    </xf>
    <xf numFmtId="0" fontId="37" fillId="0" borderId="4" xfId="0" applyFont="1" applyFill="1" applyBorder="1" applyAlignment="1">
      <alignment horizontal="center" vertical="center"/>
    </xf>
    <xf numFmtId="0" fontId="37" fillId="0" borderId="7" xfId="0" applyFont="1" applyFill="1" applyBorder="1" applyAlignment="1">
      <alignment horizontal="center" vertical="center"/>
    </xf>
    <xf numFmtId="14" fontId="37" fillId="0" borderId="12" xfId="0" applyNumberFormat="1" applyFont="1" applyBorder="1" applyAlignment="1">
      <alignment horizontal="center" vertical="center"/>
    </xf>
    <xf numFmtId="0" fontId="37" fillId="0" borderId="12" xfId="0" applyNumberFormat="1" applyFont="1" applyBorder="1" applyAlignment="1">
      <alignment horizontal="center" vertical="center" wrapText="1"/>
    </xf>
    <xf numFmtId="0" fontId="37" fillId="0" borderId="13" xfId="0" applyNumberFormat="1" applyFont="1" applyBorder="1" applyAlignment="1">
      <alignment horizontal="center" vertical="center" wrapText="1"/>
    </xf>
    <xf numFmtId="0" fontId="37" fillId="0" borderId="14" xfId="0" applyNumberFormat="1" applyFont="1" applyBorder="1" applyAlignment="1">
      <alignment horizontal="center" vertical="center" wrapText="1"/>
    </xf>
    <xf numFmtId="0" fontId="31" fillId="4" borderId="17"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0" borderId="15" xfId="0" applyFont="1" applyBorder="1" applyAlignment="1">
      <alignment horizontal="center" vertical="center" wrapText="1"/>
    </xf>
    <xf numFmtId="49" fontId="31" fillId="0" borderId="17" xfId="16" applyNumberFormat="1" applyFont="1" applyBorder="1" applyAlignment="1">
      <alignment horizontal="justify" vertical="center" wrapText="1"/>
    </xf>
    <xf numFmtId="0" fontId="31" fillId="0" borderId="17" xfId="0" applyFont="1" applyBorder="1" applyAlignment="1">
      <alignment horizontal="justify" vertical="center" wrapText="1"/>
    </xf>
    <xf numFmtId="0" fontId="31" fillId="0" borderId="30" xfId="0" applyFont="1" applyBorder="1" applyAlignment="1">
      <alignment horizontal="justify" vertical="center" wrapText="1"/>
    </xf>
    <xf numFmtId="0" fontId="37" fillId="0" borderId="17" xfId="0" applyFont="1" applyBorder="1" applyAlignment="1">
      <alignment horizontal="justify" vertical="center" wrapText="1"/>
    </xf>
    <xf numFmtId="0" fontId="37" fillId="0" borderId="30" xfId="0" applyFont="1" applyBorder="1" applyAlignment="1">
      <alignment horizontal="justify"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9" fontId="31" fillId="0" borderId="12" xfId="0" applyNumberFormat="1" applyFont="1" applyBorder="1" applyAlignment="1">
      <alignment horizontal="center" vertical="center" wrapText="1"/>
    </xf>
    <xf numFmtId="9" fontId="31" fillId="0" borderId="13" xfId="0" applyNumberFormat="1" applyFont="1" applyBorder="1" applyAlignment="1">
      <alignment horizontal="center" vertical="center" wrapText="1"/>
    </xf>
    <xf numFmtId="9" fontId="31" fillId="0" borderId="14" xfId="0" applyNumberFormat="1" applyFont="1" applyBorder="1" applyAlignment="1">
      <alignment horizontal="center" vertical="center" wrapText="1"/>
    </xf>
    <xf numFmtId="166" fontId="31" fillId="0" borderId="12" xfId="0" applyNumberFormat="1" applyFont="1" applyBorder="1" applyAlignment="1">
      <alignment horizontal="center" vertical="center" wrapText="1"/>
    </xf>
    <xf numFmtId="0" fontId="31" fillId="0" borderId="12" xfId="0" applyFont="1" applyBorder="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9" fontId="31" fillId="0" borderId="15" xfId="0" applyNumberFormat="1" applyFont="1" applyBorder="1" applyAlignment="1">
      <alignment horizontal="center" vertical="center" wrapText="1"/>
    </xf>
    <xf numFmtId="4" fontId="31" fillId="0" borderId="15" xfId="0" applyNumberFormat="1" applyFont="1" applyBorder="1" applyAlignment="1">
      <alignment horizontal="center" vertical="center" wrapText="1"/>
    </xf>
    <xf numFmtId="4" fontId="37" fillId="4" borderId="12" xfId="0" applyNumberFormat="1" applyFont="1" applyFill="1" applyBorder="1" applyAlignment="1">
      <alignment horizontal="center" vertical="center"/>
    </xf>
    <xf numFmtId="4" fontId="37" fillId="4" borderId="13" xfId="0" applyNumberFormat="1" applyFont="1" applyFill="1" applyBorder="1" applyAlignment="1">
      <alignment horizontal="center" vertical="center"/>
    </xf>
    <xf numFmtId="9" fontId="37" fillId="4" borderId="12" xfId="0" applyNumberFormat="1" applyFont="1" applyFill="1" applyBorder="1" applyAlignment="1">
      <alignment horizontal="center" vertical="center"/>
    </xf>
    <xf numFmtId="9" fontId="37" fillId="4" borderId="13" xfId="0" applyNumberFormat="1" applyFont="1" applyFill="1" applyBorder="1" applyAlignment="1">
      <alignment horizontal="center" vertical="center"/>
    </xf>
    <xf numFmtId="0" fontId="31" fillId="4" borderId="15" xfId="4" applyFont="1" applyFill="1" applyBorder="1" applyAlignment="1">
      <alignment horizontal="center" vertical="center" wrapText="1"/>
    </xf>
    <xf numFmtId="0" fontId="31" fillId="0" borderId="9" xfId="0" applyFont="1" applyBorder="1" applyAlignment="1">
      <alignment horizontal="center" vertical="center" wrapText="1"/>
    </xf>
    <xf numFmtId="9" fontId="31" fillId="0" borderId="15" xfId="3" applyFont="1" applyBorder="1" applyAlignment="1">
      <alignment horizontal="center" vertical="center" wrapText="1"/>
    </xf>
    <xf numFmtId="0" fontId="11" fillId="0" borderId="37" xfId="0" applyFont="1" applyFill="1" applyBorder="1" applyAlignment="1">
      <alignment horizontal="center" vertical="center" wrapText="1"/>
    </xf>
    <xf numFmtId="4" fontId="41" fillId="2" borderId="2" xfId="0" applyNumberFormat="1" applyFont="1" applyFill="1" applyBorder="1" applyAlignment="1">
      <alignment horizontal="center" vertical="center" wrapText="1"/>
    </xf>
    <xf numFmtId="4" fontId="41" fillId="2" borderId="4" xfId="0" applyNumberFormat="1" applyFont="1" applyFill="1" applyBorder="1" applyAlignment="1">
      <alignment horizontal="center" vertical="center" wrapText="1"/>
    </xf>
    <xf numFmtId="0" fontId="41" fillId="2" borderId="2" xfId="0" applyFont="1" applyFill="1" applyBorder="1" applyAlignment="1">
      <alignment horizontal="justify" vertical="center" wrapText="1"/>
    </xf>
    <xf numFmtId="0" fontId="41" fillId="2" borderId="4" xfId="0" applyFont="1" applyFill="1" applyBorder="1" applyAlignment="1">
      <alignment horizontal="justify" vertical="center" wrapText="1"/>
    </xf>
    <xf numFmtId="0" fontId="37" fillId="0" borderId="37" xfId="0" applyFont="1" applyFill="1" applyBorder="1" applyAlignment="1">
      <alignment horizontal="center" vertical="center" wrapText="1"/>
    </xf>
    <xf numFmtId="3" fontId="37" fillId="4" borderId="30" xfId="0" applyNumberFormat="1" applyFont="1" applyFill="1" applyBorder="1" applyAlignment="1">
      <alignment horizontal="center" vertical="center"/>
    </xf>
    <xf numFmtId="3" fontId="37" fillId="4" borderId="32" xfId="0" applyNumberFormat="1" applyFont="1" applyFill="1" applyBorder="1" applyAlignment="1">
      <alignment horizontal="center" vertical="center"/>
    </xf>
    <xf numFmtId="3" fontId="37" fillId="4" borderId="35" xfId="0" applyNumberFormat="1" applyFont="1" applyFill="1" applyBorder="1" applyAlignment="1">
      <alignment horizontal="center" vertical="center"/>
    </xf>
    <xf numFmtId="0" fontId="37" fillId="0" borderId="9" xfId="0" applyFont="1" applyFill="1" applyBorder="1" applyAlignment="1">
      <alignment horizontal="center" vertical="center" wrapText="1"/>
    </xf>
    <xf numFmtId="4" fontId="37" fillId="4" borderId="14" xfId="0" applyNumberFormat="1" applyFont="1" applyFill="1" applyBorder="1" applyAlignment="1">
      <alignment horizontal="center" vertical="center"/>
    </xf>
    <xf numFmtId="0" fontId="31" fillId="0" borderId="15" xfId="4" applyFont="1" applyBorder="1" applyAlignment="1">
      <alignment horizontal="center" vertical="center" wrapText="1"/>
    </xf>
    <xf numFmtId="0" fontId="31" fillId="0" borderId="17" xfId="0" applyFont="1" applyBorder="1" applyAlignment="1">
      <alignment horizontal="center" vertical="center" wrapText="1"/>
    </xf>
    <xf numFmtId="0" fontId="37" fillId="0" borderId="36" xfId="0" applyFont="1" applyFill="1" applyBorder="1" applyAlignment="1">
      <alignment horizontal="justify" vertical="center" wrapText="1"/>
    </xf>
    <xf numFmtId="9" fontId="37" fillId="4" borderId="17" xfId="3" applyNumberFormat="1" applyFont="1" applyFill="1" applyBorder="1" applyAlignment="1">
      <alignment horizontal="center" vertical="center" wrapText="1"/>
    </xf>
    <xf numFmtId="4" fontId="37" fillId="0" borderId="17" xfId="2" applyNumberFormat="1" applyFont="1" applyBorder="1" applyAlignment="1">
      <alignment horizontal="center" vertical="center"/>
    </xf>
    <xf numFmtId="0" fontId="37" fillId="0" borderId="17" xfId="0" applyFont="1" applyFill="1" applyBorder="1" applyAlignment="1">
      <alignment horizontal="justify" vertical="center" wrapText="1"/>
    </xf>
    <xf numFmtId="0" fontId="31" fillId="16" borderId="15" xfId="0" applyFont="1" applyFill="1" applyBorder="1" applyAlignment="1">
      <alignment horizontal="center" vertical="center" wrapText="1"/>
    </xf>
    <xf numFmtId="0" fontId="31" fillId="16" borderId="12" xfId="0" applyFont="1" applyFill="1" applyBorder="1" applyAlignment="1">
      <alignment horizontal="center" vertical="center" wrapText="1"/>
    </xf>
    <xf numFmtId="4" fontId="31" fillId="4" borderId="15" xfId="2" applyNumberFormat="1" applyFont="1" applyFill="1" applyBorder="1" applyAlignment="1">
      <alignment horizontal="center" vertical="center"/>
    </xf>
    <xf numFmtId="4" fontId="31" fillId="4" borderId="12" xfId="2" applyNumberFormat="1" applyFont="1" applyFill="1" applyBorder="1" applyAlignment="1">
      <alignment horizontal="center" vertical="center"/>
    </xf>
    <xf numFmtId="0" fontId="37" fillId="0" borderId="12" xfId="0" applyFont="1" applyFill="1" applyBorder="1" applyAlignment="1">
      <alignment horizontal="justify" vertical="center" wrapText="1"/>
    </xf>
    <xf numFmtId="0" fontId="31" fillId="4" borderId="15" xfId="0" applyFont="1" applyFill="1" applyBorder="1" applyAlignment="1">
      <alignment horizontal="center" vertical="center" wrapText="1"/>
    </xf>
    <xf numFmtId="4" fontId="41" fillId="2" borderId="12" xfId="0" applyNumberFormat="1" applyFont="1" applyFill="1" applyBorder="1" applyAlignment="1">
      <alignment horizontal="right" vertical="center" wrapText="1"/>
    </xf>
    <xf numFmtId="4" fontId="41" fillId="2" borderId="13" xfId="0" applyNumberFormat="1" applyFont="1" applyFill="1" applyBorder="1" applyAlignment="1">
      <alignment horizontal="right"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1" fontId="1" fillId="7" borderId="10" xfId="0" applyNumberFormat="1" applyFont="1" applyFill="1" applyBorder="1" applyAlignment="1">
      <alignment horizontal="center" vertical="center" wrapText="1"/>
    </xf>
    <xf numFmtId="1" fontId="1" fillId="7" borderId="1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170" fontId="1" fillId="2" borderId="2" xfId="0" applyNumberFormat="1" applyFont="1" applyFill="1" applyBorder="1" applyAlignment="1">
      <alignment horizontal="center" vertical="center" wrapText="1"/>
    </xf>
    <xf numFmtId="170" fontId="1" fillId="2" borderId="4" xfId="0" applyNumberFormat="1" applyFont="1" applyFill="1" applyBorder="1" applyAlignment="1">
      <alignment horizontal="center" vertical="center" wrapText="1"/>
    </xf>
    <xf numFmtId="171" fontId="1" fillId="2" borderId="2" xfId="0" applyNumberFormat="1" applyFont="1" applyFill="1" applyBorder="1" applyAlignment="1">
      <alignment horizontal="center" vertical="center" wrapText="1"/>
    </xf>
    <xf numFmtId="171" fontId="1" fillId="2"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171" fontId="1" fillId="2" borderId="12" xfId="0" applyNumberFormat="1" applyFont="1" applyFill="1" applyBorder="1" applyAlignment="1">
      <alignment horizontal="center" vertical="center" wrapText="1"/>
    </xf>
    <xf numFmtId="171" fontId="1" fillId="2" borderId="13" xfId="0" applyNumberFormat="1" applyFont="1" applyFill="1" applyBorder="1" applyAlignment="1">
      <alignment horizontal="center" vertical="center" wrapText="1"/>
    </xf>
    <xf numFmtId="1" fontId="1" fillId="7" borderId="9" xfId="0" applyNumberFormat="1" applyFont="1" applyFill="1" applyBorder="1" applyAlignment="1">
      <alignment horizontal="center" vertical="center" wrapText="1"/>
    </xf>
    <xf numFmtId="3" fontId="5" fillId="7" borderId="15" xfId="0" applyNumberFormat="1"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2" xfId="0" applyFont="1" applyFill="1" applyBorder="1" applyAlignment="1">
      <alignment horizontal="center" vertical="center" textRotation="90" wrapText="1"/>
    </xf>
    <xf numFmtId="0" fontId="5" fillId="7" borderId="14" xfId="0" applyFont="1" applyFill="1" applyBorder="1" applyAlignment="1">
      <alignment horizontal="center" vertical="center" textRotation="90" wrapText="1"/>
    </xf>
    <xf numFmtId="172" fontId="1" fillId="2" borderId="2" xfId="0" applyNumberFormat="1" applyFont="1" applyFill="1" applyBorder="1" applyAlignment="1">
      <alignment horizontal="center" vertical="center" wrapText="1"/>
    </xf>
    <xf numFmtId="172" fontId="1" fillId="2" borderId="4" xfId="0" applyNumberFormat="1" applyFont="1" applyFill="1" applyBorder="1" applyAlignment="1">
      <alignment horizontal="center" vertical="center" wrapText="1"/>
    </xf>
    <xf numFmtId="3" fontId="1" fillId="2" borderId="12" xfId="0" applyNumberFormat="1"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0" fontId="24" fillId="0" borderId="12" xfId="0" applyFont="1" applyFill="1" applyBorder="1" applyAlignment="1">
      <alignment horizontal="justify" vertical="center" wrapText="1"/>
    </xf>
    <xf numFmtId="0" fontId="24" fillId="0" borderId="13" xfId="0" applyFont="1" applyFill="1" applyBorder="1" applyAlignment="1">
      <alignment horizontal="justify" vertical="center" wrapText="1"/>
    </xf>
    <xf numFmtId="0" fontId="10" fillId="4" borderId="0" xfId="0" applyFont="1" applyFill="1" applyAlignment="1">
      <alignment horizontal="center"/>
    </xf>
    <xf numFmtId="0" fontId="22" fillId="19" borderId="17" xfId="0" applyFont="1" applyFill="1" applyBorder="1" applyAlignment="1">
      <alignment vertical="center" wrapText="1"/>
    </xf>
    <xf numFmtId="0" fontId="22" fillId="19" borderId="34" xfId="0"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22" fillId="19" borderId="23" xfId="0" applyFont="1" applyFill="1" applyBorder="1" applyAlignment="1">
      <alignment horizontal="center" vertical="center" wrapText="1"/>
    </xf>
    <xf numFmtId="0" fontId="22" fillId="19" borderId="3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23" fillId="19" borderId="1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9" xfId="0" applyFont="1" applyFill="1" applyBorder="1" applyAlignment="1">
      <alignment horizontal="justify" vertical="center" wrapText="1"/>
    </xf>
    <xf numFmtId="0" fontId="22" fillId="0" borderId="29" xfId="0" applyFont="1" applyFill="1" applyBorder="1" applyAlignment="1">
      <alignment horizontal="justify" vertical="center" wrapText="1"/>
    </xf>
    <xf numFmtId="9" fontId="23" fillId="19" borderId="12" xfId="0" applyNumberFormat="1" applyFont="1" applyFill="1" applyBorder="1" applyAlignment="1">
      <alignment horizontal="center" vertical="center" wrapText="1"/>
    </xf>
    <xf numFmtId="166" fontId="23" fillId="0" borderId="12"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2" xfId="0" applyFont="1" applyFill="1" applyBorder="1" applyAlignment="1">
      <alignment horizontal="justify" vertical="center" wrapText="1"/>
    </xf>
    <xf numFmtId="0" fontId="23" fillId="0" borderId="13" xfId="0" applyFont="1" applyFill="1" applyBorder="1" applyAlignment="1">
      <alignment horizontal="justify" vertical="center" wrapText="1"/>
    </xf>
    <xf numFmtId="0" fontId="23" fillId="0" borderId="12" xfId="0" applyFont="1" applyFill="1" applyBorder="1" applyAlignment="1">
      <alignment vertical="center" wrapText="1"/>
    </xf>
    <xf numFmtId="0" fontId="23" fillId="0" borderId="13" xfId="0" applyFont="1" applyFill="1" applyBorder="1" applyAlignment="1">
      <alignment vertical="center" wrapText="1"/>
    </xf>
    <xf numFmtId="3" fontId="23" fillId="0" borderId="12" xfId="0" applyNumberFormat="1" applyFont="1" applyFill="1" applyBorder="1" applyAlignment="1">
      <alignmen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14" fontId="23" fillId="19" borderId="12" xfId="0" applyNumberFormat="1" applyFont="1" applyFill="1" applyBorder="1" applyAlignment="1">
      <alignment vertical="center" wrapText="1"/>
    </xf>
    <xf numFmtId="0" fontId="23" fillId="19" borderId="13" xfId="0" applyFont="1" applyFill="1" applyBorder="1" applyAlignment="1">
      <alignment vertical="center" wrapText="1"/>
    </xf>
    <xf numFmtId="0" fontId="29" fillId="0" borderId="30" xfId="0" applyFont="1" applyBorder="1" applyAlignment="1">
      <alignment horizontal="center" vertical="center" wrapText="1"/>
    </xf>
    <xf numFmtId="0" fontId="29" fillId="0" borderId="35" xfId="0" applyFont="1" applyBorder="1" applyAlignment="1">
      <alignment horizontal="center" vertical="center" wrapText="1"/>
    </xf>
    <xf numFmtId="3" fontId="29" fillId="0" borderId="30" xfId="0" applyNumberFormat="1" applyFont="1" applyBorder="1" applyAlignment="1">
      <alignment horizontal="center" vertical="center" wrapText="1"/>
    </xf>
    <xf numFmtId="3" fontId="29" fillId="0" borderId="35" xfId="0" applyNumberFormat="1" applyFont="1" applyBorder="1" applyAlignment="1">
      <alignment horizontal="center" vertical="center" wrapText="1"/>
    </xf>
    <xf numFmtId="172" fontId="29" fillId="0" borderId="30" xfId="0" applyNumberFormat="1" applyFont="1" applyBorder="1" applyAlignment="1">
      <alignment horizontal="center" vertical="center" wrapText="1"/>
    </xf>
    <xf numFmtId="172" fontId="29" fillId="0" borderId="35" xfId="0" applyNumberFormat="1" applyFont="1" applyBorder="1" applyAlignment="1">
      <alignment horizontal="center" vertical="center" wrapText="1"/>
    </xf>
    <xf numFmtId="1" fontId="1" fillId="4" borderId="2"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1" fontId="1" fillId="4" borderId="4"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 fontId="1" fillId="4" borderId="7" xfId="0" applyNumberFormat="1"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2" fillId="0" borderId="15" xfId="0" applyNumberFormat="1" applyFont="1" applyFill="1" applyBorder="1" applyAlignment="1">
      <alignment horizontal="center" vertical="center" wrapText="1"/>
    </xf>
    <xf numFmtId="0" fontId="22" fillId="0" borderId="15" xfId="1" applyNumberFormat="1" applyFont="1" applyFill="1" applyBorder="1" applyAlignment="1">
      <alignment horizontal="center" vertical="center" wrapText="1"/>
    </xf>
    <xf numFmtId="0" fontId="2" fillId="4" borderId="15" xfId="0" applyFont="1" applyFill="1" applyBorder="1" applyAlignment="1">
      <alignment horizontal="center" vertical="center" wrapText="1"/>
    </xf>
    <xf numFmtId="4" fontId="22" fillId="4" borderId="12" xfId="16" applyNumberFormat="1" applyFont="1" applyFill="1" applyBorder="1" applyAlignment="1">
      <alignment horizontal="center" vertical="center" wrapText="1"/>
    </xf>
    <xf numFmtId="4" fontId="22" fillId="4" borderId="14" xfId="16"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2" fontId="2" fillId="0" borderId="15" xfId="0" applyNumberFormat="1" applyFont="1" applyFill="1" applyBorder="1" applyAlignment="1">
      <alignment horizontal="center" vertical="center" wrapText="1"/>
    </xf>
    <xf numFmtId="3" fontId="2" fillId="4" borderId="15"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2" fillId="0" borderId="15" xfId="6" applyNumberFormat="1" applyFont="1" applyFill="1" applyBorder="1" applyAlignment="1">
      <alignment horizontal="center" vertical="center" wrapText="1"/>
    </xf>
    <xf numFmtId="0" fontId="22" fillId="0" borderId="15" xfId="6"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4" xfId="0" applyFont="1" applyFill="1" applyBorder="1" applyAlignment="1">
      <alignment horizontal="justify" vertical="center" wrapText="1"/>
    </xf>
    <xf numFmtId="1" fontId="2" fillId="4" borderId="15"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9" fontId="2" fillId="4" borderId="12" xfId="3" applyFont="1" applyFill="1" applyBorder="1" applyAlignment="1">
      <alignment horizontal="center" vertical="center"/>
    </xf>
    <xf numFmtId="9" fontId="2" fillId="4" borderId="13" xfId="3" applyFont="1" applyFill="1" applyBorder="1" applyAlignment="1">
      <alignment horizontal="center" vertical="center"/>
    </xf>
    <xf numFmtId="9" fontId="2" fillId="4" borderId="14" xfId="3" applyFont="1" applyFill="1" applyBorder="1" applyAlignment="1">
      <alignment horizontal="center" vertical="center"/>
    </xf>
    <xf numFmtId="171" fontId="2" fillId="4" borderId="15" xfId="0" applyNumberFormat="1" applyFont="1" applyFill="1" applyBorder="1" applyAlignment="1">
      <alignment horizontal="center" vertical="center" wrapText="1"/>
    </xf>
    <xf numFmtId="9" fontId="2" fillId="4" borderId="15" xfId="3" applyFont="1" applyFill="1" applyBorder="1" applyAlignment="1">
      <alignment horizontal="center" vertical="center" wrapText="1"/>
    </xf>
    <xf numFmtId="165" fontId="22" fillId="0" borderId="15" xfId="5" applyFont="1" applyFill="1" applyBorder="1" applyAlignment="1">
      <alignment horizontal="center" vertical="center" wrapText="1"/>
    </xf>
    <xf numFmtId="0" fontId="2" fillId="4" borderId="15" xfId="0" applyFont="1" applyFill="1" applyBorder="1" applyAlignment="1">
      <alignment horizontal="justify" vertical="center" wrapText="1"/>
    </xf>
    <xf numFmtId="3" fontId="2" fillId="4" borderId="15" xfId="0" applyNumberFormat="1" applyFont="1" applyFill="1" applyBorder="1" applyAlignment="1">
      <alignment horizontal="justify" vertical="center" wrapText="1"/>
    </xf>
    <xf numFmtId="0" fontId="2" fillId="0" borderId="12" xfId="0" applyFont="1" applyBorder="1" applyAlignment="1">
      <alignment horizontal="center" vertical="center"/>
    </xf>
    <xf numFmtId="0" fontId="22" fillId="4" borderId="3" xfId="0" applyNumberFormat="1" applyFont="1" applyFill="1" applyBorder="1" applyAlignment="1">
      <alignment horizontal="center" vertical="center" wrapText="1"/>
    </xf>
    <xf numFmtId="0" fontId="22" fillId="4" borderId="1" xfId="0" applyNumberFormat="1" applyFont="1" applyFill="1" applyBorder="1" applyAlignment="1">
      <alignment horizontal="center" vertical="center" wrapText="1"/>
    </xf>
    <xf numFmtId="0" fontId="22" fillId="4" borderId="6" xfId="0" applyNumberFormat="1" applyFont="1" applyFill="1" applyBorder="1" applyAlignment="1">
      <alignment horizontal="center" vertical="center" wrapText="1"/>
    </xf>
    <xf numFmtId="0" fontId="22" fillId="4" borderId="12" xfId="0" applyNumberFormat="1" applyFont="1" applyFill="1" applyBorder="1" applyAlignment="1">
      <alignment horizontal="center" vertical="center" wrapText="1"/>
    </xf>
    <xf numFmtId="0" fontId="22" fillId="4" borderId="13" xfId="0" applyNumberFormat="1" applyFont="1" applyFill="1" applyBorder="1" applyAlignment="1">
      <alignment horizontal="center" vertical="center" wrapText="1"/>
    </xf>
    <xf numFmtId="0" fontId="22" fillId="4" borderId="14" xfId="0" applyNumberFormat="1" applyFont="1" applyFill="1" applyBorder="1" applyAlignment="1">
      <alignment horizontal="center" vertical="center" wrapText="1"/>
    </xf>
    <xf numFmtId="1" fontId="2" fillId="4" borderId="12" xfId="0" applyNumberFormat="1"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15" xfId="0" applyNumberFormat="1" applyFont="1" applyBorder="1" applyAlignment="1">
      <alignment horizontal="center" vertical="center" wrapText="1"/>
    </xf>
    <xf numFmtId="171" fontId="2" fillId="4" borderId="12" xfId="0" applyNumberFormat="1" applyFont="1" applyFill="1" applyBorder="1" applyAlignment="1">
      <alignment horizontal="center" vertical="center" wrapText="1"/>
    </xf>
    <xf numFmtId="171" fontId="2" fillId="4" borderId="13" xfId="0" applyNumberFormat="1" applyFont="1" applyFill="1" applyBorder="1" applyAlignment="1">
      <alignment horizontal="center" vertical="center" wrapText="1"/>
    </xf>
    <xf numFmtId="171" fontId="2" fillId="4" borderId="14" xfId="0" applyNumberFormat="1" applyFont="1" applyFill="1" applyBorder="1" applyAlignment="1">
      <alignment horizontal="center" vertical="center" wrapText="1"/>
    </xf>
    <xf numFmtId="0" fontId="22" fillId="4" borderId="12" xfId="1" applyNumberFormat="1" applyFont="1" applyFill="1" applyBorder="1" applyAlignment="1">
      <alignment horizontal="center" vertical="center" wrapText="1"/>
    </xf>
    <xf numFmtId="0" fontId="22" fillId="4" borderId="13" xfId="1" applyNumberFormat="1" applyFont="1" applyFill="1" applyBorder="1" applyAlignment="1">
      <alignment horizontal="center" vertical="center" wrapText="1"/>
    </xf>
    <xf numFmtId="0" fontId="22" fillId="4" borderId="14" xfId="1" applyNumberFormat="1" applyFont="1" applyFill="1" applyBorder="1" applyAlignment="1">
      <alignment horizontal="center" vertical="center" wrapText="1"/>
    </xf>
    <xf numFmtId="0" fontId="22" fillId="4" borderId="15" xfId="0" applyNumberFormat="1" applyFont="1" applyFill="1" applyBorder="1" applyAlignment="1">
      <alignment horizontal="center" vertical="center" wrapText="1"/>
    </xf>
    <xf numFmtId="0" fontId="22" fillId="4" borderId="15" xfId="1" applyNumberFormat="1" applyFont="1" applyFill="1" applyBorder="1" applyAlignment="1">
      <alignment horizontal="center" vertical="center" wrapText="1"/>
    </xf>
    <xf numFmtId="0" fontId="22" fillId="0" borderId="14" xfId="1" applyNumberFormat="1" applyFont="1" applyFill="1" applyBorder="1" applyAlignment="1">
      <alignment horizontal="center" vertical="center" wrapText="1"/>
    </xf>
    <xf numFmtId="0" fontId="2" fillId="4" borderId="14" xfId="0" applyFont="1" applyFill="1" applyBorder="1" applyAlignment="1">
      <alignment horizontal="justify" vertical="center" wrapText="1"/>
    </xf>
    <xf numFmtId="9" fontId="2" fillId="4" borderId="12" xfId="3" applyFont="1" applyFill="1" applyBorder="1" applyAlignment="1">
      <alignment horizontal="center" vertical="center" wrapText="1"/>
    </xf>
    <xf numFmtId="9" fontId="2" fillId="4" borderId="13" xfId="3" applyFont="1" applyFill="1" applyBorder="1" applyAlignment="1">
      <alignment horizontal="center" vertical="center" wrapText="1"/>
    </xf>
    <xf numFmtId="9" fontId="2" fillId="4" borderId="14" xfId="3"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0" borderId="14"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4" borderId="15" xfId="5"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171" fontId="29" fillId="4" borderId="17" xfId="0" applyNumberFormat="1" applyFont="1" applyFill="1" applyBorder="1" applyAlignment="1">
      <alignment horizontal="center" vertical="center" wrapText="1"/>
    </xf>
    <xf numFmtId="0" fontId="29" fillId="4" borderId="17" xfId="0" applyFont="1" applyFill="1" applyBorder="1" applyAlignment="1">
      <alignment horizontal="justify" vertical="center" wrapText="1"/>
    </xf>
    <xf numFmtId="0" fontId="29" fillId="0" borderId="17" xfId="0" applyFont="1" applyBorder="1" applyAlignment="1">
      <alignment horizontal="justify" vertical="center" wrapText="1"/>
    </xf>
    <xf numFmtId="0" fontId="29" fillId="0" borderId="17" xfId="0" applyFont="1" applyBorder="1" applyAlignment="1">
      <alignment horizontal="center" vertical="center" wrapText="1"/>
    </xf>
    <xf numFmtId="0" fontId="28" fillId="0" borderId="17" xfId="0" applyFont="1" applyBorder="1" applyAlignment="1">
      <alignment horizontal="center" vertical="center" wrapText="1"/>
    </xf>
    <xf numFmtId="9" fontId="29" fillId="4" borderId="17" xfId="3"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172" fontId="2"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2" fillId="0" borderId="12" xfId="0" applyFont="1" applyFill="1" applyBorder="1" applyAlignment="1">
      <alignment horizontal="center" vertical="center" wrapText="1"/>
    </xf>
    <xf numFmtId="177" fontId="22" fillId="0" borderId="15" xfId="17" applyNumberFormat="1" applyFont="1" applyFill="1" applyBorder="1" applyAlignment="1">
      <alignment horizontal="center" vertical="center"/>
    </xf>
    <xf numFmtId="177" fontId="22" fillId="0" borderId="12" xfId="17" applyNumberFormat="1" applyFont="1" applyFill="1" applyBorder="1" applyAlignment="1">
      <alignment horizontal="center" vertical="center"/>
    </xf>
    <xf numFmtId="0" fontId="2" fillId="0" borderId="15" xfId="0" applyFont="1" applyFill="1" applyBorder="1" applyAlignment="1">
      <alignment horizontal="justify" vertical="center" wrapText="1"/>
    </xf>
    <xf numFmtId="3" fontId="2" fillId="0" borderId="15"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2" fillId="0" borderId="15" xfId="1" applyNumberFormat="1" applyFont="1" applyFill="1" applyBorder="1" applyAlignment="1">
      <alignment horizontal="justify" vertical="center" wrapText="1"/>
    </xf>
    <xf numFmtId="10" fontId="2" fillId="0" borderId="12" xfId="3" applyNumberFormat="1" applyFont="1" applyFill="1" applyBorder="1" applyAlignment="1">
      <alignment horizontal="center" vertical="center"/>
    </xf>
    <xf numFmtId="10" fontId="2" fillId="0" borderId="14" xfId="3" applyNumberFormat="1" applyFont="1" applyFill="1" applyBorder="1" applyAlignment="1">
      <alignment horizontal="center" vertical="center"/>
    </xf>
    <xf numFmtId="0" fontId="28" fillId="0" borderId="17" xfId="5" applyNumberFormat="1" applyFont="1" applyBorder="1" applyAlignment="1">
      <alignment horizontal="center" vertical="center" wrapText="1"/>
    </xf>
    <xf numFmtId="0" fontId="28" fillId="0" borderId="17" xfId="4" applyFont="1" applyBorder="1" applyAlignment="1">
      <alignment horizontal="center" vertical="center" wrapText="1"/>
    </xf>
    <xf numFmtId="0" fontId="29" fillId="4" borderId="17" xfId="0" applyFont="1" applyFill="1" applyBorder="1" applyAlignment="1">
      <alignment horizontal="center" vertical="center" wrapText="1"/>
    </xf>
    <xf numFmtId="1" fontId="22" fillId="4" borderId="17" xfId="0" applyNumberFormat="1" applyFont="1" applyFill="1" applyBorder="1" applyAlignment="1">
      <alignment horizontal="center" vertical="center" wrapText="1"/>
    </xf>
    <xf numFmtId="172" fontId="22" fillId="0" borderId="17" xfId="0" applyNumberFormat="1" applyFont="1" applyBorder="1" applyAlignment="1">
      <alignment horizontal="center" vertical="center"/>
    </xf>
    <xf numFmtId="3" fontId="2" fillId="4" borderId="52" xfId="0" applyNumberFormat="1" applyFont="1" applyFill="1" applyBorder="1" applyAlignment="1">
      <alignment horizontal="center" vertical="center"/>
    </xf>
    <xf numFmtId="3" fontId="2" fillId="4" borderId="1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9" fillId="4" borderId="17" xfId="4" applyFont="1" applyFill="1" applyBorder="1" applyAlignment="1">
      <alignment horizontal="center" vertical="center"/>
    </xf>
    <xf numFmtId="14" fontId="2" fillId="4" borderId="15" xfId="0" applyNumberFormat="1" applyFont="1" applyFill="1" applyBorder="1" applyAlignment="1">
      <alignment horizontal="center" vertical="center"/>
    </xf>
    <xf numFmtId="1" fontId="22" fillId="4" borderId="12" xfId="10" applyNumberFormat="1" applyFont="1" applyFill="1" applyBorder="1" applyAlignment="1">
      <alignment horizontal="center" vertical="center" wrapText="1"/>
    </xf>
    <xf numFmtId="1" fontId="22" fillId="4" borderId="13" xfId="10" applyNumberFormat="1" applyFont="1" applyFill="1" applyBorder="1" applyAlignment="1">
      <alignment horizontal="center" vertical="center" wrapText="1"/>
    </xf>
    <xf numFmtId="1" fontId="22" fillId="4" borderId="14" xfId="10" applyNumberFormat="1" applyFont="1" applyFill="1" applyBorder="1" applyAlignment="1">
      <alignment horizontal="center" vertical="center" wrapText="1"/>
    </xf>
    <xf numFmtId="172" fontId="22" fillId="4" borderId="12" xfId="0" applyNumberFormat="1" applyFont="1" applyFill="1" applyBorder="1" applyAlignment="1">
      <alignment horizontal="center" vertical="center"/>
    </xf>
    <xf numFmtId="172" fontId="22" fillId="4" borderId="13" xfId="0" applyNumberFormat="1" applyFont="1" applyFill="1" applyBorder="1" applyAlignment="1">
      <alignment horizontal="center" vertical="center"/>
    </xf>
    <xf numFmtId="172" fontId="22" fillId="4" borderId="14" xfId="0" applyNumberFormat="1" applyFont="1" applyFill="1" applyBorder="1" applyAlignment="1">
      <alignment horizontal="center" vertical="center"/>
    </xf>
    <xf numFmtId="0" fontId="22" fillId="0" borderId="19" xfId="0" applyFont="1" applyFill="1" applyBorder="1" applyAlignment="1">
      <alignment vertical="center" wrapText="1"/>
    </xf>
    <xf numFmtId="0" fontId="22" fillId="0" borderId="38" xfId="0" applyFont="1" applyFill="1" applyBorder="1" applyAlignment="1">
      <alignment vertical="center" wrapText="1"/>
    </xf>
    <xf numFmtId="0" fontId="22" fillId="0" borderId="29" xfId="0" applyFont="1" applyFill="1" applyBorder="1" applyAlignment="1">
      <alignment vertical="center" wrapText="1"/>
    </xf>
    <xf numFmtId="3" fontId="2" fillId="4" borderId="15"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3" fontId="2" fillId="4" borderId="14" xfId="0" applyNumberFormat="1" applyFont="1" applyFill="1" applyBorder="1" applyAlignment="1">
      <alignment horizontal="center" vertical="center"/>
    </xf>
    <xf numFmtId="168" fontId="28" fillId="0" borderId="23" xfId="11" applyFont="1" applyBorder="1" applyAlignment="1">
      <alignment horizontal="center" vertical="center" wrapText="1"/>
    </xf>
    <xf numFmtId="168" fontId="28" fillId="0" borderId="32" xfId="11" applyFont="1" applyBorder="1" applyAlignment="1">
      <alignment horizontal="center" vertical="center" wrapText="1"/>
    </xf>
    <xf numFmtId="168" fontId="28" fillId="0" borderId="25" xfId="11" applyFont="1" applyBorder="1" applyAlignment="1">
      <alignment horizontal="center" vertical="center" wrapText="1"/>
    </xf>
    <xf numFmtId="0" fontId="2" fillId="4" borderId="12" xfId="4" applyFont="1" applyFill="1" applyBorder="1" applyAlignment="1">
      <alignment horizontal="center" vertical="center" wrapText="1"/>
    </xf>
    <xf numFmtId="0" fontId="2" fillId="4" borderId="13" xfId="4" applyFont="1" applyFill="1" applyBorder="1" applyAlignment="1">
      <alignment horizontal="center" vertical="center" wrapText="1"/>
    </xf>
    <xf numFmtId="9" fontId="2" fillId="4" borderId="37" xfId="4" applyNumberFormat="1" applyFont="1" applyFill="1" applyBorder="1" applyAlignment="1">
      <alignment horizontal="center" vertical="center"/>
    </xf>
    <xf numFmtId="9" fontId="2" fillId="4" borderId="40" xfId="4" applyNumberFormat="1" applyFont="1" applyFill="1" applyBorder="1" applyAlignment="1">
      <alignment horizontal="center" vertical="center"/>
    </xf>
    <xf numFmtId="0" fontId="2" fillId="4" borderId="14" xfId="4" applyFont="1" applyFill="1" applyBorder="1" applyAlignment="1">
      <alignment horizontal="center" vertical="center" wrapText="1"/>
    </xf>
    <xf numFmtId="0" fontId="29" fillId="4" borderId="12" xfId="4" applyFont="1" applyFill="1" applyBorder="1" applyAlignment="1">
      <alignment horizontal="center" vertical="center" wrapText="1"/>
    </xf>
    <xf numFmtId="0" fontId="29" fillId="4" borderId="13" xfId="4" applyFont="1" applyFill="1" applyBorder="1" applyAlignment="1">
      <alignment horizontal="center" vertical="center" wrapText="1"/>
    </xf>
    <xf numFmtId="0" fontId="29" fillId="4" borderId="4" xfId="4" applyFont="1" applyFill="1" applyBorder="1" applyAlignment="1">
      <alignment horizontal="center" vertical="center" wrapText="1"/>
    </xf>
    <xf numFmtId="0" fontId="35" fillId="0" borderId="36" xfId="0" applyFont="1" applyFill="1" applyBorder="1" applyAlignment="1">
      <alignment horizontal="center" vertical="center" wrapText="1"/>
    </xf>
    <xf numFmtId="0" fontId="29" fillId="4" borderId="36" xfId="4" applyFont="1" applyFill="1" applyBorder="1" applyAlignment="1">
      <alignment horizontal="center" vertical="center" wrapText="1"/>
    </xf>
    <xf numFmtId="0" fontId="29" fillId="4" borderId="24" xfId="4" applyFont="1" applyFill="1" applyBorder="1" applyAlignment="1">
      <alignment horizontal="center" vertical="center" wrapText="1"/>
    </xf>
    <xf numFmtId="0" fontId="2" fillId="4" borderId="30" xfId="4" applyFont="1" applyFill="1" applyBorder="1" applyAlignment="1">
      <alignment horizontal="center" vertical="center" wrapText="1"/>
    </xf>
    <xf numFmtId="0" fontId="2" fillId="4" borderId="32" xfId="4" applyFont="1" applyFill="1" applyBorder="1" applyAlignment="1">
      <alignment horizontal="center" vertical="center" wrapText="1"/>
    </xf>
    <xf numFmtId="168" fontId="2" fillId="4" borderId="30" xfId="11" applyFont="1" applyFill="1" applyBorder="1" applyAlignment="1">
      <alignment horizontal="center" vertical="center" wrapText="1"/>
    </xf>
    <xf numFmtId="168" fontId="2" fillId="4" borderId="32" xfId="11" applyFont="1" applyFill="1" applyBorder="1" applyAlignment="1">
      <alignment horizontal="center" vertical="center" wrapText="1"/>
    </xf>
    <xf numFmtId="0" fontId="22" fillId="0" borderId="13" xfId="0" applyFont="1" applyFill="1" applyBorder="1" applyAlignment="1">
      <alignment horizontal="center" vertical="center" wrapText="1"/>
    </xf>
    <xf numFmtId="3" fontId="2" fillId="4" borderId="60"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3" fontId="2" fillId="4" borderId="17" xfId="0" applyNumberFormat="1" applyFont="1" applyFill="1" applyBorder="1" applyAlignment="1">
      <alignment horizontal="center" vertical="center"/>
    </xf>
    <xf numFmtId="0" fontId="5" fillId="11" borderId="10" xfId="0" applyFont="1" applyFill="1" applyBorder="1" applyAlignment="1">
      <alignment horizontal="left" vertical="center"/>
    </xf>
    <xf numFmtId="0" fontId="5" fillId="11" borderId="11" xfId="0" applyFont="1" applyFill="1" applyBorder="1" applyAlignment="1">
      <alignment horizontal="left" vertical="center"/>
    </xf>
    <xf numFmtId="3" fontId="2" fillId="4" borderId="61"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0" fontId="22" fillId="4" borderId="15" xfId="4" applyFont="1" applyFill="1" applyBorder="1" applyAlignment="1">
      <alignment horizontal="center" vertical="center" wrapText="1"/>
    </xf>
    <xf numFmtId="0" fontId="2" fillId="4" borderId="12" xfId="4" applyFont="1" applyFill="1" applyBorder="1" applyAlignment="1">
      <alignment horizontal="center" vertical="center"/>
    </xf>
    <xf numFmtId="0" fontId="2" fillId="4" borderId="13" xfId="4" applyFont="1" applyFill="1" applyBorder="1" applyAlignment="1">
      <alignment horizontal="center"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6" xfId="0" applyFont="1" applyFill="1" applyBorder="1" applyAlignment="1">
      <alignment horizontal="center" vertical="center"/>
    </xf>
    <xf numFmtId="0" fontId="2" fillId="4" borderId="0" xfId="4" applyFont="1" applyFill="1" applyBorder="1" applyAlignment="1">
      <alignment horizontal="center" vertical="center" wrapText="1"/>
    </xf>
    <xf numFmtId="0" fontId="2" fillId="4" borderId="5" xfId="4"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183" fontId="2" fillId="0" borderId="12"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14" xfId="0" applyNumberFormat="1" applyFont="1" applyFill="1" applyBorder="1" applyAlignment="1">
      <alignment horizontal="center" vertical="center"/>
    </xf>
    <xf numFmtId="0" fontId="29" fillId="4" borderId="14" xfId="4" applyFont="1" applyFill="1" applyBorder="1" applyAlignment="1">
      <alignment horizontal="center" vertical="center" wrapText="1"/>
    </xf>
    <xf numFmtId="9" fontId="2" fillId="4" borderId="17" xfId="4" applyNumberFormat="1" applyFont="1" applyFill="1" applyBorder="1" applyAlignment="1">
      <alignment horizontal="center" vertical="center"/>
    </xf>
    <xf numFmtId="9" fontId="2" fillId="4" borderId="30" xfId="4" applyNumberFormat="1" applyFont="1" applyFill="1" applyBorder="1" applyAlignment="1">
      <alignment horizontal="center" vertical="center"/>
    </xf>
    <xf numFmtId="9" fontId="2" fillId="4" borderId="2" xfId="4" applyNumberFormat="1" applyFont="1" applyFill="1" applyBorder="1" applyAlignment="1">
      <alignment horizontal="center" vertical="center" wrapText="1"/>
    </xf>
    <xf numFmtId="9" fontId="2" fillId="4" borderId="4" xfId="4" applyNumberFormat="1" applyFont="1" applyFill="1" applyBorder="1" applyAlignment="1">
      <alignment horizontal="center" vertical="center" wrapText="1"/>
    </xf>
    <xf numFmtId="0" fontId="2" fillId="4" borderId="19" xfId="18" applyFont="1" applyFill="1" applyBorder="1" applyAlignment="1">
      <alignment horizontal="center" vertical="center" wrapText="1"/>
    </xf>
    <xf numFmtId="0" fontId="2" fillId="4" borderId="21" xfId="18"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 fillId="4" borderId="8" xfId="18" applyFont="1" applyFill="1" applyBorder="1" applyAlignment="1">
      <alignment horizontal="left" vertical="center" wrapText="1"/>
    </xf>
    <xf numFmtId="0" fontId="2" fillId="4" borderId="0" xfId="18" applyFont="1" applyFill="1" applyBorder="1" applyAlignment="1">
      <alignment horizontal="left" vertical="center" wrapText="1"/>
    </xf>
    <xf numFmtId="1" fontId="2" fillId="4" borderId="3" xfId="4" applyNumberFormat="1" applyFont="1" applyFill="1" applyBorder="1" applyAlignment="1">
      <alignment horizontal="center" vertical="center"/>
    </xf>
    <xf numFmtId="1" fontId="2" fillId="4" borderId="1" xfId="4" applyNumberFormat="1" applyFont="1" applyFill="1" applyBorder="1" applyAlignment="1">
      <alignment horizontal="center" vertical="center"/>
    </xf>
    <xf numFmtId="1" fontId="2" fillId="4" borderId="6" xfId="4" applyNumberFormat="1" applyFont="1" applyFill="1" applyBorder="1" applyAlignment="1">
      <alignment horizontal="center" vertical="center"/>
    </xf>
    <xf numFmtId="0" fontId="2" fillId="4" borderId="12" xfId="4" applyFont="1" applyFill="1" applyBorder="1" applyAlignment="1">
      <alignment horizontal="left" vertical="center" wrapText="1"/>
    </xf>
    <xf numFmtId="0" fontId="2" fillId="4" borderId="13" xfId="4" applyFont="1" applyFill="1" applyBorder="1" applyAlignment="1">
      <alignment horizontal="left" vertical="center" wrapText="1"/>
    </xf>
    <xf numFmtId="0" fontId="2" fillId="4" borderId="14" xfId="4" applyFont="1" applyFill="1" applyBorder="1" applyAlignment="1">
      <alignment horizontal="left" vertical="center" wrapText="1"/>
    </xf>
    <xf numFmtId="0" fontId="2" fillId="4" borderId="0" xfId="18" applyFont="1" applyFill="1" applyBorder="1" applyAlignment="1">
      <alignment horizontal="left" vertical="center" wrapText="1" readingOrder="2"/>
    </xf>
    <xf numFmtId="0" fontId="2" fillId="4" borderId="5" xfId="18" applyFont="1" applyFill="1" applyBorder="1" applyAlignment="1">
      <alignment horizontal="left" vertical="center" wrapText="1" readingOrder="2"/>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30" fillId="4" borderId="14" xfId="0" applyFont="1" applyFill="1" applyBorder="1" applyAlignment="1">
      <alignment horizontal="center" vertical="center"/>
    </xf>
    <xf numFmtId="0" fontId="29" fillId="0" borderId="12" xfId="4" applyFont="1" applyBorder="1" applyAlignment="1">
      <alignment horizontal="center"/>
    </xf>
    <xf numFmtId="0" fontId="29" fillId="0" borderId="13" xfId="4" applyFont="1" applyBorder="1" applyAlignment="1">
      <alignment horizontal="center"/>
    </xf>
    <xf numFmtId="0" fontId="29" fillId="0" borderId="14" xfId="4" applyFont="1" applyBorder="1" applyAlignment="1">
      <alignment horizontal="center"/>
    </xf>
    <xf numFmtId="0" fontId="28" fillId="0" borderId="12" xfId="4" applyFont="1" applyBorder="1" applyAlignment="1">
      <alignment horizontal="center" vertical="center" wrapText="1"/>
    </xf>
    <xf numFmtId="0" fontId="28" fillId="0" borderId="13" xfId="4" applyFont="1" applyBorder="1" applyAlignment="1">
      <alignment horizontal="center" vertical="center" wrapText="1"/>
    </xf>
    <xf numFmtId="0" fontId="28" fillId="0" borderId="14" xfId="4" applyFont="1" applyBorder="1" applyAlignment="1">
      <alignment horizontal="center" vertical="center" wrapText="1"/>
    </xf>
    <xf numFmtId="0" fontId="28" fillId="0" borderId="12" xfId="4" applyFont="1" applyBorder="1" applyAlignment="1">
      <alignment horizontal="center" vertical="center"/>
    </xf>
    <xf numFmtId="0" fontId="28" fillId="0" borderId="13" xfId="4" applyFont="1" applyBorder="1" applyAlignment="1">
      <alignment horizontal="center" vertical="center"/>
    </xf>
    <xf numFmtId="0" fontId="28" fillId="0" borderId="14" xfId="4" applyFont="1" applyBorder="1" applyAlignment="1">
      <alignment horizontal="center" vertical="center"/>
    </xf>
    <xf numFmtId="0" fontId="2" fillId="4" borderId="14" xfId="4" applyFont="1" applyFill="1" applyBorder="1" applyAlignment="1">
      <alignment horizontal="center" vertical="center"/>
    </xf>
    <xf numFmtId="0" fontId="29" fillId="0" borderId="12" xfId="4" applyFont="1" applyFill="1" applyBorder="1" applyAlignment="1">
      <alignment horizontal="center" vertical="center"/>
    </xf>
    <xf numFmtId="0" fontId="29" fillId="0" borderId="13" xfId="4"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29" fillId="4" borderId="12" xfId="4" applyFont="1" applyFill="1" applyBorder="1" applyAlignment="1">
      <alignment horizontal="center" vertical="center"/>
    </xf>
    <xf numFmtId="0" fontId="29" fillId="4" borderId="13" xfId="4" applyFont="1" applyFill="1" applyBorder="1" applyAlignment="1">
      <alignment horizontal="center" vertical="center"/>
    </xf>
    <xf numFmtId="0" fontId="29" fillId="4" borderId="14" xfId="4" applyFont="1" applyFill="1" applyBorder="1" applyAlignment="1">
      <alignment horizontal="center" vertical="center"/>
    </xf>
    <xf numFmtId="0" fontId="1" fillId="2" borderId="2" xfId="4" applyFont="1" applyFill="1" applyBorder="1" applyAlignment="1">
      <alignment horizontal="center" vertical="center" wrapText="1"/>
    </xf>
    <xf numFmtId="0" fontId="1" fillId="2" borderId="4" xfId="4" applyFont="1" applyFill="1" applyBorder="1" applyAlignment="1">
      <alignment horizontal="center" vertical="center" wrapText="1"/>
    </xf>
    <xf numFmtId="0" fontId="5" fillId="11" borderId="0" xfId="0" applyFont="1" applyFill="1" applyBorder="1" applyAlignment="1">
      <alignment horizontal="left" vertical="center"/>
    </xf>
    <xf numFmtId="0" fontId="22" fillId="4" borderId="12" xfId="4" applyNumberFormat="1" applyFont="1" applyFill="1" applyBorder="1" applyAlignment="1">
      <alignment horizontal="center" vertical="center" wrapText="1"/>
    </xf>
    <xf numFmtId="0" fontId="22" fillId="4" borderId="14" xfId="4" applyNumberFormat="1" applyFont="1" applyFill="1" applyBorder="1" applyAlignment="1">
      <alignment horizontal="center" vertical="center" wrapText="1"/>
    </xf>
    <xf numFmtId="0" fontId="22" fillId="4" borderId="12" xfId="6" applyNumberFormat="1" applyFont="1" applyFill="1" applyBorder="1" applyAlignment="1">
      <alignment horizontal="center" vertical="center" wrapText="1"/>
    </xf>
    <xf numFmtId="0" fontId="22" fillId="4" borderId="14" xfId="6" applyNumberFormat="1" applyFont="1" applyFill="1" applyBorder="1" applyAlignment="1">
      <alignment horizontal="center" vertical="center" wrapText="1"/>
    </xf>
    <xf numFmtId="0" fontId="22" fillId="4" borderId="12" xfId="4" applyFont="1" applyFill="1" applyBorder="1" applyAlignment="1">
      <alignment horizontal="center" vertical="center" wrapText="1"/>
    </xf>
    <xf numFmtId="0" fontId="22" fillId="4" borderId="14" xfId="4" applyFont="1" applyFill="1" applyBorder="1" applyAlignment="1">
      <alignment horizontal="center" vertical="center" wrapText="1"/>
    </xf>
    <xf numFmtId="0" fontId="22" fillId="0" borderId="12" xfId="4" applyFont="1" applyFill="1" applyBorder="1" applyAlignment="1">
      <alignment horizontal="center" vertical="center" wrapText="1"/>
    </xf>
    <xf numFmtId="0" fontId="22" fillId="0" borderId="14" xfId="4" applyFont="1" applyFill="1" applyBorder="1" applyAlignment="1">
      <alignment horizontal="center" vertical="center" wrapText="1"/>
    </xf>
    <xf numFmtId="1" fontId="22" fillId="4" borderId="30" xfId="10" applyNumberFormat="1" applyFont="1" applyFill="1" applyBorder="1" applyAlignment="1">
      <alignment horizontal="center" vertical="center" wrapText="1"/>
    </xf>
    <xf numFmtId="1" fontId="22" fillId="4" borderId="35" xfId="10" applyNumberFormat="1" applyFont="1" applyFill="1" applyBorder="1" applyAlignment="1">
      <alignment horizontal="center" vertical="center" wrapText="1"/>
    </xf>
    <xf numFmtId="0" fontId="22" fillId="0" borderId="12" xfId="4" applyFont="1" applyBorder="1" applyAlignment="1">
      <alignment horizontal="center" vertical="center" wrapText="1"/>
    </xf>
    <xf numFmtId="0" fontId="22" fillId="0" borderId="14" xfId="4" applyFont="1" applyBorder="1" applyAlignment="1">
      <alignment horizontal="center" vertical="center" wrapText="1"/>
    </xf>
    <xf numFmtId="172" fontId="22" fillId="0" borderId="15" xfId="0" applyNumberFormat="1" applyFont="1" applyBorder="1" applyAlignment="1">
      <alignment horizontal="center" vertical="center"/>
    </xf>
    <xf numFmtId="172" fontId="22" fillId="0" borderId="12" xfId="0" applyNumberFormat="1" applyFont="1" applyBorder="1" applyAlignment="1">
      <alignment horizontal="center" vertical="center"/>
    </xf>
    <xf numFmtId="172" fontId="22" fillId="0" borderId="13" xfId="0" applyNumberFormat="1" applyFont="1" applyBorder="1" applyAlignment="1">
      <alignment horizontal="center" vertical="center"/>
    </xf>
    <xf numFmtId="1" fontId="22" fillId="4" borderId="12" xfId="0" applyNumberFormat="1" applyFont="1" applyFill="1" applyBorder="1" applyAlignment="1">
      <alignment horizontal="center" vertical="center" wrapText="1"/>
    </xf>
    <xf numFmtId="1" fontId="22" fillId="4" borderId="13" xfId="0" applyNumberFormat="1" applyFont="1" applyFill="1" applyBorder="1" applyAlignment="1">
      <alignment horizontal="center" vertical="center" wrapText="1"/>
    </xf>
    <xf numFmtId="1" fontId="22" fillId="4" borderId="15" xfId="1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1" fillId="2" borderId="12" xfId="4" applyFont="1" applyFill="1" applyBorder="1" applyAlignment="1">
      <alignment horizontal="center" vertical="center" wrapText="1"/>
    </xf>
    <xf numFmtId="0" fontId="1" fillId="2" borderId="13" xfId="4" applyFont="1" applyFill="1" applyBorder="1" applyAlignment="1">
      <alignment horizontal="center" vertical="center" wrapText="1"/>
    </xf>
    <xf numFmtId="171" fontId="1" fillId="2" borderId="12" xfId="4" applyNumberFormat="1" applyFont="1" applyFill="1" applyBorder="1" applyAlignment="1">
      <alignment horizontal="center" vertical="center" wrapText="1"/>
    </xf>
    <xf numFmtId="171" fontId="1" fillId="2" borderId="13" xfId="4" applyNumberFormat="1" applyFont="1" applyFill="1" applyBorder="1" applyAlignment="1">
      <alignment horizontal="center" vertical="center" wrapText="1"/>
    </xf>
    <xf numFmtId="0" fontId="22" fillId="0" borderId="12" xfId="4" applyNumberFormat="1" applyFont="1" applyBorder="1" applyAlignment="1">
      <alignment horizontal="center" vertical="center"/>
    </xf>
    <xf numFmtId="0" fontId="22" fillId="0" borderId="13" xfId="4" applyNumberFormat="1" applyFont="1" applyBorder="1" applyAlignment="1">
      <alignment horizontal="center" vertical="center"/>
    </xf>
    <xf numFmtId="0" fontId="22" fillId="0" borderId="14" xfId="4" applyNumberFormat="1" applyFont="1" applyBorder="1" applyAlignment="1">
      <alignment horizontal="center" vertical="center"/>
    </xf>
    <xf numFmtId="0" fontId="22" fillId="4" borderId="13" xfId="4" applyNumberFormat="1" applyFont="1" applyFill="1" applyBorder="1" applyAlignment="1">
      <alignment horizontal="center" vertical="center" wrapText="1"/>
    </xf>
    <xf numFmtId="0" fontId="22" fillId="4" borderId="13" xfId="4" applyFont="1" applyFill="1" applyBorder="1" applyAlignment="1">
      <alignment horizontal="center" vertical="center" wrapText="1"/>
    </xf>
    <xf numFmtId="0" fontId="22" fillId="0" borderId="15" xfId="4" applyFont="1" applyFill="1" applyBorder="1" applyAlignment="1">
      <alignment horizontal="center" vertical="center" wrapText="1"/>
    </xf>
    <xf numFmtId="0" fontId="22" fillId="9" borderId="8" xfId="4" applyFont="1" applyFill="1" applyBorder="1" applyAlignment="1">
      <alignment horizontal="center" vertical="center" wrapText="1"/>
    </xf>
    <xf numFmtId="0" fontId="22" fillId="9" borderId="0" xfId="4" applyFont="1" applyFill="1" applyBorder="1" applyAlignment="1">
      <alignment horizontal="center" vertical="center" wrapText="1"/>
    </xf>
    <xf numFmtId="0" fontId="22" fillId="9" borderId="5" xfId="4" applyFont="1" applyFill="1" applyBorder="1" applyAlignment="1">
      <alignment horizontal="center" vertical="center" wrapText="1"/>
    </xf>
    <xf numFmtId="9" fontId="2" fillId="4" borderId="15" xfId="4" applyNumberFormat="1" applyFont="1" applyFill="1" applyBorder="1" applyAlignment="1">
      <alignment horizontal="center" vertical="center" wrapText="1"/>
    </xf>
    <xf numFmtId="169" fontId="22" fillId="0" borderId="15" xfId="11" applyNumberFormat="1" applyFont="1" applyBorder="1" applyAlignment="1">
      <alignment horizontal="center" vertical="center"/>
    </xf>
    <xf numFmtId="0" fontId="22" fillId="9" borderId="15" xfId="4" applyFont="1" applyFill="1" applyBorder="1" applyAlignment="1">
      <alignment horizontal="center" vertical="center" wrapText="1"/>
    </xf>
    <xf numFmtId="3" fontId="2" fillId="4" borderId="12" xfId="4" applyNumberFormat="1" applyFont="1" applyFill="1" applyBorder="1" applyAlignment="1">
      <alignment horizontal="center" vertical="center" wrapText="1"/>
    </xf>
    <xf numFmtId="3" fontId="2" fillId="4" borderId="13" xfId="4" applyNumberFormat="1" applyFont="1" applyFill="1" applyBorder="1" applyAlignment="1">
      <alignment horizontal="center" vertical="center" wrapText="1"/>
    </xf>
    <xf numFmtId="3" fontId="2" fillId="4" borderId="14" xfId="4" applyNumberFormat="1" applyFont="1" applyFill="1" applyBorder="1" applyAlignment="1">
      <alignment horizontal="center" vertical="center" wrapText="1"/>
    </xf>
    <xf numFmtId="0" fontId="1" fillId="0" borderId="0" xfId="4" applyFont="1" applyBorder="1" applyAlignment="1">
      <alignment horizontal="center" vertical="center"/>
    </xf>
    <xf numFmtId="0" fontId="1" fillId="0" borderId="1" xfId="4" applyFont="1" applyBorder="1" applyAlignment="1">
      <alignment horizontal="center" vertical="center"/>
    </xf>
    <xf numFmtId="0" fontId="1" fillId="0" borderId="5" xfId="4" applyFont="1" applyBorder="1" applyAlignment="1">
      <alignment horizontal="center" vertical="center"/>
    </xf>
    <xf numFmtId="0" fontId="1" fillId="0" borderId="6" xfId="4" applyFont="1" applyBorder="1" applyAlignment="1">
      <alignment horizontal="center" vertical="center"/>
    </xf>
    <xf numFmtId="0" fontId="1" fillId="0" borderId="8" xfId="4" applyFont="1" applyBorder="1" applyAlignment="1">
      <alignment horizontal="center" vertical="center"/>
    </xf>
    <xf numFmtId="0" fontId="1" fillId="0" borderId="15" xfId="4" applyFont="1" applyBorder="1" applyAlignment="1">
      <alignment horizontal="center" vertical="center"/>
    </xf>
    <xf numFmtId="0" fontId="1" fillId="0" borderId="7" xfId="4" applyFont="1" applyBorder="1" applyAlignment="1">
      <alignment horizontal="center" vertical="center"/>
    </xf>
    <xf numFmtId="1" fontId="1" fillId="7" borderId="10" xfId="4" applyNumberFormat="1" applyFont="1" applyFill="1" applyBorder="1" applyAlignment="1">
      <alignment horizontal="center" vertical="center" wrapText="1"/>
    </xf>
    <xf numFmtId="1" fontId="1" fillId="7" borderId="11" xfId="4" applyNumberFormat="1" applyFont="1" applyFill="1" applyBorder="1" applyAlignment="1">
      <alignment horizontal="center" vertical="center" wrapText="1"/>
    </xf>
    <xf numFmtId="172" fontId="1" fillId="2" borderId="2" xfId="4" applyNumberFormat="1" applyFont="1" applyFill="1" applyBorder="1" applyAlignment="1">
      <alignment horizontal="center" vertical="center" wrapText="1"/>
    </xf>
    <xf numFmtId="172" fontId="1" fillId="2" borderId="4" xfId="4" applyNumberFormat="1" applyFont="1" applyFill="1" applyBorder="1" applyAlignment="1">
      <alignment horizontal="center" vertical="center" wrapText="1"/>
    </xf>
    <xf numFmtId="3" fontId="1" fillId="2" borderId="12" xfId="4" applyNumberFormat="1" applyFont="1" applyFill="1" applyBorder="1" applyAlignment="1">
      <alignment horizontal="center" vertical="center" wrapText="1"/>
    </xf>
    <xf numFmtId="3" fontId="1" fillId="2" borderId="13" xfId="4" applyNumberFormat="1" applyFont="1" applyFill="1" applyBorder="1" applyAlignment="1">
      <alignment horizontal="center" vertical="center" wrapText="1"/>
    </xf>
    <xf numFmtId="0" fontId="5" fillId="7" borderId="12" xfId="4" applyFont="1" applyFill="1" applyBorder="1" applyAlignment="1">
      <alignment horizontal="center" vertical="center" textRotation="90" wrapText="1"/>
    </xf>
    <xf numFmtId="0" fontId="5" fillId="7" borderId="14" xfId="4" applyFont="1" applyFill="1" applyBorder="1" applyAlignment="1">
      <alignment horizontal="center" vertical="center" textRotation="90" wrapText="1"/>
    </xf>
    <xf numFmtId="0" fontId="5" fillId="7" borderId="9" xfId="4" applyFont="1" applyFill="1" applyBorder="1" applyAlignment="1">
      <alignment horizontal="center" vertical="center"/>
    </xf>
    <xf numFmtId="0" fontId="5" fillId="7" borderId="10" xfId="4" applyFont="1" applyFill="1" applyBorder="1" applyAlignment="1">
      <alignment horizontal="center" vertical="center"/>
    </xf>
    <xf numFmtId="0" fontId="5" fillId="7" borderId="11" xfId="4" applyFont="1" applyFill="1" applyBorder="1" applyAlignment="1">
      <alignment horizontal="center" vertical="center"/>
    </xf>
    <xf numFmtId="170" fontId="1" fillId="2" borderId="2" xfId="4" applyNumberFormat="1" applyFont="1" applyFill="1" applyBorder="1" applyAlignment="1">
      <alignment horizontal="center" vertical="center" wrapText="1"/>
    </xf>
    <xf numFmtId="170" fontId="1" fillId="2" borderId="4" xfId="4" applyNumberFormat="1" applyFont="1" applyFill="1" applyBorder="1" applyAlignment="1">
      <alignment horizontal="center" vertical="center" wrapText="1"/>
    </xf>
    <xf numFmtId="0" fontId="5" fillId="7" borderId="15" xfId="4" applyFont="1" applyFill="1" applyBorder="1" applyAlignment="1">
      <alignment horizontal="center" vertical="center" wrapText="1"/>
    </xf>
    <xf numFmtId="1" fontId="1" fillId="7" borderId="9" xfId="4" applyNumberFormat="1" applyFont="1" applyFill="1" applyBorder="1" applyAlignment="1">
      <alignment horizontal="center" vertical="center" wrapText="1"/>
    </xf>
    <xf numFmtId="3" fontId="5" fillId="7" borderId="15" xfId="4" applyNumberFormat="1" applyFont="1" applyFill="1" applyBorder="1" applyAlignment="1">
      <alignment horizontal="center" vertical="center" wrapText="1"/>
    </xf>
    <xf numFmtId="171" fontId="1" fillId="2" borderId="2" xfId="4" applyNumberFormat="1" applyFont="1" applyFill="1" applyBorder="1" applyAlignment="1">
      <alignment horizontal="center" vertical="center" wrapText="1"/>
    </xf>
    <xf numFmtId="171" fontId="1" fillId="2" borderId="4" xfId="4" applyNumberFormat="1" applyFont="1" applyFill="1" applyBorder="1" applyAlignment="1">
      <alignment horizontal="center" vertical="center" wrapText="1"/>
    </xf>
    <xf numFmtId="9" fontId="2" fillId="4" borderId="12" xfId="4" applyNumberFormat="1" applyFont="1" applyFill="1" applyBorder="1" applyAlignment="1">
      <alignment horizontal="center" vertical="center" wrapText="1"/>
    </xf>
    <xf numFmtId="9" fontId="2" fillId="4" borderId="14" xfId="4" applyNumberFormat="1" applyFont="1" applyFill="1" applyBorder="1" applyAlignment="1">
      <alignment horizontal="center" vertical="center" wrapText="1"/>
    </xf>
    <xf numFmtId="168" fontId="22" fillId="0" borderId="15" xfId="11" applyFont="1" applyFill="1" applyBorder="1" applyAlignment="1">
      <alignment horizontal="center" vertical="center" wrapText="1"/>
    </xf>
    <xf numFmtId="0" fontId="22" fillId="0" borderId="3" xfId="4" applyNumberFormat="1" applyFont="1" applyBorder="1" applyAlignment="1">
      <alignment horizontal="center" vertical="center" wrapText="1"/>
    </xf>
    <xf numFmtId="0" fontId="22" fillId="0" borderId="6" xfId="4" applyNumberFormat="1" applyFont="1" applyBorder="1" applyAlignment="1">
      <alignment horizontal="center" vertical="center" wrapText="1"/>
    </xf>
    <xf numFmtId="1" fontId="2" fillId="4" borderId="11" xfId="4" applyNumberFormat="1" applyFont="1" applyFill="1" applyBorder="1" applyAlignment="1">
      <alignment horizontal="center" vertical="center" wrapText="1"/>
    </xf>
    <xf numFmtId="1" fontId="22" fillId="4" borderId="15" xfId="0" applyNumberFormat="1" applyFont="1" applyFill="1" applyBorder="1" applyAlignment="1">
      <alignment horizontal="center" vertical="center" wrapText="1"/>
    </xf>
    <xf numFmtId="0" fontId="5" fillId="11" borderId="5" xfId="0" applyFont="1" applyFill="1" applyBorder="1" applyAlignment="1">
      <alignment horizontal="left" vertical="center"/>
    </xf>
    <xf numFmtId="0" fontId="5" fillId="11" borderId="8" xfId="0" applyFont="1" applyFill="1" applyBorder="1" applyAlignment="1">
      <alignment horizontal="left" vertical="center"/>
    </xf>
    <xf numFmtId="0" fontId="5" fillId="11" borderId="3" xfId="0" applyFont="1" applyFill="1" applyBorder="1" applyAlignment="1">
      <alignment horizontal="left" vertical="center"/>
    </xf>
    <xf numFmtId="0" fontId="22" fillId="0" borderId="12" xfId="1" applyNumberFormat="1" applyFont="1" applyFill="1" applyBorder="1" applyAlignment="1">
      <alignment horizontal="center" vertical="center" wrapText="1"/>
    </xf>
    <xf numFmtId="0" fontId="22" fillId="0" borderId="13" xfId="1" applyNumberFormat="1" applyFont="1" applyFill="1" applyBorder="1" applyAlignment="1">
      <alignment horizontal="center" vertical="center" wrapText="1"/>
    </xf>
    <xf numFmtId="0" fontId="22" fillId="0" borderId="12" xfId="4" applyNumberFormat="1" applyFont="1" applyBorder="1" applyAlignment="1">
      <alignment horizontal="center" vertical="center" wrapText="1"/>
    </xf>
    <xf numFmtId="0" fontId="22" fillId="0" borderId="13" xfId="4" applyNumberFormat="1" applyFont="1" applyBorder="1" applyAlignment="1">
      <alignment horizontal="center" vertical="center" wrapText="1"/>
    </xf>
    <xf numFmtId="0" fontId="22" fillId="0" borderId="14" xfId="4" applyNumberFormat="1" applyFont="1" applyBorder="1" applyAlignment="1">
      <alignment horizontal="center" vertical="center" wrapText="1"/>
    </xf>
    <xf numFmtId="0" fontId="22" fillId="0" borderId="13" xfId="4" applyFont="1" applyBorder="1" applyAlignment="1">
      <alignment horizontal="center" vertical="center" wrapText="1"/>
    </xf>
    <xf numFmtId="1" fontId="22" fillId="4" borderId="31" xfId="10" applyNumberFormat="1" applyFont="1" applyFill="1" applyBorder="1" applyAlignment="1">
      <alignment horizontal="center" vertical="center" wrapText="1"/>
    </xf>
    <xf numFmtId="1" fontId="22" fillId="4" borderId="38" xfId="10" applyNumberFormat="1" applyFont="1" applyFill="1" applyBorder="1" applyAlignment="1">
      <alignment horizontal="center" vertical="center" wrapText="1"/>
    </xf>
    <xf numFmtId="1" fontId="22" fillId="4" borderId="28" xfId="10" applyNumberFormat="1" applyFont="1" applyFill="1" applyBorder="1" applyAlignment="1">
      <alignment horizontal="center" vertical="center" wrapText="1"/>
    </xf>
    <xf numFmtId="1" fontId="22" fillId="4" borderId="22" xfId="10" applyNumberFormat="1" applyFont="1" applyFill="1" applyBorder="1" applyAlignment="1">
      <alignment horizontal="center" vertical="center" wrapText="1"/>
    </xf>
    <xf numFmtId="0" fontId="22" fillId="0" borderId="13" xfId="4" applyFont="1" applyFill="1" applyBorder="1" applyAlignment="1">
      <alignment horizontal="center" vertical="center" wrapText="1"/>
    </xf>
    <xf numFmtId="0" fontId="22" fillId="4" borderId="15" xfId="4" applyNumberFormat="1" applyFont="1" applyFill="1" applyBorder="1" applyAlignment="1">
      <alignment horizontal="center" vertical="center" wrapText="1"/>
    </xf>
    <xf numFmtId="168" fontId="22" fillId="4" borderId="15" xfId="11" applyFont="1" applyFill="1" applyBorder="1" applyAlignment="1">
      <alignment horizontal="center" vertical="center"/>
    </xf>
    <xf numFmtId="0" fontId="22" fillId="4" borderId="3" xfId="4" applyNumberFormat="1" applyFont="1" applyFill="1" applyBorder="1" applyAlignment="1">
      <alignment horizontal="center" vertical="center" wrapText="1"/>
    </xf>
    <xf numFmtId="0" fontId="22" fillId="4" borderId="1" xfId="4" applyNumberFormat="1" applyFont="1" applyFill="1" applyBorder="1" applyAlignment="1">
      <alignment horizontal="center" vertical="center" wrapText="1"/>
    </xf>
    <xf numFmtId="0" fontId="22" fillId="4" borderId="6" xfId="4" applyNumberFormat="1" applyFont="1" applyFill="1" applyBorder="1" applyAlignment="1">
      <alignment horizontal="center" vertical="center" wrapText="1"/>
    </xf>
    <xf numFmtId="3" fontId="2" fillId="4" borderId="7" xfId="4" applyNumberFormat="1" applyFont="1" applyFill="1" applyBorder="1" applyAlignment="1">
      <alignment horizontal="center" vertical="center" wrapText="1"/>
    </xf>
    <xf numFmtId="3" fontId="2" fillId="4" borderId="19"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23" fillId="4" borderId="2" xfId="20" applyFont="1" applyFill="1" applyBorder="1" applyAlignment="1">
      <alignment horizontal="center" vertical="center" wrapText="1"/>
    </xf>
    <xf numFmtId="0" fontId="23" fillId="4" borderId="4" xfId="20" applyFont="1" applyFill="1" applyBorder="1" applyAlignment="1">
      <alignment horizontal="center" vertical="center" wrapText="1"/>
    </xf>
    <xf numFmtId="1" fontId="2" fillId="4" borderId="17" xfId="4" applyNumberFormat="1" applyFont="1" applyFill="1" applyBorder="1" applyAlignment="1">
      <alignment horizontal="center" vertical="center" wrapText="1"/>
    </xf>
    <xf numFmtId="0" fontId="22" fillId="0" borderId="34" xfId="4" applyNumberFormat="1" applyFont="1" applyFill="1" applyBorder="1" applyAlignment="1">
      <alignment horizontal="center" vertical="center" wrapText="1"/>
    </xf>
    <xf numFmtId="0" fontId="22" fillId="0" borderId="26" xfId="4" applyNumberFormat="1" applyFont="1" applyFill="1" applyBorder="1" applyAlignment="1">
      <alignment horizontal="center" vertical="center" wrapText="1"/>
    </xf>
    <xf numFmtId="0" fontId="22" fillId="0" borderId="58" xfId="4" applyNumberFormat="1" applyFont="1" applyFill="1" applyBorder="1" applyAlignment="1">
      <alignment horizontal="center" vertical="center" wrapText="1"/>
    </xf>
    <xf numFmtId="3" fontId="2" fillId="4" borderId="18" xfId="0" applyNumberFormat="1" applyFont="1" applyFill="1" applyBorder="1" applyAlignment="1">
      <alignment horizontal="center" vertical="center"/>
    </xf>
    <xf numFmtId="3" fontId="2" fillId="4" borderId="20"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1" fontId="22" fillId="4" borderId="37" xfId="10" applyNumberFormat="1" applyFont="1" applyFill="1" applyBorder="1" applyAlignment="1">
      <alignment horizontal="center" vertical="center" wrapText="1"/>
    </xf>
    <xf numFmtId="172" fontId="22" fillId="4" borderId="17" xfId="0" applyNumberFormat="1" applyFont="1" applyFill="1" applyBorder="1" applyAlignment="1">
      <alignment horizontal="center" vertical="center"/>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9" fontId="22" fillId="0" borderId="12" xfId="0" applyNumberFormat="1" applyFont="1" applyFill="1" applyBorder="1" applyAlignment="1">
      <alignment horizontal="center" vertical="center"/>
    </xf>
    <xf numFmtId="9" fontId="22" fillId="0" borderId="13" xfId="0" applyNumberFormat="1" applyFont="1" applyFill="1" applyBorder="1" applyAlignment="1">
      <alignment horizontal="center" vertical="center"/>
    </xf>
    <xf numFmtId="168" fontId="22" fillId="0" borderId="12" xfId="11" applyFont="1" applyFill="1" applyBorder="1" applyAlignment="1">
      <alignment horizontal="center" vertical="center"/>
    </xf>
    <xf numFmtId="168" fontId="22" fillId="0" borderId="13" xfId="11" applyFont="1" applyFill="1" applyBorder="1" applyAlignment="1">
      <alignment horizontal="center" vertical="center"/>
    </xf>
    <xf numFmtId="1" fontId="22" fillId="4" borderId="17" xfId="10" applyNumberFormat="1" applyFont="1" applyFill="1" applyBorder="1" applyAlignment="1">
      <alignment horizontal="center" vertical="center" wrapText="1"/>
    </xf>
    <xf numFmtId="1" fontId="22" fillId="4" borderId="49" xfId="0" applyNumberFormat="1" applyFont="1" applyFill="1" applyBorder="1" applyAlignment="1">
      <alignment horizontal="center" vertical="center" wrapText="1"/>
    </xf>
    <xf numFmtId="1" fontId="22" fillId="4" borderId="31"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22" fillId="0" borderId="14" xfId="0" applyFont="1" applyFill="1" applyBorder="1" applyAlignment="1">
      <alignment horizontal="center" vertical="center"/>
    </xf>
    <xf numFmtId="3" fontId="2" fillId="0" borderId="13" xfId="0" applyNumberFormat="1" applyFont="1" applyBorder="1" applyAlignment="1">
      <alignment horizontal="center" vertical="center"/>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9" fontId="22" fillId="0" borderId="37" xfId="0" applyNumberFormat="1"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36" xfId="0" applyFont="1" applyFill="1" applyBorder="1" applyAlignment="1">
      <alignment horizontal="center" vertical="center" wrapText="1"/>
    </xf>
    <xf numFmtId="168" fontId="22" fillId="0" borderId="17" xfId="11" applyFont="1" applyFill="1" applyBorder="1" applyAlignment="1">
      <alignment horizontal="center" vertical="center"/>
    </xf>
    <xf numFmtId="0" fontId="22" fillId="4" borderId="23"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9" xfId="0" applyFont="1" applyFill="1" applyBorder="1" applyAlignment="1">
      <alignment horizontal="center" vertical="center"/>
    </xf>
    <xf numFmtId="1" fontId="22" fillId="4" borderId="32" xfId="0" applyNumberFormat="1" applyFont="1" applyFill="1" applyBorder="1" applyAlignment="1">
      <alignment horizontal="center" vertical="center" wrapText="1"/>
    </xf>
    <xf numFmtId="1" fontId="22" fillId="4" borderId="23" xfId="0" applyNumberFormat="1" applyFont="1" applyFill="1" applyBorder="1" applyAlignment="1">
      <alignment horizontal="center" vertical="center" wrapText="1"/>
    </xf>
    <xf numFmtId="1" fontId="22" fillId="4" borderId="25" xfId="0" applyNumberFormat="1" applyFont="1" applyFill="1" applyBorder="1" applyAlignment="1">
      <alignment horizontal="center" vertical="center" wrapText="1"/>
    </xf>
    <xf numFmtId="172" fontId="22" fillId="0" borderId="23" xfId="0" applyNumberFormat="1" applyFont="1" applyBorder="1" applyAlignment="1">
      <alignment horizontal="center" vertical="center"/>
    </xf>
    <xf numFmtId="172" fontId="22" fillId="0" borderId="32" xfId="0" applyNumberFormat="1" applyFont="1" applyBorder="1" applyAlignment="1">
      <alignment horizontal="center" vertical="center"/>
    </xf>
    <xf numFmtId="172" fontId="22" fillId="0" borderId="25" xfId="0" applyNumberFormat="1" applyFont="1" applyBorder="1" applyAlignment="1">
      <alignment horizontal="center" vertical="center"/>
    </xf>
    <xf numFmtId="1" fontId="22" fillId="4" borderId="29" xfId="0" applyNumberFormat="1" applyFont="1" applyFill="1" applyBorder="1" applyAlignment="1">
      <alignment horizontal="center" vertical="center" wrapText="1"/>
    </xf>
    <xf numFmtId="9" fontId="22" fillId="0" borderId="14" xfId="0" applyNumberFormat="1" applyFont="1" applyFill="1" applyBorder="1" applyAlignment="1">
      <alignment horizontal="center" vertical="center"/>
    </xf>
    <xf numFmtId="168" fontId="22" fillId="0" borderId="14" xfId="11" applyFont="1" applyFill="1" applyBorder="1" applyAlignment="1">
      <alignment horizontal="center" vertical="center"/>
    </xf>
    <xf numFmtId="1" fontId="22" fillId="4" borderId="35" xfId="0" applyNumberFormat="1"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4" borderId="14" xfId="15" applyFont="1" applyFill="1" applyBorder="1" applyAlignment="1">
      <alignment horizontal="center" vertical="center" wrapText="1"/>
    </xf>
    <xf numFmtId="0" fontId="2" fillId="4" borderId="13" xfId="15" applyFont="1" applyFill="1" applyBorder="1" applyAlignment="1">
      <alignment horizontal="center" vertical="center" wrapText="1"/>
    </xf>
    <xf numFmtId="9" fontId="22" fillId="0" borderId="15" xfId="0" applyNumberFormat="1" applyFont="1" applyFill="1" applyBorder="1" applyAlignment="1">
      <alignment horizontal="center" vertical="center"/>
    </xf>
    <xf numFmtId="168" fontId="22" fillId="0" borderId="15" xfId="11" applyFont="1" applyFill="1" applyBorder="1" applyAlignment="1">
      <alignment horizontal="center" vertical="center"/>
    </xf>
    <xf numFmtId="0" fontId="22" fillId="0" borderId="6" xfId="0" applyFont="1" applyFill="1" applyBorder="1" applyAlignment="1">
      <alignment horizontal="center" vertical="center" wrapText="1"/>
    </xf>
    <xf numFmtId="0" fontId="22" fillId="4" borderId="18" xfId="0" applyFont="1" applyFill="1" applyBorder="1" applyAlignment="1">
      <alignment horizontal="center" vertical="center"/>
    </xf>
    <xf numFmtId="0" fontId="22" fillId="4" borderId="20" xfId="0" applyFont="1" applyFill="1" applyBorder="1" applyAlignment="1">
      <alignment horizontal="center" vertical="center"/>
    </xf>
    <xf numFmtId="0" fontId="2" fillId="4" borderId="2" xfId="15" applyFont="1" applyFill="1" applyBorder="1" applyAlignment="1">
      <alignment horizontal="left" vertical="center" wrapText="1"/>
    </xf>
    <xf numFmtId="0" fontId="2" fillId="4" borderId="7" xfId="15" applyFont="1" applyFill="1" applyBorder="1" applyAlignment="1">
      <alignment horizontal="left" vertical="center" wrapText="1"/>
    </xf>
    <xf numFmtId="0" fontId="22" fillId="0" borderId="11" xfId="0" applyFont="1" applyFill="1" applyBorder="1" applyAlignment="1">
      <alignment horizontal="center" vertical="center"/>
    </xf>
    <xf numFmtId="0" fontId="5" fillId="0" borderId="15" xfId="0" applyFont="1" applyFill="1" applyBorder="1" applyAlignment="1">
      <alignment horizontal="center" vertical="center"/>
    </xf>
    <xf numFmtId="1" fontId="22" fillId="4" borderId="42" xfId="10" applyNumberFormat="1" applyFont="1" applyFill="1" applyBorder="1" applyAlignment="1">
      <alignment horizontal="center" vertical="center" wrapText="1"/>
    </xf>
    <xf numFmtId="1" fontId="22" fillId="4" borderId="40" xfId="10" applyNumberFormat="1" applyFont="1" applyFill="1" applyBorder="1" applyAlignment="1">
      <alignment horizontal="center" vertical="center" wrapText="1"/>
    </xf>
    <xf numFmtId="0" fontId="22" fillId="4" borderId="23" xfId="0" applyFont="1" applyFill="1" applyBorder="1" applyAlignment="1">
      <alignment horizontal="center" vertical="center"/>
    </xf>
    <xf numFmtId="0" fontId="22" fillId="4" borderId="32" xfId="0" applyFont="1" applyFill="1" applyBorder="1" applyAlignment="1">
      <alignment horizontal="center" vertical="center"/>
    </xf>
    <xf numFmtId="0" fontId="22" fillId="4" borderId="35" xfId="0" applyFont="1" applyFill="1" applyBorder="1" applyAlignment="1">
      <alignment horizontal="center" vertical="center"/>
    </xf>
    <xf numFmtId="0" fontId="2" fillId="0" borderId="12" xfId="4" applyFont="1" applyBorder="1" applyAlignment="1">
      <alignment horizontal="center"/>
    </xf>
    <xf numFmtId="0" fontId="2" fillId="0" borderId="13" xfId="4" applyFont="1" applyBorder="1" applyAlignment="1">
      <alignment horizontal="center"/>
    </xf>
    <xf numFmtId="0" fontId="22" fillId="0" borderId="15" xfId="4" applyNumberFormat="1" applyFont="1" applyBorder="1" applyAlignment="1">
      <alignment horizontal="center" vertical="center"/>
    </xf>
    <xf numFmtId="0" fontId="22" fillId="0" borderId="15" xfId="4" applyNumberFormat="1" applyFont="1" applyBorder="1" applyAlignment="1">
      <alignment horizontal="center" vertical="center" wrapText="1"/>
    </xf>
    <xf numFmtId="0" fontId="22" fillId="0" borderId="15" xfId="4" applyFont="1" applyBorder="1" applyAlignment="1">
      <alignment horizontal="center" vertical="center" wrapText="1"/>
    </xf>
    <xf numFmtId="0" fontId="2" fillId="4" borderId="15" xfId="4" applyFont="1" applyFill="1" applyBorder="1" applyAlignment="1">
      <alignment horizontal="center" vertical="center" wrapText="1"/>
    </xf>
    <xf numFmtId="0" fontId="2" fillId="4" borderId="15" xfId="4" applyFont="1" applyFill="1" applyBorder="1" applyAlignment="1">
      <alignment horizontal="center" vertical="center"/>
    </xf>
    <xf numFmtId="0" fontId="22" fillId="4" borderId="2"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0" borderId="7" xfId="0" applyFont="1" applyFill="1" applyBorder="1" applyAlignment="1">
      <alignment horizontal="center" vertical="center" wrapText="1"/>
    </xf>
    <xf numFmtId="9" fontId="2" fillId="4" borderId="12" xfId="4" applyNumberFormat="1" applyFont="1" applyFill="1" applyBorder="1" applyAlignment="1">
      <alignment horizontal="center" vertical="center"/>
    </xf>
    <xf numFmtId="9" fontId="2" fillId="4" borderId="13" xfId="4" applyNumberFormat="1" applyFont="1" applyFill="1" applyBorder="1" applyAlignment="1">
      <alignment horizontal="center" vertical="center"/>
    </xf>
    <xf numFmtId="168" fontId="22" fillId="0" borderId="15" xfId="11" applyFont="1" applyBorder="1" applyAlignment="1">
      <alignment horizontal="center" vertical="center" wrapText="1"/>
    </xf>
    <xf numFmtId="0" fontId="28" fillId="4" borderId="2" xfId="4" applyFont="1" applyFill="1" applyBorder="1" applyAlignment="1">
      <alignment horizontal="center" vertical="center" wrapText="1"/>
    </xf>
    <xf numFmtId="0" fontId="28" fillId="4" borderId="4" xfId="4" applyFont="1" applyFill="1" applyBorder="1" applyAlignment="1">
      <alignment horizontal="center" vertical="center" wrapText="1"/>
    </xf>
    <xf numFmtId="0" fontId="28" fillId="4" borderId="7" xfId="4"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13" xfId="6" applyFont="1" applyFill="1" applyBorder="1" applyAlignment="1">
      <alignment horizontal="center" vertical="center" wrapText="1"/>
    </xf>
    <xf numFmtId="0" fontId="28" fillId="0" borderId="14" xfId="6" applyFont="1" applyFill="1" applyBorder="1" applyAlignment="1">
      <alignment horizontal="center" vertical="center" wrapText="1"/>
    </xf>
    <xf numFmtId="9" fontId="29" fillId="0" borderId="17" xfId="4" applyNumberFormat="1" applyFont="1" applyFill="1" applyBorder="1" applyAlignment="1">
      <alignment horizontal="center" vertical="center"/>
    </xf>
    <xf numFmtId="1" fontId="2" fillId="4" borderId="15" xfId="4" applyNumberFormat="1" applyFont="1" applyFill="1" applyBorder="1" applyAlignment="1">
      <alignment horizontal="center" vertical="center"/>
    </xf>
    <xf numFmtId="14" fontId="2" fillId="0" borderId="12"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xf>
    <xf numFmtId="14" fontId="2" fillId="0" borderId="14" xfId="0" applyNumberFormat="1" applyFont="1" applyFill="1" applyBorder="1" applyAlignment="1">
      <alignment horizontal="center" vertical="center"/>
    </xf>
    <xf numFmtId="0" fontId="22" fillId="4"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9" fillId="0" borderId="12" xfId="4" applyFont="1" applyFill="1" applyBorder="1" applyAlignment="1">
      <alignment horizontal="center" vertical="center" wrapText="1"/>
    </xf>
    <xf numFmtId="0" fontId="29" fillId="0" borderId="13" xfId="4" applyFont="1" applyFill="1" applyBorder="1" applyAlignment="1">
      <alignment horizontal="center" vertical="center" wrapText="1"/>
    </xf>
    <xf numFmtId="9" fontId="22" fillId="0" borderId="2" xfId="0" applyNumberFormat="1" applyFont="1" applyFill="1" applyBorder="1" applyAlignment="1">
      <alignment horizontal="center" vertical="center"/>
    </xf>
    <xf numFmtId="9" fontId="22" fillId="0" borderId="4" xfId="0" applyNumberFormat="1" applyFont="1" applyFill="1" applyBorder="1" applyAlignment="1">
      <alignment horizontal="center" vertical="center"/>
    </xf>
    <xf numFmtId="9" fontId="22" fillId="0" borderId="7" xfId="0" applyNumberFormat="1" applyFont="1" applyFill="1" applyBorder="1" applyAlignment="1">
      <alignment horizontal="center" vertical="center"/>
    </xf>
    <xf numFmtId="168" fontId="22" fillId="0" borderId="30" xfId="11" applyFont="1" applyFill="1" applyBorder="1" applyAlignment="1">
      <alignment horizontal="center" vertical="center"/>
    </xf>
    <xf numFmtId="0" fontId="28" fillId="0" borderId="3" xfId="4" applyFont="1" applyBorder="1" applyAlignment="1">
      <alignment horizontal="center" vertical="center" wrapText="1"/>
    </xf>
    <xf numFmtId="0" fontId="28" fillId="0" borderId="1" xfId="4" applyFont="1" applyBorder="1" applyAlignment="1">
      <alignment horizontal="center" vertical="center" wrapText="1"/>
    </xf>
    <xf numFmtId="0" fontId="28" fillId="0" borderId="2" xfId="4" applyFont="1" applyBorder="1" applyAlignment="1">
      <alignment horizontal="center" vertical="center" wrapText="1"/>
    </xf>
    <xf numFmtId="0" fontId="28" fillId="0" borderId="4" xfId="4" applyFont="1" applyBorder="1" applyAlignment="1">
      <alignment horizontal="center" vertical="center" wrapText="1"/>
    </xf>
    <xf numFmtId="0" fontId="28" fillId="0" borderId="7" xfId="4" applyFont="1" applyBorder="1" applyAlignment="1">
      <alignment horizontal="center" vertical="center" wrapText="1"/>
    </xf>
    <xf numFmtId="3" fontId="23" fillId="19" borderId="12" xfId="0" applyNumberFormat="1" applyFont="1" applyFill="1" applyBorder="1" applyAlignment="1">
      <alignment horizontal="center" vertical="center"/>
    </xf>
    <xf numFmtId="3" fontId="23" fillId="19" borderId="13" xfId="0" applyNumberFormat="1" applyFont="1" applyFill="1" applyBorder="1" applyAlignment="1">
      <alignment horizontal="center" vertical="center"/>
    </xf>
    <xf numFmtId="14" fontId="23" fillId="19" borderId="12" xfId="0" applyNumberFormat="1" applyFont="1" applyFill="1" applyBorder="1" applyAlignment="1">
      <alignment horizontal="center" vertical="center"/>
    </xf>
    <xf numFmtId="14" fontId="23" fillId="19" borderId="13" xfId="0" applyNumberFormat="1" applyFont="1" applyFill="1" applyBorder="1" applyAlignment="1">
      <alignment horizontal="center" vertical="center"/>
    </xf>
    <xf numFmtId="0" fontId="2" fillId="4" borderId="5" xfId="18" applyFont="1" applyFill="1" applyBorder="1" applyAlignment="1">
      <alignment horizontal="left" vertical="center" wrapText="1"/>
    </xf>
    <xf numFmtId="1" fontId="1" fillId="4" borderId="12" xfId="0" applyNumberFormat="1" applyFont="1" applyFill="1" applyBorder="1" applyAlignment="1">
      <alignment horizontal="center" vertical="center" textRotation="180" wrapText="1"/>
    </xf>
    <xf numFmtId="1" fontId="1" fillId="4" borderId="13" xfId="0" applyNumberFormat="1" applyFont="1" applyFill="1" applyBorder="1" applyAlignment="1">
      <alignment horizontal="center" vertical="center" textRotation="180" wrapText="1"/>
    </xf>
    <xf numFmtId="1" fontId="1" fillId="4" borderId="14" xfId="0" applyNumberFormat="1" applyFont="1" applyFill="1" applyBorder="1" applyAlignment="1">
      <alignment horizontal="center" vertical="center" textRotation="180" wrapText="1"/>
    </xf>
    <xf numFmtId="1" fontId="2" fillId="4" borderId="12" xfId="0" applyNumberFormat="1" applyFont="1" applyFill="1" applyBorder="1" applyAlignment="1">
      <alignment horizontal="center" vertical="center" textRotation="180" wrapText="1"/>
    </xf>
    <xf numFmtId="1" fontId="2" fillId="4" borderId="13" xfId="0" applyNumberFormat="1" applyFont="1" applyFill="1" applyBorder="1" applyAlignment="1">
      <alignment horizontal="center" vertical="center" textRotation="180" wrapText="1"/>
    </xf>
    <xf numFmtId="1" fontId="2" fillId="4" borderId="14" xfId="0" applyNumberFormat="1" applyFont="1" applyFill="1" applyBorder="1" applyAlignment="1">
      <alignment horizontal="center" vertical="center" textRotation="180" wrapText="1"/>
    </xf>
    <xf numFmtId="172" fontId="2" fillId="4" borderId="12" xfId="0" applyNumberFormat="1" applyFont="1" applyFill="1" applyBorder="1" applyAlignment="1">
      <alignment horizontal="center" vertical="center" wrapText="1"/>
    </xf>
    <xf numFmtId="172" fontId="2" fillId="4" borderId="13" xfId="0" applyNumberFormat="1" applyFont="1" applyFill="1" applyBorder="1" applyAlignment="1">
      <alignment horizontal="center" vertical="center" wrapText="1"/>
    </xf>
    <xf numFmtId="172" fontId="2" fillId="4" borderId="14" xfId="0" applyNumberFormat="1" applyFont="1" applyFill="1" applyBorder="1" applyAlignment="1">
      <alignment horizontal="center" vertical="center" wrapText="1"/>
    </xf>
    <xf numFmtId="3" fontId="2" fillId="4" borderId="12" xfId="0" applyNumberFormat="1" applyFont="1" applyFill="1" applyBorder="1" applyAlignment="1">
      <alignment horizontal="center" vertical="center" wrapText="1"/>
    </xf>
    <xf numFmtId="3" fontId="2" fillId="4" borderId="13" xfId="0" applyNumberFormat="1" applyFont="1" applyFill="1" applyBorder="1" applyAlignment="1">
      <alignment horizontal="center" vertical="center" wrapText="1"/>
    </xf>
    <xf numFmtId="3" fontId="2" fillId="4" borderId="14" xfId="0" applyNumberFormat="1" applyFont="1" applyFill="1" applyBorder="1" applyAlignment="1">
      <alignment horizontal="center" vertical="center" wrapText="1"/>
    </xf>
    <xf numFmtId="0" fontId="35" fillId="0" borderId="42" xfId="0" applyFont="1" applyBorder="1" applyAlignment="1">
      <alignment horizontal="center" vertical="center" wrapText="1"/>
    </xf>
    <xf numFmtId="0" fontId="35" fillId="0" borderId="37" xfId="0" applyFont="1" applyBorder="1" applyAlignment="1">
      <alignment horizontal="center" vertical="center" wrapText="1"/>
    </xf>
    <xf numFmtId="0" fontId="2" fillId="4" borderId="17" xfId="0" applyFont="1" applyFill="1" applyBorder="1" applyAlignment="1">
      <alignment horizontal="center" vertical="center" wrapText="1"/>
    </xf>
    <xf numFmtId="0" fontId="2" fillId="4" borderId="30" xfId="0" applyFont="1" applyFill="1" applyBorder="1" applyAlignment="1">
      <alignment horizontal="center" vertical="center" wrapText="1"/>
    </xf>
    <xf numFmtId="3" fontId="2" fillId="4" borderId="17" xfId="0" applyNumberFormat="1" applyFont="1" applyFill="1" applyBorder="1" applyAlignment="1">
      <alignment horizontal="center" vertical="center" wrapText="1"/>
    </xf>
    <xf numFmtId="3" fontId="2" fillId="4" borderId="30" xfId="0" applyNumberFormat="1" applyFont="1" applyFill="1" applyBorder="1" applyAlignment="1">
      <alignment horizontal="center" vertical="center" wrapText="1"/>
    </xf>
    <xf numFmtId="0" fontId="35" fillId="9" borderId="37" xfId="0" applyFont="1" applyFill="1" applyBorder="1" applyAlignment="1">
      <alignment horizontal="center" vertical="center" wrapText="1"/>
    </xf>
    <xf numFmtId="3" fontId="2" fillId="0" borderId="52"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30" xfId="0" applyFont="1" applyBorder="1" applyAlignment="1">
      <alignment horizontal="center" vertical="center" wrapText="1"/>
    </xf>
    <xf numFmtId="0" fontId="2" fillId="4" borderId="37" xfId="0" applyFont="1" applyFill="1" applyBorder="1" applyAlignment="1">
      <alignment horizontal="center" vertical="center" wrapText="1"/>
    </xf>
    <xf numFmtId="0" fontId="2" fillId="4" borderId="40" xfId="0" applyFont="1" applyFill="1" applyBorder="1" applyAlignment="1">
      <alignment horizontal="center" vertical="center" wrapText="1"/>
    </xf>
    <xf numFmtId="9" fontId="2" fillId="4" borderId="17" xfId="3"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1" fillId="0" borderId="0" xfId="0" applyFont="1" applyAlignment="1">
      <alignment horizontal="center" vertic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11" borderId="30" xfId="0" applyFont="1" applyFill="1" applyBorder="1" applyAlignment="1">
      <alignment horizontal="center" vertical="center" wrapText="1"/>
    </xf>
    <xf numFmtId="4"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0" fontId="6" fillId="0" borderId="17" xfId="7"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174" fontId="2" fillId="4" borderId="15" xfId="0" applyNumberFormat="1" applyFont="1" applyFill="1" applyBorder="1" applyAlignment="1">
      <alignment horizontal="center" vertical="center" wrapText="1"/>
    </xf>
    <xf numFmtId="174" fontId="2" fillId="4" borderId="11"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35" fillId="0" borderId="40" xfId="0" applyFont="1" applyBorder="1" applyAlignment="1">
      <alignment horizontal="center" vertical="center" wrapText="1"/>
    </xf>
    <xf numFmtId="0" fontId="35" fillId="0" borderId="17" xfId="0" applyFont="1" applyBorder="1" applyAlignment="1">
      <alignment horizontal="center" vertical="center" wrapText="1"/>
    </xf>
    <xf numFmtId="174" fontId="2" fillId="4" borderId="3" xfId="0" applyNumberFormat="1" applyFont="1" applyFill="1" applyBorder="1" applyAlignment="1">
      <alignment horizontal="center" vertical="center" wrapText="1"/>
    </xf>
    <xf numFmtId="174" fontId="2" fillId="4" borderId="1" xfId="0" applyNumberFormat="1" applyFont="1" applyFill="1" applyBorder="1" applyAlignment="1">
      <alignment horizontal="center" vertical="center" wrapText="1"/>
    </xf>
    <xf numFmtId="174" fontId="2" fillId="4" borderId="6"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174" fontId="2" fillId="4" borderId="12" xfId="0" applyNumberFormat="1" applyFont="1" applyFill="1" applyBorder="1" applyAlignment="1">
      <alignment horizontal="center" vertical="center" wrapText="1"/>
    </xf>
    <xf numFmtId="174" fontId="2" fillId="4" borderId="14"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4" xfId="0" applyNumberFormat="1" applyFont="1" applyBorder="1" applyAlignment="1">
      <alignment horizontal="left" vertical="center" wrapText="1"/>
    </xf>
    <xf numFmtId="0" fontId="6" fillId="0" borderId="15" xfId="7" applyNumberFormat="1" applyFont="1" applyFill="1" applyBorder="1" applyAlignment="1">
      <alignment horizontal="center" vertical="center" wrapText="1"/>
    </xf>
    <xf numFmtId="0" fontId="6" fillId="0" borderId="9" xfId="4" applyFont="1" applyBorder="1" applyAlignment="1">
      <alignment horizontal="center" vertical="center" wrapText="1"/>
    </xf>
    <xf numFmtId="3" fontId="2" fillId="0" borderId="17"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6" applyFont="1" applyFill="1" applyBorder="1" applyAlignment="1">
      <alignment horizontal="center" vertical="center" wrapText="1"/>
    </xf>
    <xf numFmtId="0" fontId="6" fillId="0" borderId="13" xfId="6" applyFont="1" applyFill="1" applyBorder="1" applyAlignment="1">
      <alignment horizontal="center" vertical="center" wrapText="1"/>
    </xf>
    <xf numFmtId="0" fontId="6" fillId="0" borderId="12" xfId="4" applyFont="1" applyBorder="1" applyAlignment="1">
      <alignment horizontal="center" vertical="center" wrapText="1"/>
    </xf>
    <xf numFmtId="0" fontId="6" fillId="0" borderId="13" xfId="4" applyFont="1" applyBorder="1" applyAlignment="1">
      <alignment horizontal="center" vertical="center" wrapText="1"/>
    </xf>
    <xf numFmtId="0" fontId="6" fillId="4" borderId="12" xfId="4" applyFont="1" applyFill="1" applyBorder="1" applyAlignment="1">
      <alignment horizontal="center" vertical="center" wrapText="1"/>
    </xf>
    <xf numFmtId="0" fontId="6" fillId="4" borderId="13" xfId="4" applyFont="1" applyFill="1" applyBorder="1" applyAlignment="1">
      <alignment horizontal="center" vertical="center" wrapText="1"/>
    </xf>
    <xf numFmtId="9" fontId="2" fillId="4" borderId="12" xfId="0" applyNumberFormat="1" applyFont="1" applyFill="1" applyBorder="1" applyAlignment="1">
      <alignment horizontal="center" vertical="center"/>
    </xf>
    <xf numFmtId="9" fontId="2" fillId="4" borderId="13" xfId="0" applyNumberFormat="1" applyFont="1" applyFill="1" applyBorder="1" applyAlignment="1">
      <alignment horizontal="center" vertical="center"/>
    </xf>
    <xf numFmtId="0" fontId="6" fillId="0" borderId="15" xfId="6" applyFont="1" applyFill="1" applyBorder="1" applyAlignment="1">
      <alignment horizontal="center" vertical="center" wrapText="1"/>
    </xf>
    <xf numFmtId="0" fontId="6" fillId="0" borderId="15" xfId="4" applyFont="1" applyBorder="1" applyAlignment="1">
      <alignment horizontal="center" vertical="center" wrapText="1"/>
    </xf>
    <xf numFmtId="0" fontId="6" fillId="4" borderId="2" xfId="4" applyFont="1" applyFill="1" applyBorder="1" applyAlignment="1">
      <alignment horizontal="center" vertical="center" wrapText="1"/>
    </xf>
    <xf numFmtId="0" fontId="6" fillId="4" borderId="7" xfId="4" applyFont="1" applyFill="1" applyBorder="1" applyAlignment="1">
      <alignment horizontal="center" vertical="center" wrapText="1"/>
    </xf>
    <xf numFmtId="9" fontId="2" fillId="4" borderId="14"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2" fillId="4" borderId="15" xfId="0" applyFont="1" applyFill="1" applyBorder="1" applyAlignment="1">
      <alignment horizontal="justify" vertical="center"/>
    </xf>
    <xf numFmtId="0" fontId="2" fillId="4" borderId="12" xfId="0" applyFont="1" applyFill="1" applyBorder="1" applyAlignment="1">
      <alignment horizontal="justify" vertical="center"/>
    </xf>
    <xf numFmtId="0" fontId="6" fillId="0" borderId="13" xfId="0" applyFont="1" applyBorder="1" applyAlignment="1">
      <alignment horizontal="center" vertical="center"/>
    </xf>
    <xf numFmtId="165" fontId="6" fillId="0" borderId="12" xfId="5" applyFont="1" applyBorder="1" applyAlignment="1">
      <alignment horizontal="center" vertical="center" wrapText="1"/>
    </xf>
    <xf numFmtId="165" fontId="6" fillId="0" borderId="13" xfId="5" applyFont="1" applyBorder="1" applyAlignment="1">
      <alignment horizontal="center" vertical="center" wrapText="1"/>
    </xf>
    <xf numFmtId="0" fontId="6" fillId="0" borderId="12" xfId="4" applyFont="1" applyBorder="1" applyAlignment="1">
      <alignment horizontal="justify" vertical="center" wrapText="1"/>
    </xf>
    <xf numFmtId="0" fontId="6" fillId="0" borderId="13" xfId="4" applyFont="1" applyBorder="1" applyAlignment="1">
      <alignment horizontal="justify" vertical="center" wrapText="1"/>
    </xf>
    <xf numFmtId="165" fontId="6" fillId="4" borderId="30" xfId="5" applyFont="1" applyFill="1" applyBorder="1" applyAlignment="1">
      <alignment horizontal="center" vertical="center"/>
    </xf>
    <xf numFmtId="165" fontId="6" fillId="4" borderId="32" xfId="5" applyFont="1" applyFill="1" applyBorder="1" applyAlignment="1">
      <alignment horizontal="center" vertical="center"/>
    </xf>
    <xf numFmtId="165" fontId="6" fillId="4" borderId="25" xfId="5" applyFont="1" applyFill="1" applyBorder="1" applyAlignment="1">
      <alignment horizontal="center" vertical="center"/>
    </xf>
    <xf numFmtId="0" fontId="6" fillId="4" borderId="31" xfId="0" applyFont="1" applyFill="1" applyBorder="1" applyAlignment="1">
      <alignment horizontal="justify" vertical="center" wrapText="1"/>
    </xf>
    <xf numFmtId="0" fontId="6" fillId="4" borderId="29" xfId="0" applyFont="1" applyFill="1" applyBorder="1" applyAlignment="1">
      <alignment horizontal="justify" vertical="center" wrapText="1"/>
    </xf>
    <xf numFmtId="0" fontId="6" fillId="4" borderId="21" xfId="0" applyFont="1" applyFill="1" applyBorder="1" applyAlignment="1">
      <alignment horizontal="justify" vertical="center" wrapText="1"/>
    </xf>
    <xf numFmtId="3" fontId="2" fillId="4" borderId="12" xfId="0" applyNumberFormat="1" applyFont="1" applyFill="1" applyBorder="1" applyAlignment="1">
      <alignment horizontal="justify" vertical="center" wrapText="1"/>
    </xf>
    <xf numFmtId="3" fontId="2" fillId="4" borderId="13" xfId="0" applyNumberFormat="1" applyFont="1" applyFill="1" applyBorder="1" applyAlignment="1">
      <alignment horizontal="justify" vertical="center" wrapText="1"/>
    </xf>
    <xf numFmtId="3" fontId="2" fillId="4" borderId="14" xfId="0" applyNumberFormat="1" applyFont="1" applyFill="1" applyBorder="1" applyAlignment="1">
      <alignment horizontal="justify" vertical="center" wrapText="1"/>
    </xf>
    <xf numFmtId="0" fontId="29" fillId="4" borderId="18" xfId="0" applyFont="1" applyFill="1" applyBorder="1" applyAlignment="1">
      <alignment horizontal="center" vertical="center" wrapText="1"/>
    </xf>
    <xf numFmtId="0" fontId="29" fillId="4" borderId="33" xfId="0" applyFont="1" applyFill="1" applyBorder="1" applyAlignment="1">
      <alignment horizontal="center" vertical="center" wrapText="1"/>
    </xf>
    <xf numFmtId="1" fontId="29" fillId="4" borderId="19" xfId="0" applyNumberFormat="1" applyFont="1" applyFill="1" applyBorder="1" applyAlignment="1">
      <alignment horizontal="center" vertical="center" wrapText="1"/>
    </xf>
    <xf numFmtId="1" fontId="29" fillId="4" borderId="21" xfId="0" applyNumberFormat="1"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21" xfId="0" applyFont="1" applyFill="1" applyBorder="1" applyAlignment="1">
      <alignment horizontal="center" vertical="center" wrapText="1"/>
    </xf>
    <xf numFmtId="9" fontId="2" fillId="4" borderId="20" xfId="0" applyNumberFormat="1" applyFont="1" applyFill="1" applyBorder="1" applyAlignment="1">
      <alignment horizontal="center" vertical="center" wrapText="1"/>
    </xf>
    <xf numFmtId="9" fontId="2" fillId="4" borderId="33" xfId="0" applyNumberFormat="1" applyFont="1" applyFill="1" applyBorder="1" applyAlignment="1">
      <alignment horizontal="center" vertical="center" wrapText="1"/>
    </xf>
    <xf numFmtId="0" fontId="6" fillId="0" borderId="3"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6" xfId="1" applyNumberFormat="1"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4" xfId="6" applyFont="1" applyFill="1" applyBorder="1" applyAlignment="1">
      <alignment horizontal="center" vertical="center" wrapText="1"/>
    </xf>
    <xf numFmtId="0" fontId="6" fillId="0" borderId="14" xfId="4" applyFont="1" applyBorder="1" applyAlignment="1">
      <alignment horizontal="center" vertical="center" wrapText="1"/>
    </xf>
    <xf numFmtId="0" fontId="6" fillId="0" borderId="2" xfId="4" applyFont="1" applyBorder="1" applyAlignment="1">
      <alignment horizontal="center" vertical="center" wrapText="1"/>
    </xf>
    <xf numFmtId="0" fontId="6" fillId="0" borderId="4" xfId="4" applyFont="1" applyBorder="1" applyAlignment="1">
      <alignment horizontal="center" vertical="center" wrapText="1"/>
    </xf>
    <xf numFmtId="0" fontId="6" fillId="0" borderId="7" xfId="4"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justify" vertical="center" wrapText="1"/>
    </xf>
    <xf numFmtId="10" fontId="29" fillId="4" borderId="23" xfId="0" applyNumberFormat="1" applyFont="1" applyFill="1" applyBorder="1" applyAlignment="1">
      <alignment horizontal="center" vertical="center" wrapText="1"/>
    </xf>
    <xf numFmtId="10" fontId="29" fillId="4" borderId="32" xfId="0" applyNumberFormat="1" applyFont="1" applyFill="1" applyBorder="1" applyAlignment="1">
      <alignment horizontal="center" vertical="center" wrapText="1"/>
    </xf>
    <xf numFmtId="10" fontId="29" fillId="4" borderId="25" xfId="0" applyNumberFormat="1" applyFont="1" applyFill="1" applyBorder="1" applyAlignment="1">
      <alignment horizontal="center" vertical="center" wrapText="1"/>
    </xf>
    <xf numFmtId="165" fontId="31" fillId="0" borderId="24" xfId="5" applyFont="1" applyBorder="1" applyAlignment="1">
      <alignment horizontal="center" vertical="center" wrapText="1"/>
    </xf>
    <xf numFmtId="165" fontId="31" fillId="0" borderId="26" xfId="5" applyFont="1" applyBorder="1" applyAlignment="1">
      <alignment horizontal="center" vertical="center" wrapText="1"/>
    </xf>
    <xf numFmtId="165" fontId="31" fillId="0" borderId="27" xfId="5" applyFont="1" applyBorder="1" applyAlignment="1">
      <alignment horizontal="center" vertical="center" wrapText="1"/>
    </xf>
    <xf numFmtId="0" fontId="29" fillId="4" borderId="30" xfId="0" applyFont="1" applyFill="1" applyBorder="1" applyAlignment="1">
      <alignment horizontal="center" vertical="center" wrapText="1"/>
    </xf>
    <xf numFmtId="0" fontId="6" fillId="4" borderId="4" xfId="4" applyFont="1" applyFill="1" applyBorder="1" applyAlignment="1">
      <alignment horizontal="center" vertical="center" wrapText="1"/>
    </xf>
    <xf numFmtId="10" fontId="2" fillId="4" borderId="19" xfId="0" applyNumberFormat="1" applyFont="1" applyFill="1" applyBorder="1" applyAlignment="1">
      <alignment horizontal="center" vertical="center" wrapText="1"/>
    </xf>
    <xf numFmtId="10" fontId="2" fillId="4" borderId="29" xfId="0" applyNumberFormat="1" applyFont="1" applyFill="1" applyBorder="1" applyAlignment="1">
      <alignment horizontal="center" vertical="center" wrapText="1"/>
    </xf>
    <xf numFmtId="10" fontId="2" fillId="4" borderId="21" xfId="0" applyNumberFormat="1" applyFont="1" applyFill="1" applyBorder="1" applyAlignment="1">
      <alignment horizontal="center" vertical="center" wrapText="1"/>
    </xf>
    <xf numFmtId="0" fontId="6" fillId="9" borderId="17" xfId="0" applyFont="1" applyFill="1" applyBorder="1" applyAlignment="1">
      <alignment horizontal="justify" vertical="center" wrapText="1"/>
    </xf>
    <xf numFmtId="165" fontId="6" fillId="0" borderId="18" xfId="5" applyFont="1" applyBorder="1" applyAlignment="1">
      <alignment horizontal="center" vertical="center"/>
    </xf>
    <xf numFmtId="165" fontId="6" fillId="0" borderId="20" xfId="5" applyFont="1" applyBorder="1" applyAlignment="1">
      <alignment horizontal="center" vertical="center"/>
    </xf>
    <xf numFmtId="165" fontId="31" fillId="0" borderId="22" xfId="5"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3" fontId="2" fillId="4" borderId="19" xfId="0" applyNumberFormat="1" applyFont="1" applyFill="1" applyBorder="1" applyAlignment="1">
      <alignment horizontal="justify" vertical="center" wrapText="1"/>
    </xf>
    <xf numFmtId="3" fontId="2" fillId="4" borderId="29" xfId="0" applyNumberFormat="1" applyFont="1" applyFill="1" applyBorder="1" applyAlignment="1">
      <alignment horizontal="justify" vertical="center" wrapText="1"/>
    </xf>
    <xf numFmtId="3" fontId="2" fillId="4" borderId="21" xfId="0" applyNumberFormat="1" applyFont="1" applyFill="1" applyBorder="1" applyAlignment="1">
      <alignment horizontal="justify" vertical="center" wrapText="1"/>
    </xf>
    <xf numFmtId="172" fontId="29" fillId="4" borderId="12" xfId="0" applyNumberFormat="1" applyFont="1" applyFill="1" applyBorder="1" applyAlignment="1">
      <alignment horizontal="center" vertical="center" wrapText="1"/>
    </xf>
    <xf numFmtId="172" fontId="29" fillId="4" borderId="14" xfId="0" applyNumberFormat="1" applyFont="1" applyFill="1" applyBorder="1" applyAlignment="1">
      <alignment horizontal="center" vertical="center" wrapText="1"/>
    </xf>
    <xf numFmtId="3" fontId="29" fillId="4" borderId="12" xfId="0" applyNumberFormat="1" applyFont="1" applyFill="1" applyBorder="1" applyAlignment="1">
      <alignment horizontal="center" vertical="center" wrapText="1"/>
    </xf>
    <xf numFmtId="3" fontId="29" fillId="4" borderId="14" xfId="0" applyNumberFormat="1" applyFont="1" applyFill="1" applyBorder="1" applyAlignment="1">
      <alignment horizontal="center" vertical="center" wrapText="1"/>
    </xf>
    <xf numFmtId="0" fontId="29" fillId="4" borderId="35" xfId="0" applyFont="1" applyFill="1" applyBorder="1" applyAlignment="1">
      <alignment horizontal="center" vertical="center" wrapText="1"/>
    </xf>
    <xf numFmtId="0" fontId="29" fillId="4" borderId="52" xfId="0" applyFont="1" applyFill="1" applyBorder="1" applyAlignment="1">
      <alignment horizontal="center" vertical="center" wrapText="1"/>
    </xf>
    <xf numFmtId="0" fontId="29" fillId="4" borderId="13" xfId="0" applyFont="1" applyFill="1" applyBorder="1" applyAlignment="1">
      <alignment horizontal="center" vertical="center" wrapText="1"/>
    </xf>
    <xf numFmtId="165" fontId="31" fillId="0" borderId="28" xfId="5" applyFont="1" applyBorder="1" applyAlignment="1">
      <alignment horizontal="center" vertical="center" wrapText="1"/>
    </xf>
    <xf numFmtId="165" fontId="6" fillId="0" borderId="20" xfId="5" applyFont="1" applyFill="1" applyBorder="1" applyAlignment="1">
      <alignment horizontal="center" vertical="center" wrapText="1"/>
    </xf>
    <xf numFmtId="165" fontId="6" fillId="0" borderId="22" xfId="5" applyFont="1" applyFill="1" applyBorder="1" applyAlignment="1">
      <alignment horizontal="center" vertical="center" wrapText="1"/>
    </xf>
    <xf numFmtId="172" fontId="29" fillId="4" borderId="13" xfId="0" applyNumberFormat="1" applyFont="1" applyFill="1" applyBorder="1" applyAlignment="1">
      <alignment horizontal="center" vertical="center" wrapText="1"/>
    </xf>
    <xf numFmtId="3" fontId="29" fillId="4" borderId="13"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xf>
    <xf numFmtId="1" fontId="2" fillId="0" borderId="17"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textRotation="180" wrapText="1"/>
    </xf>
    <xf numFmtId="1" fontId="1" fillId="0" borderId="14" xfId="0" applyNumberFormat="1" applyFont="1" applyFill="1" applyBorder="1" applyAlignment="1">
      <alignment horizontal="center" vertical="center" textRotation="180" wrapText="1"/>
    </xf>
    <xf numFmtId="3" fontId="2" fillId="0" borderId="14" xfId="0" applyNumberFormat="1" applyFont="1" applyFill="1" applyBorder="1" applyAlignment="1">
      <alignment horizontal="center" vertical="center" wrapText="1"/>
    </xf>
    <xf numFmtId="172" fontId="29" fillId="0" borderId="12" xfId="0" applyNumberFormat="1" applyFont="1" applyFill="1" applyBorder="1" applyAlignment="1">
      <alignment horizontal="center" vertical="center" wrapText="1"/>
    </xf>
    <xf numFmtId="172" fontId="29" fillId="0" borderId="13" xfId="0" applyNumberFormat="1" applyFont="1" applyFill="1" applyBorder="1" applyAlignment="1">
      <alignment horizontal="center" vertical="center" wrapText="1"/>
    </xf>
    <xf numFmtId="172" fontId="29" fillId="0" borderId="14" xfId="0" applyNumberFormat="1" applyFont="1" applyFill="1" applyBorder="1" applyAlignment="1">
      <alignment horizontal="center" vertical="center" wrapText="1"/>
    </xf>
    <xf numFmtId="3" fontId="29" fillId="0" borderId="12" xfId="0" applyNumberFormat="1" applyFont="1" applyFill="1" applyBorder="1" applyAlignment="1">
      <alignment horizontal="center" vertical="center" wrapText="1"/>
    </xf>
    <xf numFmtId="3" fontId="29" fillId="0" borderId="13" xfId="0" applyNumberFormat="1" applyFont="1" applyFill="1" applyBorder="1" applyAlignment="1">
      <alignment horizontal="center" vertical="center" wrapText="1"/>
    </xf>
    <xf numFmtId="3" fontId="29" fillId="0" borderId="14"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textRotation="180" wrapText="1"/>
    </xf>
    <xf numFmtId="1" fontId="29" fillId="0" borderId="13" xfId="0" applyNumberFormat="1" applyFont="1" applyFill="1" applyBorder="1" applyAlignment="1">
      <alignment horizontal="center" vertical="center" textRotation="180" wrapText="1"/>
    </xf>
    <xf numFmtId="1" fontId="29" fillId="0" borderId="14" xfId="0" applyNumberFormat="1" applyFont="1" applyFill="1" applyBorder="1" applyAlignment="1">
      <alignment horizontal="center" vertical="center" textRotation="180" wrapText="1"/>
    </xf>
    <xf numFmtId="1" fontId="33" fillId="0" borderId="12" xfId="0" applyNumberFormat="1" applyFont="1" applyFill="1" applyBorder="1" applyAlignment="1">
      <alignment horizontal="center" vertical="center" textRotation="180" wrapText="1"/>
    </xf>
    <xf numFmtId="1" fontId="33" fillId="0" borderId="13" xfId="0" applyNumberFormat="1" applyFont="1" applyFill="1" applyBorder="1" applyAlignment="1">
      <alignment horizontal="center" vertical="center" textRotation="180" wrapText="1"/>
    </xf>
    <xf numFmtId="1" fontId="33" fillId="0" borderId="14" xfId="0" applyNumberFormat="1" applyFont="1" applyFill="1" applyBorder="1" applyAlignment="1">
      <alignment horizontal="center" vertical="center" textRotation="180" wrapText="1"/>
    </xf>
    <xf numFmtId="1" fontId="33" fillId="0" borderId="3" xfId="0" applyNumberFormat="1" applyFont="1" applyFill="1" applyBorder="1" applyAlignment="1">
      <alignment horizontal="center" vertical="center" textRotation="180" wrapText="1"/>
    </xf>
    <xf numFmtId="1" fontId="33" fillId="0" borderId="1" xfId="0" applyNumberFormat="1" applyFont="1" applyFill="1" applyBorder="1" applyAlignment="1">
      <alignment horizontal="center" vertical="center" textRotation="180" wrapText="1"/>
    </xf>
    <xf numFmtId="1" fontId="33" fillId="0" borderId="6" xfId="0" applyNumberFormat="1" applyFont="1" applyFill="1" applyBorder="1" applyAlignment="1">
      <alignment horizontal="center" vertical="center" textRotation="180" wrapText="1"/>
    </xf>
    <xf numFmtId="1" fontId="29" fillId="4" borderId="12" xfId="0" applyNumberFormat="1" applyFont="1" applyFill="1" applyBorder="1" applyAlignment="1">
      <alignment horizontal="center" vertical="center" textRotation="180" wrapText="1"/>
    </xf>
    <xf numFmtId="1" fontId="29" fillId="4" borderId="13" xfId="0" applyNumberFormat="1" applyFont="1" applyFill="1" applyBorder="1" applyAlignment="1">
      <alignment horizontal="center" vertical="center" textRotation="180" wrapText="1"/>
    </xf>
    <xf numFmtId="1" fontId="29" fillId="4" borderId="14" xfId="0" applyNumberFormat="1" applyFont="1" applyFill="1" applyBorder="1" applyAlignment="1">
      <alignment horizontal="center" vertical="center" textRotation="180" wrapText="1"/>
    </xf>
    <xf numFmtId="1" fontId="33" fillId="4" borderId="12" xfId="0" applyNumberFormat="1" applyFont="1" applyFill="1" applyBorder="1" applyAlignment="1">
      <alignment horizontal="center" vertical="center" textRotation="180" wrapText="1"/>
    </xf>
    <xf numFmtId="1" fontId="33" fillId="4" borderId="13" xfId="0" applyNumberFormat="1" applyFont="1" applyFill="1" applyBorder="1" applyAlignment="1">
      <alignment horizontal="center" vertical="center" textRotation="180" wrapText="1"/>
    </xf>
    <xf numFmtId="1" fontId="33" fillId="4" borderId="14" xfId="0" applyNumberFormat="1" applyFont="1" applyFill="1" applyBorder="1" applyAlignment="1">
      <alignment horizontal="center" vertical="center" textRotation="180" wrapText="1"/>
    </xf>
    <xf numFmtId="1" fontId="2" fillId="0" borderId="12" xfId="0" applyNumberFormat="1" applyFont="1" applyFill="1" applyBorder="1" applyAlignment="1">
      <alignment horizontal="center" vertical="center" textRotation="180" wrapText="1"/>
    </xf>
    <xf numFmtId="1" fontId="2" fillId="0" borderId="14" xfId="0" applyNumberFormat="1" applyFont="1" applyFill="1" applyBorder="1" applyAlignment="1">
      <alignment horizontal="center" vertical="center" textRotation="180" wrapText="1"/>
    </xf>
    <xf numFmtId="0" fontId="31" fillId="4" borderId="40" xfId="4" applyFont="1" applyFill="1" applyBorder="1" applyAlignment="1">
      <alignment horizontal="center" vertical="center" wrapText="1"/>
    </xf>
    <xf numFmtId="0" fontId="31" fillId="4" borderId="42" xfId="4" applyFont="1" applyFill="1" applyBorder="1" applyAlignment="1">
      <alignment horizontal="center" vertical="center" wrapText="1"/>
    </xf>
    <xf numFmtId="0" fontId="31" fillId="0" borderId="30" xfId="4" applyFont="1" applyBorder="1" applyAlignment="1">
      <alignment horizontal="center" vertical="center" wrapText="1"/>
    </xf>
    <xf numFmtId="0" fontId="31" fillId="0" borderId="35" xfId="4" applyFont="1" applyBorder="1" applyAlignment="1">
      <alignment horizontal="center" vertical="center" wrapText="1"/>
    </xf>
    <xf numFmtId="0" fontId="31" fillId="0" borderId="30" xfId="6" applyFont="1" applyFill="1" applyBorder="1" applyAlignment="1">
      <alignment horizontal="center" vertical="center" wrapText="1"/>
    </xf>
    <xf numFmtId="0" fontId="31" fillId="0" borderId="35" xfId="6" applyFont="1" applyFill="1" applyBorder="1" applyAlignment="1">
      <alignment horizontal="center" vertical="center" wrapText="1"/>
    </xf>
    <xf numFmtId="0" fontId="31" fillId="0" borderId="30"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28" xfId="1" applyNumberFormat="1" applyFont="1" applyFill="1" applyBorder="1" applyAlignment="1">
      <alignment horizontal="center" vertical="center" wrapText="1"/>
    </xf>
    <xf numFmtId="0" fontId="31" fillId="0" borderId="22" xfId="1" applyNumberFormat="1" applyFont="1" applyFill="1" applyBorder="1" applyAlignment="1">
      <alignment horizontal="center" vertical="center" wrapText="1"/>
    </xf>
    <xf numFmtId="172" fontId="29" fillId="0" borderId="12" xfId="0" applyNumberFormat="1" applyFont="1" applyBorder="1" applyAlignment="1">
      <alignment horizontal="center" vertical="center" wrapText="1"/>
    </xf>
    <xf numFmtId="172" fontId="29" fillId="0" borderId="14" xfId="0" applyNumberFormat="1" applyFont="1" applyBorder="1" applyAlignment="1">
      <alignment horizontal="center" vertical="center" wrapText="1"/>
    </xf>
    <xf numFmtId="178" fontId="31" fillId="0" borderId="18" xfId="11" applyNumberFormat="1" applyFont="1" applyFill="1" applyBorder="1" applyAlignment="1">
      <alignment horizontal="center" vertical="center"/>
    </xf>
    <xf numFmtId="178" fontId="31" fillId="0" borderId="22" xfId="11" applyNumberFormat="1" applyFont="1" applyFill="1" applyBorder="1" applyAlignment="1">
      <alignment horizontal="center" vertical="center"/>
    </xf>
    <xf numFmtId="178" fontId="31" fillId="0" borderId="18" xfId="11" applyNumberFormat="1" applyFont="1" applyBorder="1" applyAlignment="1">
      <alignment horizontal="center" vertical="center"/>
    </xf>
    <xf numFmtId="178" fontId="31" fillId="0" borderId="20" xfId="11" applyNumberFormat="1" applyFont="1" applyBorder="1" applyAlignment="1">
      <alignment horizontal="center" vertical="center"/>
    </xf>
    <xf numFmtId="178" fontId="31" fillId="0" borderId="22" xfId="11" applyNumberFormat="1"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1" fontId="29" fillId="4" borderId="15" xfId="0" applyNumberFormat="1" applyFont="1" applyFill="1" applyBorder="1" applyAlignment="1">
      <alignment horizontal="center" vertical="center" wrapText="1"/>
    </xf>
    <xf numFmtId="0" fontId="29" fillId="4" borderId="15" xfId="0" applyFont="1" applyFill="1" applyBorder="1" applyAlignment="1">
      <alignment horizontal="center" vertical="center" wrapText="1"/>
    </xf>
    <xf numFmtId="1" fontId="33" fillId="4" borderId="3" xfId="0" applyNumberFormat="1" applyFont="1" applyFill="1" applyBorder="1" applyAlignment="1">
      <alignment horizontal="center" vertical="center" textRotation="180" wrapText="1"/>
    </xf>
    <xf numFmtId="1" fontId="33" fillId="4" borderId="1" xfId="0" applyNumberFormat="1" applyFont="1" applyFill="1" applyBorder="1" applyAlignment="1">
      <alignment horizontal="center" vertical="center" textRotation="180" wrapText="1"/>
    </xf>
    <xf numFmtId="1" fontId="33" fillId="4" borderId="6" xfId="0" applyNumberFormat="1" applyFont="1" applyFill="1" applyBorder="1" applyAlignment="1">
      <alignment horizontal="center" vertical="center" textRotation="180" wrapText="1"/>
    </xf>
    <xf numFmtId="1" fontId="29" fillId="0" borderId="12" xfId="0" applyNumberFormat="1" applyFont="1" applyBorder="1" applyAlignment="1">
      <alignment horizontal="center" vertical="center" textRotation="180" wrapText="1"/>
    </xf>
    <xf numFmtId="1" fontId="29" fillId="0" borderId="14" xfId="0" applyNumberFormat="1" applyFont="1" applyBorder="1" applyAlignment="1">
      <alignment horizontal="center" vertical="center" textRotation="180" wrapText="1"/>
    </xf>
    <xf numFmtId="1" fontId="33" fillId="0" borderId="12" xfId="0" applyNumberFormat="1" applyFont="1" applyBorder="1" applyAlignment="1">
      <alignment horizontal="center" vertical="center" textRotation="180" wrapText="1"/>
    </xf>
    <xf numFmtId="1" fontId="33" fillId="0" borderId="14" xfId="0" applyNumberFormat="1" applyFont="1" applyBorder="1" applyAlignment="1">
      <alignment horizontal="center" vertical="center" textRotation="180" wrapText="1"/>
    </xf>
    <xf numFmtId="1" fontId="33" fillId="0" borderId="3" xfId="0" applyNumberFormat="1" applyFont="1" applyBorder="1" applyAlignment="1">
      <alignment horizontal="center" vertical="center" textRotation="180" wrapText="1"/>
    </xf>
    <xf numFmtId="1" fontId="33" fillId="0" borderId="6" xfId="0" applyNumberFormat="1" applyFont="1" applyBorder="1" applyAlignment="1">
      <alignment horizontal="center" vertical="center" textRotation="180" wrapText="1"/>
    </xf>
    <xf numFmtId="0" fontId="31" fillId="0" borderId="18" xfId="1" applyNumberFormat="1" applyFont="1" applyFill="1" applyBorder="1" applyAlignment="1">
      <alignment horizontal="center" vertical="center"/>
    </xf>
    <xf numFmtId="0" fontId="31" fillId="0" borderId="22" xfId="1" applyNumberFormat="1"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3" xfId="6" applyFont="1" applyFill="1" applyBorder="1" applyAlignment="1">
      <alignment horizontal="center" vertical="center" wrapText="1"/>
    </xf>
    <xf numFmtId="0" fontId="31" fillId="0" borderId="23" xfId="4" applyFont="1" applyFill="1" applyBorder="1" applyAlignment="1">
      <alignment horizontal="center" vertical="center" wrapText="1"/>
    </xf>
    <xf numFmtId="0" fontId="31" fillId="0" borderId="35" xfId="4" applyFont="1" applyFill="1" applyBorder="1" applyAlignment="1">
      <alignment horizontal="center" vertical="center" wrapText="1"/>
    </xf>
    <xf numFmtId="0" fontId="34" fillId="0" borderId="19" xfId="4" applyFont="1" applyFill="1" applyBorder="1" applyAlignment="1">
      <alignment horizontal="center" vertical="center" wrapText="1"/>
    </xf>
    <xf numFmtId="0" fontId="34" fillId="0" borderId="38" xfId="4" applyFont="1" applyFill="1" applyBorder="1" applyAlignment="1">
      <alignment horizontal="center" vertical="center" wrapText="1"/>
    </xf>
    <xf numFmtId="178" fontId="31" fillId="0" borderId="34" xfId="11" applyNumberFormat="1" applyFont="1" applyBorder="1" applyAlignment="1">
      <alignment horizontal="center" vertical="center" wrapText="1"/>
    </xf>
    <xf numFmtId="178" fontId="31" fillId="0" borderId="26" xfId="11" applyNumberFormat="1" applyFont="1" applyBorder="1" applyAlignment="1">
      <alignment horizontal="center" vertical="center" wrapText="1"/>
    </xf>
    <xf numFmtId="178" fontId="31" fillId="0" borderId="27" xfId="11" applyNumberFormat="1" applyFont="1" applyBorder="1" applyAlignment="1">
      <alignment horizontal="center" vertical="center" wrapText="1"/>
    </xf>
    <xf numFmtId="0" fontId="0" fillId="0" borderId="14" xfId="0" applyBorder="1" applyAlignment="1">
      <alignment horizontal="center" vertical="center" wrapText="1"/>
    </xf>
    <xf numFmtId="0" fontId="1" fillId="0" borderId="12"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1" fillId="0" borderId="18" xfId="1" applyNumberFormat="1" applyFont="1" applyFill="1" applyBorder="1" applyAlignment="1">
      <alignment horizontal="center" vertical="center" wrapText="1"/>
    </xf>
    <xf numFmtId="1" fontId="31" fillId="0" borderId="23" xfId="0" applyNumberFormat="1" applyFont="1" applyFill="1" applyBorder="1" applyAlignment="1">
      <alignment horizontal="center" vertical="center" wrapText="1"/>
    </xf>
    <xf numFmtId="1" fontId="31" fillId="0" borderId="35" xfId="0" applyNumberFormat="1" applyFont="1" applyFill="1" applyBorder="1" applyAlignment="1">
      <alignment horizontal="center" vertical="center" wrapText="1"/>
    </xf>
    <xf numFmtId="0" fontId="31" fillId="0" borderId="19" xfId="4" applyFont="1" applyFill="1" applyBorder="1" applyAlignment="1">
      <alignment horizontal="center" vertical="center" wrapText="1"/>
    </xf>
    <xf numFmtId="0" fontId="31" fillId="0" borderId="38"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9" fontId="29" fillId="4" borderId="15" xfId="0" applyNumberFormat="1" applyFont="1" applyFill="1" applyBorder="1" applyAlignment="1">
      <alignment horizontal="center" vertical="center" wrapText="1"/>
    </xf>
    <xf numFmtId="1" fontId="29" fillId="0" borderId="19" xfId="0" applyNumberFormat="1" applyFont="1" applyFill="1" applyBorder="1" applyAlignment="1">
      <alignment horizontal="center" vertical="center" wrapText="1"/>
    </xf>
    <xf numFmtId="1" fontId="29" fillId="0" borderId="29"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178" fontId="31" fillId="0" borderId="12" xfId="11" applyNumberFormat="1" applyFont="1" applyBorder="1" applyAlignment="1">
      <alignment horizontal="center" vertical="center" wrapText="1"/>
    </xf>
    <xf numFmtId="178" fontId="31" fillId="0" borderId="55" xfId="11" applyNumberFormat="1" applyFont="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1" fillId="0" borderId="17" xfId="0" applyFont="1" applyFill="1" applyBorder="1" applyAlignment="1">
      <alignment horizontal="justify" vertical="center" wrapText="1"/>
    </xf>
    <xf numFmtId="0" fontId="11" fillId="0" borderId="56" xfId="0" applyFont="1" applyFill="1" applyBorder="1" applyAlignment="1">
      <alignment horizontal="center" vertical="center" wrapText="1"/>
    </xf>
    <xf numFmtId="0" fontId="11" fillId="0" borderId="42" xfId="0" applyFont="1" applyFill="1" applyBorder="1" applyAlignment="1">
      <alignment horizontal="center" vertical="center" wrapText="1"/>
    </xf>
    <xf numFmtId="178" fontId="31" fillId="0" borderId="18" xfId="11" applyNumberFormat="1" applyFont="1" applyBorder="1" applyAlignment="1">
      <alignment horizontal="center" vertical="center" wrapText="1"/>
    </xf>
    <xf numFmtId="178" fontId="31" fillId="0" borderId="22" xfId="11" applyNumberFormat="1" applyFont="1" applyBorder="1" applyAlignment="1">
      <alignment horizontal="center" vertical="center" wrapText="1"/>
    </xf>
    <xf numFmtId="0" fontId="6" fillId="0" borderId="1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6" fillId="9" borderId="17" xfId="0" applyFont="1" applyFill="1" applyBorder="1" applyAlignment="1">
      <alignment horizontal="center" vertical="center"/>
    </xf>
    <xf numFmtId="0" fontId="6" fillId="9" borderId="36"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8" xfId="0" applyFont="1" applyBorder="1" applyAlignment="1">
      <alignment horizontal="center" vertical="center" wrapText="1"/>
    </xf>
    <xf numFmtId="0" fontId="2" fillId="4" borderId="59" xfId="0" applyFont="1" applyFill="1" applyBorder="1" applyAlignment="1">
      <alignment horizontal="center" vertical="center" wrapText="1"/>
    </xf>
    <xf numFmtId="0" fontId="6" fillId="9" borderId="17" xfId="0" applyFont="1" applyFill="1" applyBorder="1" applyAlignment="1">
      <alignment horizontal="center" vertical="center" wrapText="1"/>
    </xf>
    <xf numFmtId="9" fontId="29" fillId="4" borderId="12" xfId="0" applyNumberFormat="1" applyFont="1" applyFill="1" applyBorder="1" applyAlignment="1">
      <alignment horizontal="center" vertical="center" wrapText="1"/>
    </xf>
    <xf numFmtId="9" fontId="29" fillId="4" borderId="14"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0" xfId="0" applyFont="1" applyBorder="1" applyAlignment="1">
      <alignment horizontal="justify" vertical="center" wrapText="1"/>
    </xf>
    <xf numFmtId="0" fontId="0" fillId="0" borderId="13" xfId="0" applyFill="1" applyBorder="1" applyAlignment="1">
      <alignment horizontal="center" vertical="center" wrapText="1"/>
    </xf>
    <xf numFmtId="0" fontId="10" fillId="0" borderId="17" xfId="0"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8" xfId="0" applyFont="1" applyBorder="1" applyAlignment="1">
      <alignment horizontal="center" vertical="center" wrapText="1"/>
    </xf>
    <xf numFmtId="0" fontId="11" fillId="0" borderId="48" xfId="0" applyFont="1" applyFill="1" applyBorder="1" applyAlignment="1">
      <alignment horizontal="center" vertical="center" wrapText="1"/>
    </xf>
    <xf numFmtId="0" fontId="11" fillId="0" borderId="5" xfId="0" applyFont="1" applyFill="1" applyBorder="1" applyAlignment="1">
      <alignment horizontal="center" vertical="center" wrapText="1"/>
    </xf>
    <xf numFmtId="178" fontId="6" fillId="0" borderId="18" xfId="11" applyNumberFormat="1" applyFont="1" applyFill="1" applyBorder="1" applyAlignment="1">
      <alignment horizontal="center" vertical="center"/>
    </xf>
    <xf numFmtId="178" fontId="6" fillId="0" borderId="20" xfId="11" applyNumberFormat="1" applyFont="1" applyFill="1" applyBorder="1" applyAlignment="1">
      <alignment horizontal="center" vertical="center"/>
    </xf>
    <xf numFmtId="178" fontId="6" fillId="0" borderId="33" xfId="11" applyNumberFormat="1" applyFont="1" applyFill="1" applyBorder="1" applyAlignment="1">
      <alignment horizontal="center" vertical="center"/>
    </xf>
    <xf numFmtId="178" fontId="37" fillId="0" borderId="18" xfId="11" applyNumberFormat="1" applyFont="1" applyFill="1" applyBorder="1" applyAlignment="1">
      <alignment horizontal="center" vertical="center"/>
    </xf>
    <xf numFmtId="178" fontId="37" fillId="0" borderId="20" xfId="11" applyNumberFormat="1" applyFont="1" applyFill="1" applyBorder="1" applyAlignment="1">
      <alignment horizontal="center" vertical="center"/>
    </xf>
    <xf numFmtId="178" fontId="37" fillId="0" borderId="22" xfId="11"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37" xfId="4" applyFont="1" applyBorder="1" applyAlignment="1">
      <alignment horizontal="center" vertical="center" wrapText="1"/>
    </xf>
    <xf numFmtId="0" fontId="6" fillId="4" borderId="37" xfId="4"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59" xfId="0"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178" fontId="6" fillId="0" borderId="17" xfId="11" applyNumberFormat="1" applyFont="1" applyFill="1" applyBorder="1" applyAlignment="1">
      <alignment horizontal="center" vertical="center"/>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1" fontId="1" fillId="0" borderId="48" xfId="0" applyNumberFormat="1" applyFont="1" applyFill="1" applyBorder="1" applyAlignment="1">
      <alignment horizontal="center" vertical="center" textRotation="180" wrapText="1"/>
    </xf>
    <xf numFmtId="1" fontId="1" fillId="0" borderId="46" xfId="0" applyNumberFormat="1" applyFont="1" applyFill="1" applyBorder="1" applyAlignment="1">
      <alignment horizontal="center" vertical="center" textRotation="180" wrapText="1"/>
    </xf>
    <xf numFmtId="1" fontId="1" fillId="0" borderId="17" xfId="0" applyNumberFormat="1" applyFont="1" applyFill="1" applyBorder="1" applyAlignment="1">
      <alignment horizontal="center" vertical="center" textRotation="180" wrapText="1"/>
    </xf>
    <xf numFmtId="172" fontId="2" fillId="0" borderId="17"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textRotation="180" wrapText="1"/>
    </xf>
    <xf numFmtId="1" fontId="2" fillId="4" borderId="12" xfId="0" applyNumberFormat="1" applyFont="1" applyFill="1" applyBorder="1" applyAlignment="1">
      <alignment vertical="center" textRotation="180" wrapText="1"/>
    </xf>
    <xf numFmtId="1" fontId="2" fillId="4" borderId="13" xfId="0" applyNumberFormat="1" applyFont="1" applyFill="1" applyBorder="1" applyAlignment="1">
      <alignment vertical="center" textRotation="180" wrapText="1"/>
    </xf>
    <xf numFmtId="1" fontId="2" fillId="4" borderId="14" xfId="0" applyNumberFormat="1" applyFont="1" applyFill="1" applyBorder="1" applyAlignment="1">
      <alignment vertical="center" textRotation="180" wrapText="1"/>
    </xf>
    <xf numFmtId="1" fontId="2" fillId="4" borderId="3" xfId="0" applyNumberFormat="1" applyFont="1" applyFill="1" applyBorder="1" applyAlignment="1">
      <alignment vertical="center" textRotation="180" wrapText="1"/>
    </xf>
    <xf numFmtId="1" fontId="2" fillId="4" borderId="1" xfId="0" applyNumberFormat="1" applyFont="1" applyFill="1" applyBorder="1" applyAlignment="1">
      <alignment vertical="center" textRotation="180" wrapText="1"/>
    </xf>
    <xf numFmtId="1" fontId="2" fillId="4" borderId="6" xfId="0" applyNumberFormat="1" applyFont="1" applyFill="1" applyBorder="1" applyAlignment="1">
      <alignment vertical="center" textRotation="180" wrapText="1"/>
    </xf>
    <xf numFmtId="1" fontId="1" fillId="4" borderId="3" xfId="0" applyNumberFormat="1" applyFont="1" applyFill="1" applyBorder="1" applyAlignment="1">
      <alignment horizontal="center" vertical="center" textRotation="180" wrapText="1"/>
    </xf>
    <xf numFmtId="1" fontId="1" fillId="4" borderId="1" xfId="0" applyNumberFormat="1" applyFont="1" applyFill="1" applyBorder="1" applyAlignment="1">
      <alignment horizontal="center" vertical="center" textRotation="180" wrapText="1"/>
    </xf>
    <xf numFmtId="0" fontId="10" fillId="0" borderId="17" xfId="0" applyFont="1" applyFill="1" applyBorder="1" applyAlignment="1">
      <alignment horizontal="center" vertical="center"/>
    </xf>
    <xf numFmtId="0" fontId="2" fillId="0" borderId="37" xfId="0" applyFont="1" applyFill="1" applyBorder="1" applyAlignment="1">
      <alignment horizontal="center" vertical="center" wrapText="1"/>
    </xf>
    <xf numFmtId="171" fontId="11" fillId="0" borderId="17" xfId="0" applyNumberFormat="1" applyFont="1" applyFill="1" applyBorder="1" applyAlignment="1">
      <alignment horizontal="center" vertical="center"/>
    </xf>
    <xf numFmtId="0" fontId="36" fillId="0" borderId="17" xfId="0" applyFont="1" applyBorder="1" applyAlignment="1">
      <alignment horizontal="center" vertical="center" wrapText="1"/>
    </xf>
    <xf numFmtId="1" fontId="2" fillId="0" borderId="15"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wrapText="1"/>
    </xf>
    <xf numFmtId="1" fontId="1" fillId="0" borderId="36" xfId="0" applyNumberFormat="1" applyFont="1" applyFill="1" applyBorder="1" applyAlignment="1">
      <alignment horizontal="center" vertical="center"/>
    </xf>
    <xf numFmtId="178" fontId="31" fillId="0" borderId="12" xfId="11" applyNumberFormat="1" applyFont="1" applyFill="1" applyBorder="1" applyAlignment="1">
      <alignment horizontal="center" vertical="center"/>
    </xf>
    <xf numFmtId="178" fontId="31" fillId="0" borderId="55" xfId="11" applyNumberFormat="1" applyFont="1" applyFill="1" applyBorder="1" applyAlignment="1">
      <alignment horizontal="center" vertical="center"/>
    </xf>
    <xf numFmtId="1" fontId="1" fillId="0" borderId="3" xfId="0" applyNumberFormat="1" applyFont="1" applyFill="1" applyBorder="1" applyAlignment="1">
      <alignment horizontal="center" vertical="center" textRotation="180" wrapText="1"/>
    </xf>
    <xf numFmtId="1" fontId="1" fillId="0" borderId="6" xfId="0" applyNumberFormat="1" applyFont="1" applyFill="1" applyBorder="1" applyAlignment="1">
      <alignment horizontal="center" vertical="center" textRotation="180" wrapText="1"/>
    </xf>
    <xf numFmtId="3" fontId="37" fillId="0" borderId="17" xfId="0" applyNumberFormat="1" applyFont="1" applyBorder="1" applyAlignment="1">
      <alignment horizontal="center" vertical="center"/>
    </xf>
    <xf numFmtId="3" fontId="37" fillId="0" borderId="11" xfId="0" applyNumberFormat="1" applyFont="1" applyBorder="1" applyAlignment="1">
      <alignment horizontal="center" vertical="center"/>
    </xf>
    <xf numFmtId="172" fontId="37" fillId="4" borderId="15" xfId="0" applyNumberFormat="1" applyFont="1" applyFill="1" applyBorder="1" applyAlignment="1">
      <alignment horizontal="center" vertical="center" wrapText="1"/>
    </xf>
    <xf numFmtId="165" fontId="31" fillId="0" borderId="15" xfId="0" applyNumberFormat="1" applyFont="1" applyBorder="1" applyAlignment="1">
      <alignment horizontal="center" vertical="center" wrapText="1"/>
    </xf>
    <xf numFmtId="0" fontId="31" fillId="4" borderId="17" xfId="4" applyFont="1" applyFill="1" applyBorder="1" applyAlignment="1">
      <alignment horizontal="center" vertical="center"/>
    </xf>
    <xf numFmtId="0" fontId="31" fillId="4" borderId="30" xfId="4" applyFont="1" applyFill="1" applyBorder="1" applyAlignment="1">
      <alignment horizontal="center" vertical="center"/>
    </xf>
    <xf numFmtId="0" fontId="31" fillId="0" borderId="17" xfId="4" applyFont="1" applyBorder="1" applyAlignment="1">
      <alignment horizontal="center" vertical="center" wrapText="1"/>
    </xf>
    <xf numFmtId="0" fontId="31" fillId="4" borderId="17" xfId="4" applyFont="1" applyFill="1" applyBorder="1" applyAlignment="1">
      <alignment horizontal="center" vertical="center" wrapText="1"/>
    </xf>
    <xf numFmtId="0" fontId="31" fillId="4" borderId="30" xfId="4" applyFont="1" applyFill="1" applyBorder="1" applyAlignment="1">
      <alignment horizontal="center" vertical="center" wrapText="1"/>
    </xf>
    <xf numFmtId="0" fontId="31" fillId="9" borderId="17" xfId="0" applyFont="1" applyFill="1" applyBorder="1" applyAlignment="1">
      <alignment horizontal="justify" vertical="center" wrapText="1"/>
    </xf>
    <xf numFmtId="0" fontId="31" fillId="9" borderId="30" xfId="0" applyFont="1" applyFill="1" applyBorder="1" applyAlignment="1">
      <alignment horizontal="justify" vertical="center" wrapText="1"/>
    </xf>
    <xf numFmtId="9" fontId="31" fillId="0" borderId="17" xfId="0" applyNumberFormat="1" applyFont="1" applyBorder="1" applyAlignment="1">
      <alignment horizontal="center" vertical="center" wrapText="1"/>
    </xf>
    <xf numFmtId="9" fontId="31" fillId="0" borderId="30" xfId="0" applyNumberFormat="1" applyFont="1" applyBorder="1" applyAlignment="1">
      <alignment horizontal="center" vertical="center" wrapText="1"/>
    </xf>
    <xf numFmtId="3" fontId="31" fillId="0" borderId="17" xfId="0" applyNumberFormat="1" applyFont="1" applyBorder="1" applyAlignment="1">
      <alignment horizontal="center" vertical="center" wrapText="1"/>
    </xf>
    <xf numFmtId="3" fontId="31" fillId="0" borderId="30" xfId="0" applyNumberFormat="1" applyFont="1" applyBorder="1" applyAlignment="1">
      <alignment horizontal="center" vertical="center" wrapText="1"/>
    </xf>
    <xf numFmtId="0" fontId="31" fillId="0" borderId="36" xfId="0" applyFont="1" applyBorder="1" applyAlignment="1">
      <alignment horizontal="justify" vertical="center" wrapText="1"/>
    </xf>
    <xf numFmtId="0" fontId="31" fillId="0" borderId="24" xfId="0" applyFont="1" applyBorder="1" applyAlignment="1">
      <alignment horizontal="justify" vertical="center" wrapText="1"/>
    </xf>
    <xf numFmtId="0" fontId="31" fillId="0" borderId="17" xfId="0" applyFont="1" applyBorder="1" applyAlignment="1">
      <alignment horizontal="center" vertical="center"/>
    </xf>
    <xf numFmtId="0" fontId="31" fillId="0" borderId="30" xfId="0" applyFont="1" applyBorder="1" applyAlignment="1">
      <alignment horizontal="center" vertical="center"/>
    </xf>
    <xf numFmtId="165" fontId="31" fillId="0" borderId="17" xfId="0" applyNumberFormat="1" applyFont="1" applyBorder="1" applyAlignment="1">
      <alignment horizontal="center" vertical="center" wrapText="1"/>
    </xf>
    <xf numFmtId="165" fontId="31" fillId="0" borderId="30" xfId="0" applyNumberFormat="1" applyFont="1" applyBorder="1" applyAlignment="1">
      <alignment horizontal="center" vertical="center" wrapText="1"/>
    </xf>
    <xf numFmtId="0" fontId="38" fillId="0" borderId="17" xfId="0" applyFont="1" applyBorder="1" applyAlignment="1">
      <alignment horizontal="center" vertical="center" wrapText="1"/>
    </xf>
    <xf numFmtId="0" fontId="38" fillId="0" borderId="17" xfId="0" applyFont="1" applyBorder="1" applyAlignment="1">
      <alignment horizontal="center" vertical="center"/>
    </xf>
    <xf numFmtId="0" fontId="31" fillId="0" borderId="37" xfId="0" applyFont="1" applyBorder="1" applyAlignment="1">
      <alignment horizontal="center" vertical="center" wrapText="1"/>
    </xf>
    <xf numFmtId="0" fontId="31" fillId="4" borderId="17" xfId="0" applyFont="1" applyFill="1" applyBorder="1" applyAlignment="1">
      <alignment horizontal="justify" vertical="center" wrapText="1"/>
    </xf>
    <xf numFmtId="0" fontId="31" fillId="4" borderId="30" xfId="0" applyFont="1" applyFill="1" applyBorder="1" applyAlignment="1">
      <alignment horizontal="justify" vertical="center" wrapText="1"/>
    </xf>
    <xf numFmtId="3" fontId="37" fillId="0" borderId="30" xfId="0" applyNumberFormat="1" applyFont="1" applyBorder="1" applyAlignment="1">
      <alignment horizontal="center" vertical="center"/>
    </xf>
    <xf numFmtId="3" fontId="37" fillId="0" borderId="35" xfId="0" applyNumberFormat="1" applyFont="1" applyBorder="1" applyAlignment="1">
      <alignment horizontal="center" vertical="center"/>
    </xf>
    <xf numFmtId="9" fontId="31" fillId="0" borderId="35" xfId="0" applyNumberFormat="1" applyFont="1" applyBorder="1" applyAlignment="1">
      <alignment horizontal="center" vertical="center" wrapText="1"/>
    </xf>
    <xf numFmtId="3" fontId="31" fillId="0" borderId="35" xfId="0" applyNumberFormat="1" applyFont="1" applyBorder="1" applyAlignment="1">
      <alignment horizontal="center" vertical="center" wrapText="1"/>
    </xf>
    <xf numFmtId="0" fontId="31" fillId="0" borderId="30" xfId="5" applyNumberFormat="1" applyFont="1" applyFill="1" applyBorder="1" applyAlignment="1">
      <alignment horizontal="justify" vertical="center" wrapText="1"/>
    </xf>
    <xf numFmtId="0" fontId="31" fillId="0" borderId="35" xfId="5" applyNumberFormat="1" applyFont="1" applyFill="1" applyBorder="1" applyAlignment="1">
      <alignment horizontal="justify" vertical="center" wrapText="1"/>
    </xf>
    <xf numFmtId="0" fontId="31" fillId="0" borderId="24" xfId="9" applyNumberFormat="1" applyFont="1" applyFill="1" applyBorder="1" applyAlignment="1">
      <alignment horizontal="center" vertical="center"/>
    </xf>
    <xf numFmtId="0" fontId="31" fillId="0" borderId="27" xfId="9" applyNumberFormat="1" applyFont="1" applyFill="1" applyBorder="1" applyAlignment="1">
      <alignment horizontal="center" vertical="center"/>
    </xf>
    <xf numFmtId="165" fontId="31" fillId="0" borderId="30" xfId="9" applyFont="1" applyFill="1" applyBorder="1" applyAlignment="1">
      <alignment horizontal="center" vertical="center" wrapText="1"/>
    </xf>
    <xf numFmtId="165" fontId="31" fillId="0" borderId="35" xfId="9" applyFont="1" applyFill="1" applyBorder="1" applyAlignment="1">
      <alignment horizontal="center" vertical="center" wrapText="1"/>
    </xf>
    <xf numFmtId="165" fontId="31" fillId="0" borderId="35" xfId="0" applyNumberFormat="1" applyFont="1" applyBorder="1" applyAlignment="1">
      <alignment horizontal="center" vertical="center" wrapText="1"/>
    </xf>
    <xf numFmtId="172" fontId="37" fillId="4" borderId="30" xfId="0" applyNumberFormat="1" applyFont="1" applyFill="1" applyBorder="1" applyAlignment="1">
      <alignment horizontal="center" vertical="center" wrapText="1"/>
    </xf>
    <xf numFmtId="172" fontId="37" fillId="4" borderId="35" xfId="0" applyNumberFormat="1" applyFont="1" applyFill="1" applyBorder="1" applyAlignment="1">
      <alignment horizontal="center" vertical="center" wrapText="1"/>
    </xf>
    <xf numFmtId="3" fontId="37" fillId="4" borderId="30" xfId="0" applyNumberFormat="1" applyFont="1" applyFill="1" applyBorder="1" applyAlignment="1">
      <alignment horizontal="center" vertical="center" wrapText="1"/>
    </xf>
    <xf numFmtId="3" fontId="37" fillId="4" borderId="35" xfId="0" applyNumberFormat="1" applyFont="1" applyFill="1" applyBorder="1" applyAlignment="1">
      <alignment horizontal="center" vertical="center" wrapText="1"/>
    </xf>
    <xf numFmtId="0" fontId="41" fillId="0" borderId="30" xfId="0" applyFont="1" applyBorder="1" applyAlignment="1">
      <alignment horizontal="center" vertical="center"/>
    </xf>
    <xf numFmtId="0" fontId="41" fillId="0" borderId="35" xfId="0" applyFont="1" applyBorder="1" applyAlignment="1">
      <alignment horizontal="center" vertical="center"/>
    </xf>
    <xf numFmtId="0" fontId="38" fillId="7" borderId="9" xfId="0" applyFont="1" applyFill="1" applyBorder="1" applyAlignment="1">
      <alignment horizontal="center" vertical="center" wrapText="1"/>
    </xf>
    <xf numFmtId="0" fontId="38" fillId="7" borderId="10" xfId="0" applyFont="1" applyFill="1" applyBorder="1" applyAlignment="1">
      <alignment horizontal="center" vertical="center" wrapText="1"/>
    </xf>
    <xf numFmtId="0" fontId="38" fillId="7" borderId="11" xfId="0" applyFont="1" applyFill="1" applyBorder="1" applyAlignment="1">
      <alignment horizontal="center" vertical="center" wrapText="1"/>
    </xf>
    <xf numFmtId="172" fontId="41" fillId="2" borderId="12" xfId="0" applyNumberFormat="1" applyFont="1" applyFill="1" applyBorder="1" applyAlignment="1">
      <alignment horizontal="center" vertical="center" wrapText="1"/>
    </xf>
    <xf numFmtId="172" fontId="41" fillId="2" borderId="14" xfId="0" applyNumberFormat="1" applyFont="1" applyFill="1" applyBorder="1" applyAlignment="1">
      <alignment horizontal="center" vertical="center" wrapText="1"/>
    </xf>
    <xf numFmtId="3" fontId="41" fillId="2" borderId="14" xfId="0" applyNumberFormat="1" applyFont="1" applyFill="1" applyBorder="1" applyAlignment="1">
      <alignment horizontal="center" vertical="center" wrapText="1"/>
    </xf>
    <xf numFmtId="1" fontId="41" fillId="4" borderId="15" xfId="0" applyNumberFormat="1" applyFont="1" applyFill="1" applyBorder="1" applyAlignment="1">
      <alignment horizontal="center" vertical="center" wrapText="1"/>
    </xf>
    <xf numFmtId="1" fontId="41" fillId="4" borderId="9" xfId="0" applyNumberFormat="1" applyFont="1" applyFill="1" applyBorder="1" applyAlignment="1">
      <alignment horizontal="center" vertical="center" wrapText="1"/>
    </xf>
    <xf numFmtId="0" fontId="38" fillId="0" borderId="24"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30" xfId="0" applyFont="1" applyBorder="1" applyAlignment="1">
      <alignment horizontal="center" vertical="center"/>
    </xf>
    <xf numFmtId="0" fontId="38" fillId="0" borderId="35" xfId="0" applyFont="1" applyBorder="1" applyAlignment="1">
      <alignment horizontal="center" vertical="center"/>
    </xf>
    <xf numFmtId="0" fontId="31" fillId="0" borderId="35" xfId="0" applyFont="1" applyBorder="1" applyAlignment="1">
      <alignment horizontal="center" vertical="center"/>
    </xf>
    <xf numFmtId="0" fontId="31" fillId="0" borderId="35" xfId="0" applyFont="1" applyBorder="1" applyAlignment="1">
      <alignment horizontal="justify" vertical="center" wrapText="1"/>
    </xf>
    <xf numFmtId="0" fontId="31" fillId="4" borderId="30"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0" borderId="30" xfId="4" applyFont="1" applyBorder="1" applyAlignment="1">
      <alignment horizontal="justify" vertical="center" wrapText="1"/>
    </xf>
    <xf numFmtId="0" fontId="31" fillId="0" borderId="35" xfId="4" applyFont="1" applyBorder="1" applyAlignment="1">
      <alignment horizontal="justify" vertical="center" wrapText="1"/>
    </xf>
    <xf numFmtId="0" fontId="41" fillId="2" borderId="14" xfId="0" applyFont="1" applyFill="1" applyBorder="1" applyAlignment="1">
      <alignment horizontal="center" vertical="center" wrapText="1"/>
    </xf>
    <xf numFmtId="171" fontId="41" fillId="2" borderId="14" xfId="0" applyNumberFormat="1" applyFont="1" applyFill="1" applyBorder="1" applyAlignment="1">
      <alignment horizontal="center" vertical="center" wrapText="1"/>
    </xf>
    <xf numFmtId="3" fontId="38" fillId="7" borderId="9" xfId="0" applyNumberFormat="1" applyFont="1" applyFill="1" applyBorder="1" applyAlignment="1">
      <alignment horizontal="center" vertical="center" wrapText="1"/>
    </xf>
    <xf numFmtId="3" fontId="38" fillId="7" borderId="11" xfId="0" applyNumberFormat="1" applyFont="1" applyFill="1" applyBorder="1" applyAlignment="1">
      <alignment horizontal="center" vertical="center" wrapText="1"/>
    </xf>
    <xf numFmtId="0" fontId="41" fillId="0" borderId="0" xfId="0" applyFont="1" applyAlignment="1">
      <alignment horizontal="center" vertical="center"/>
    </xf>
    <xf numFmtId="0" fontId="41" fillId="0" borderId="9"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170" fontId="41" fillId="2" borderId="12" xfId="0" applyNumberFormat="1" applyFont="1" applyFill="1" applyBorder="1" applyAlignment="1">
      <alignment horizontal="center" vertical="center" wrapText="1"/>
    </xf>
    <xf numFmtId="170" fontId="41" fillId="2" borderId="14" xfId="0" applyNumberFormat="1" applyFont="1" applyFill="1" applyBorder="1" applyAlignment="1">
      <alignment horizontal="center" vertical="center" wrapText="1"/>
    </xf>
    <xf numFmtId="171" fontId="5" fillId="2" borderId="2" xfId="0" applyNumberFormat="1" applyFont="1" applyFill="1" applyBorder="1" applyAlignment="1">
      <alignment horizontal="center" vertical="center" wrapText="1"/>
    </xf>
    <xf numFmtId="171" fontId="5" fillId="2" borderId="4" xfId="0"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 fillId="0" borderId="0" xfId="0" applyFont="1" applyAlignment="1">
      <alignment horizontal="left" vertical="center"/>
    </xf>
    <xf numFmtId="0" fontId="1" fillId="0" borderId="14" xfId="0" applyFont="1" applyBorder="1" applyAlignment="1">
      <alignment horizontal="center" vertical="center"/>
    </xf>
    <xf numFmtId="0" fontId="5" fillId="7" borderId="12" xfId="0" applyFont="1" applyFill="1" applyBorder="1" applyAlignment="1">
      <alignment horizontal="center" vertical="center" wrapText="1"/>
    </xf>
    <xf numFmtId="0" fontId="5" fillId="7" borderId="14" xfId="0" applyFont="1" applyFill="1" applyBorder="1" applyAlignment="1">
      <alignment horizontal="center" vertical="center" wrapText="1"/>
    </xf>
    <xf numFmtId="171" fontId="5" fillId="2" borderId="12" xfId="0" applyNumberFormat="1" applyFont="1" applyFill="1" applyBorder="1" applyAlignment="1">
      <alignment horizontal="center" vertical="center" wrapText="1"/>
    </xf>
    <xf numFmtId="171" fontId="5" fillId="2" borderId="13" xfId="0" applyNumberFormat="1" applyFont="1" applyFill="1" applyBorder="1" applyAlignment="1">
      <alignment horizontal="center" vertical="center" wrapText="1"/>
    </xf>
    <xf numFmtId="0" fontId="5" fillId="3" borderId="10" xfId="0" applyFont="1" applyFill="1" applyBorder="1" applyAlignment="1">
      <alignment horizontal="center" vertical="center"/>
    </xf>
    <xf numFmtId="1" fontId="1" fillId="5" borderId="9" xfId="0" applyNumberFormat="1" applyFont="1" applyFill="1" applyBorder="1" applyAlignment="1">
      <alignment horizontal="left" vertical="center"/>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2" xfId="7" applyNumberFormat="1" applyFont="1" applyFill="1" applyBorder="1" applyAlignment="1">
      <alignment horizontal="center" vertical="center" wrapText="1"/>
    </xf>
    <xf numFmtId="0" fontId="6" fillId="0" borderId="13" xfId="7" applyNumberFormat="1" applyFont="1" applyFill="1" applyBorder="1" applyAlignment="1">
      <alignment horizontal="center" vertical="center" wrapText="1"/>
    </xf>
    <xf numFmtId="0" fontId="6" fillId="0" borderId="14" xfId="7" applyNumberFormat="1" applyFont="1" applyFill="1" applyBorder="1" applyAlignment="1">
      <alignment horizontal="center" vertical="center" wrapText="1"/>
    </xf>
    <xf numFmtId="3" fontId="6" fillId="0" borderId="12" xfId="4" applyNumberFormat="1" applyFont="1" applyBorder="1" applyAlignment="1">
      <alignment horizontal="center" vertical="center" wrapText="1"/>
    </xf>
    <xf numFmtId="3" fontId="6" fillId="0" borderId="13" xfId="4" applyNumberFormat="1" applyFont="1" applyBorder="1" applyAlignment="1">
      <alignment horizontal="center" vertical="center" wrapText="1"/>
    </xf>
    <xf numFmtId="3" fontId="6" fillId="0" borderId="14" xfId="4" applyNumberFormat="1"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49" fontId="2" fillId="4" borderId="12" xfId="0" applyNumberFormat="1" applyFont="1" applyFill="1" applyBorder="1" applyAlignment="1">
      <alignment horizontal="left" vertical="center" wrapText="1"/>
    </xf>
    <xf numFmtId="49" fontId="2" fillId="4" borderId="13" xfId="0" applyNumberFormat="1" applyFont="1" applyFill="1" applyBorder="1" applyAlignment="1">
      <alignment horizontal="left" vertical="center" wrapText="1"/>
    </xf>
    <xf numFmtId="49" fontId="2" fillId="4" borderId="14" xfId="0" applyNumberFormat="1" applyFont="1" applyFill="1" applyBorder="1" applyAlignment="1">
      <alignment horizontal="left" vertical="center" wrapText="1"/>
    </xf>
    <xf numFmtId="10" fontId="6" fillId="0" borderId="12" xfId="4" applyNumberFormat="1" applyFont="1" applyBorder="1" applyAlignment="1">
      <alignment horizontal="center" vertical="center" wrapText="1"/>
    </xf>
    <xf numFmtId="10" fontId="6" fillId="0" borderId="13" xfId="4" applyNumberFormat="1" applyFont="1" applyBorder="1" applyAlignment="1">
      <alignment horizontal="center" vertical="center" wrapText="1"/>
    </xf>
    <xf numFmtId="10" fontId="6" fillId="0" borderId="14" xfId="4" applyNumberFormat="1" applyFont="1" applyBorder="1" applyAlignment="1">
      <alignment horizontal="center"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3" fontId="1" fillId="0" borderId="12"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10" fontId="11" fillId="0" borderId="12" xfId="3" applyNumberFormat="1" applyFont="1" applyBorder="1" applyAlignment="1">
      <alignment horizontal="center" vertical="center"/>
    </xf>
    <xf numFmtId="10" fontId="11" fillId="0" borderId="13" xfId="3" applyNumberFormat="1" applyFont="1" applyBorder="1" applyAlignment="1">
      <alignment horizontal="center" vertical="center"/>
    </xf>
    <xf numFmtId="10" fontId="11" fillId="0" borderId="14" xfId="3" applyNumberFormat="1" applyFont="1" applyBorder="1" applyAlignment="1">
      <alignment horizontal="center" vertical="center"/>
    </xf>
    <xf numFmtId="176" fontId="22" fillId="4" borderId="12" xfId="0" applyNumberFormat="1" applyFont="1" applyFill="1" applyBorder="1" applyAlignment="1">
      <alignment horizontal="center" vertical="center" wrapText="1"/>
    </xf>
    <xf numFmtId="176" fontId="22" fillId="4" borderId="13" xfId="0" applyNumberFormat="1" applyFont="1" applyFill="1" applyBorder="1" applyAlignment="1">
      <alignment horizontal="center" vertical="center" wrapText="1"/>
    </xf>
    <xf numFmtId="176" fontId="22" fillId="4" borderId="14" xfId="0" applyNumberFormat="1" applyFont="1" applyFill="1" applyBorder="1" applyAlignment="1">
      <alignment horizontal="center" vertical="center" wrapText="1"/>
    </xf>
    <xf numFmtId="0" fontId="6" fillId="0" borderId="12" xfId="4" applyFont="1" applyBorder="1" applyAlignment="1">
      <alignment horizontal="left" vertical="center" wrapText="1"/>
    </xf>
    <xf numFmtId="0" fontId="6" fillId="0" borderId="13" xfId="4" applyFont="1" applyBorder="1" applyAlignment="1">
      <alignment horizontal="left" vertical="center" wrapText="1"/>
    </xf>
    <xf numFmtId="0" fontId="6" fillId="0" borderId="14" xfId="4" applyFont="1" applyBorder="1" applyAlignment="1">
      <alignment horizontal="left" vertical="center" wrapText="1"/>
    </xf>
    <xf numFmtId="0" fontId="6" fillId="0" borderId="12" xfId="1" applyNumberFormat="1" applyFont="1" applyFill="1" applyBorder="1" applyAlignment="1">
      <alignment horizontal="center" vertical="center" wrapText="1"/>
    </xf>
    <xf numFmtId="0" fontId="6" fillId="0" borderId="13" xfId="1" applyNumberFormat="1" applyFont="1" applyFill="1" applyBorder="1" applyAlignment="1">
      <alignment horizontal="center" vertical="center" wrapText="1"/>
    </xf>
    <xf numFmtId="0" fontId="6" fillId="0" borderId="14" xfId="1" applyNumberFormat="1" applyFont="1" applyFill="1" applyBorder="1" applyAlignment="1">
      <alignment horizontal="center" vertical="center" wrapText="1"/>
    </xf>
    <xf numFmtId="1" fontId="2" fillId="4" borderId="3"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71" fontId="22" fillId="4" borderId="12" xfId="0" applyNumberFormat="1" applyFont="1" applyFill="1" applyBorder="1" applyAlignment="1">
      <alignment horizontal="center" vertical="center"/>
    </xf>
    <xf numFmtId="171" fontId="22" fillId="4" borderId="14" xfId="0" applyNumberFormat="1" applyFont="1" applyFill="1" applyBorder="1" applyAlignment="1">
      <alignment horizontal="center" vertical="center"/>
    </xf>
    <xf numFmtId="0" fontId="6" fillId="0" borderId="15" xfId="0" applyFont="1" applyBorder="1" applyAlignment="1">
      <alignment horizontal="left" vertical="center" wrapText="1"/>
    </xf>
    <xf numFmtId="49" fontId="6" fillId="0" borderId="15" xfId="0" applyNumberFormat="1" applyFont="1" applyBorder="1" applyAlignment="1">
      <alignment horizontal="center" vertical="center" wrapText="1"/>
    </xf>
    <xf numFmtId="49" fontId="6" fillId="0" borderId="15" xfId="0" applyNumberFormat="1" applyFont="1" applyBorder="1" applyAlignment="1">
      <alignment horizontal="left" vertical="center" wrapText="1"/>
    </xf>
    <xf numFmtId="3" fontId="6" fillId="0" borderId="15" xfId="4" applyNumberFormat="1" applyFont="1" applyBorder="1" applyAlignment="1">
      <alignment horizontal="center" vertical="center" wrapText="1"/>
    </xf>
    <xf numFmtId="10" fontId="6" fillId="0" borderId="15" xfId="4"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3" fontId="6" fillId="0" borderId="31" xfId="4" applyNumberFormat="1" applyFont="1" applyBorder="1" applyAlignment="1">
      <alignment horizontal="center" vertical="center" wrapText="1"/>
    </xf>
    <xf numFmtId="3" fontId="6" fillId="0" borderId="29" xfId="4" applyNumberFormat="1" applyFont="1" applyBorder="1" applyAlignment="1">
      <alignment horizontal="center" vertical="center" wrapText="1"/>
    </xf>
    <xf numFmtId="10" fontId="6" fillId="0" borderId="31" xfId="4" applyNumberFormat="1" applyFont="1" applyBorder="1" applyAlignment="1">
      <alignment horizontal="center" vertical="center" wrapText="1"/>
    </xf>
    <xf numFmtId="10" fontId="6" fillId="0" borderId="29" xfId="4" applyNumberFormat="1" applyFont="1" applyBorder="1" applyAlignment="1">
      <alignment horizontal="center" vertical="center" wrapText="1"/>
    </xf>
    <xf numFmtId="0" fontId="6" fillId="0" borderId="15" xfId="4" applyFont="1" applyBorder="1" applyAlignment="1">
      <alignment horizontal="left" vertical="center" wrapText="1"/>
    </xf>
    <xf numFmtId="3" fontId="6" fillId="0" borderId="15" xfId="0" applyNumberFormat="1" applyFont="1" applyBorder="1" applyAlignment="1">
      <alignment horizontal="center" vertical="center" wrapText="1"/>
    </xf>
    <xf numFmtId="10" fontId="6" fillId="0" borderId="15" xfId="0" applyNumberFormat="1" applyFont="1" applyBorder="1" applyAlignment="1">
      <alignment horizontal="center"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6" xfId="0" applyFont="1" applyFill="1" applyBorder="1" applyAlignment="1">
      <alignment horizontal="left" vertical="center" wrapText="1"/>
    </xf>
    <xf numFmtId="1" fontId="2" fillId="4" borderId="3"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6" xfId="0" applyNumberFormat="1" applyFont="1" applyFill="1" applyBorder="1" applyAlignment="1">
      <alignment horizontal="center" vertical="center"/>
    </xf>
    <xf numFmtId="49" fontId="6" fillId="0" borderId="23"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0" fontId="6" fillId="0" borderId="23" xfId="0" applyFont="1" applyBorder="1" applyAlignment="1">
      <alignment horizontal="left" vertical="center" wrapText="1"/>
    </xf>
    <xf numFmtId="0" fontId="6" fillId="0" borderId="35" xfId="0" applyFont="1" applyBorder="1" applyAlignment="1">
      <alignment horizontal="left" vertical="center" wrapText="1"/>
    </xf>
    <xf numFmtId="0" fontId="6" fillId="0" borderId="23" xfId="1" applyNumberFormat="1" applyFont="1" applyFill="1" applyBorder="1" applyAlignment="1">
      <alignment horizontal="center" vertical="center" wrapText="1"/>
    </xf>
    <xf numFmtId="0" fontId="6" fillId="0" borderId="32" xfId="1" applyNumberFormat="1" applyFont="1" applyFill="1" applyBorder="1" applyAlignment="1">
      <alignment horizontal="center" vertical="center" wrapText="1"/>
    </xf>
    <xf numFmtId="0" fontId="6" fillId="0" borderId="35" xfId="1" applyNumberFormat="1" applyFont="1" applyFill="1" applyBorder="1" applyAlignment="1">
      <alignment horizontal="center" vertical="center" wrapText="1"/>
    </xf>
    <xf numFmtId="3" fontId="6" fillId="0" borderId="19" xfId="4" applyNumberFormat="1" applyFont="1" applyBorder="1" applyAlignment="1">
      <alignment horizontal="center" vertical="center" wrapText="1"/>
    </xf>
    <xf numFmtId="3" fontId="6" fillId="0" borderId="38" xfId="4" applyNumberFormat="1" applyFont="1" applyBorder="1" applyAlignment="1">
      <alignment horizontal="center" vertical="center" wrapText="1"/>
    </xf>
    <xf numFmtId="10" fontId="6" fillId="0" borderId="19" xfId="4" applyNumberFormat="1" applyFont="1" applyBorder="1" applyAlignment="1">
      <alignment horizontal="center" vertical="center" wrapText="1"/>
    </xf>
    <xf numFmtId="10" fontId="6" fillId="0" borderId="38" xfId="4" applyNumberFormat="1" applyFont="1" applyBorder="1" applyAlignment="1">
      <alignment horizontal="center" vertical="center" wrapText="1"/>
    </xf>
    <xf numFmtId="171" fontId="22" fillId="4" borderId="15" xfId="0" applyNumberFormat="1" applyFont="1" applyFill="1" applyBorder="1" applyAlignment="1">
      <alignment horizontal="center" vertical="center"/>
    </xf>
    <xf numFmtId="0" fontId="6" fillId="0" borderId="34"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10" fontId="6" fillId="0" borderId="19" xfId="3" applyNumberFormat="1" applyFont="1" applyFill="1" applyBorder="1" applyAlignment="1">
      <alignment horizontal="center" vertical="center" wrapText="1"/>
    </xf>
    <xf numFmtId="10" fontId="6" fillId="0" borderId="29" xfId="3" applyNumberFormat="1" applyFont="1" applyFill="1" applyBorder="1" applyAlignment="1">
      <alignment horizontal="center" vertical="center" wrapText="1"/>
    </xf>
    <xf numFmtId="10" fontId="6" fillId="0" borderId="38" xfId="3" applyNumberFormat="1" applyFont="1" applyFill="1" applyBorder="1" applyAlignment="1">
      <alignment horizontal="center" vertical="center" wrapText="1"/>
    </xf>
    <xf numFmtId="182" fontId="6" fillId="0" borderId="3" xfId="4" applyNumberFormat="1" applyFont="1" applyBorder="1" applyAlignment="1">
      <alignment horizontal="center" vertical="center" wrapText="1"/>
    </xf>
    <xf numFmtId="182" fontId="6" fillId="0" borderId="1" xfId="4" applyNumberFormat="1" applyFont="1" applyBorder="1" applyAlignment="1">
      <alignment horizontal="center" vertical="center" wrapText="1"/>
    </xf>
    <xf numFmtId="182" fontId="6" fillId="0" borderId="6" xfId="4" applyNumberFormat="1" applyFont="1" applyBorder="1" applyAlignment="1">
      <alignment horizontal="center"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3" fontId="1" fillId="0" borderId="14" xfId="0" applyNumberFormat="1" applyFont="1" applyBorder="1" applyAlignment="1">
      <alignment horizontal="center" vertical="center" wrapText="1"/>
    </xf>
    <xf numFmtId="182" fontId="6" fillId="0" borderId="3" xfId="3" applyNumberFormat="1" applyFont="1" applyFill="1" applyBorder="1" applyAlignment="1">
      <alignment horizontal="center" vertical="center" wrapText="1"/>
    </xf>
    <xf numFmtId="182" fontId="6" fillId="0" borderId="1" xfId="3" applyNumberFormat="1" applyFont="1" applyFill="1" applyBorder="1" applyAlignment="1">
      <alignment horizontal="center" vertical="center" wrapText="1"/>
    </xf>
    <xf numFmtId="182" fontId="6" fillId="0" borderId="57" xfId="3" applyNumberFormat="1"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182" fontId="6" fillId="0" borderId="6" xfId="3" applyNumberFormat="1" applyFont="1" applyFill="1" applyBorder="1" applyAlignment="1">
      <alignment horizontal="center" vertical="center" wrapText="1"/>
    </xf>
    <xf numFmtId="171" fontId="22" fillId="0" borderId="12" xfId="8" applyNumberFormat="1" applyFont="1" applyFill="1" applyBorder="1" applyAlignment="1">
      <alignment horizontal="center" vertical="center"/>
    </xf>
    <xf numFmtId="171" fontId="22" fillId="0" borderId="13" xfId="8" applyNumberFormat="1" applyFont="1" applyFill="1" applyBorder="1" applyAlignment="1">
      <alignment horizontal="center" vertical="center"/>
    </xf>
    <xf numFmtId="171" fontId="22" fillId="0" borderId="14" xfId="8" applyNumberFormat="1" applyFont="1" applyFill="1" applyBorder="1" applyAlignment="1">
      <alignment horizontal="center" vertical="center"/>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33" xfId="0" applyFont="1" applyBorder="1" applyAlignment="1">
      <alignment horizontal="left" vertical="center" wrapText="1"/>
    </xf>
    <xf numFmtId="9" fontId="6" fillId="0" borderId="19" xfId="4" applyNumberFormat="1" applyFont="1" applyBorder="1" applyAlignment="1">
      <alignment horizontal="center" vertical="center" wrapText="1"/>
    </xf>
    <xf numFmtId="9" fontId="6" fillId="0" borderId="29" xfId="4" applyNumberFormat="1" applyFont="1" applyBorder="1" applyAlignment="1">
      <alignment horizontal="center" vertical="center" wrapText="1"/>
    </xf>
    <xf numFmtId="9" fontId="6" fillId="0" borderId="38" xfId="4" applyNumberFormat="1"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0" xfId="7" applyNumberFormat="1" applyFont="1" applyFill="1" applyBorder="1" applyAlignment="1">
      <alignment horizontal="center" vertical="center" wrapText="1"/>
    </xf>
    <xf numFmtId="0" fontId="6" fillId="0" borderId="32" xfId="7" applyNumberFormat="1" applyFont="1" applyFill="1" applyBorder="1" applyAlignment="1">
      <alignment horizontal="center" vertical="center" wrapText="1"/>
    </xf>
    <xf numFmtId="0" fontId="6" fillId="0" borderId="35" xfId="7" applyNumberFormat="1" applyFont="1" applyFill="1" applyBorder="1" applyAlignment="1">
      <alignment horizontal="center" vertical="center" wrapText="1"/>
    </xf>
    <xf numFmtId="0" fontId="6" fillId="0" borderId="30" xfId="4" applyFont="1" applyBorder="1" applyAlignment="1">
      <alignment horizontal="left" vertical="center" wrapText="1"/>
    </xf>
    <xf numFmtId="0" fontId="6" fillId="0" borderId="32" xfId="4" applyFont="1" applyBorder="1" applyAlignment="1">
      <alignment horizontal="left" vertical="center" wrapText="1"/>
    </xf>
    <xf numFmtId="0" fontId="6" fillId="0" borderId="35" xfId="4" applyFont="1" applyBorder="1" applyAlignment="1">
      <alignment horizontal="left" vertical="center" wrapText="1"/>
    </xf>
    <xf numFmtId="3" fontId="6" fillId="0" borderId="40" xfId="4" applyNumberFormat="1" applyFont="1" applyBorder="1" applyAlignment="1">
      <alignment horizontal="center" vertical="center" wrapText="1"/>
    </xf>
    <xf numFmtId="3" fontId="6" fillId="0" borderId="41" xfId="4" applyNumberFormat="1" applyFont="1" applyBorder="1" applyAlignment="1">
      <alignment horizontal="center" vertical="center" wrapText="1"/>
    </xf>
    <xf numFmtId="3" fontId="6" fillId="0" borderId="42" xfId="4" applyNumberFormat="1" applyFont="1" applyBorder="1" applyAlignment="1">
      <alignment horizontal="center" vertical="center" wrapText="1"/>
    </xf>
    <xf numFmtId="10" fontId="6" fillId="0" borderId="40" xfId="4" applyNumberFormat="1" applyFont="1" applyBorder="1" applyAlignment="1">
      <alignment horizontal="center" vertical="center" wrapText="1"/>
    </xf>
    <xf numFmtId="10" fontId="6" fillId="0" borderId="41" xfId="4" applyNumberFormat="1" applyFont="1" applyBorder="1" applyAlignment="1">
      <alignment horizontal="center" vertical="center" wrapText="1"/>
    </xf>
    <xf numFmtId="10" fontId="6" fillId="0" borderId="42" xfId="4" applyNumberFormat="1" applyFont="1" applyBorder="1" applyAlignment="1">
      <alignment horizontal="center" vertical="center" wrapText="1"/>
    </xf>
    <xf numFmtId="0" fontId="6" fillId="0" borderId="30" xfId="1" applyNumberFormat="1" applyFont="1" applyFill="1" applyBorder="1" applyAlignment="1">
      <alignment horizontal="center" vertical="center" wrapText="1"/>
    </xf>
    <xf numFmtId="3" fontId="6" fillId="0" borderId="30" xfId="4" applyNumberFormat="1" applyFont="1" applyBorder="1" applyAlignment="1">
      <alignment horizontal="center" vertical="center" wrapText="1"/>
    </xf>
    <xf numFmtId="3" fontId="6" fillId="0" borderId="32" xfId="4" applyNumberFormat="1" applyFont="1" applyBorder="1" applyAlignment="1">
      <alignment horizontal="center" vertical="center" wrapText="1"/>
    </xf>
    <xf numFmtId="3" fontId="6" fillId="0" borderId="35" xfId="4" applyNumberFormat="1" applyFont="1" applyBorder="1" applyAlignment="1">
      <alignment horizontal="center" vertical="center" wrapText="1"/>
    </xf>
    <xf numFmtId="171" fontId="22" fillId="0" borderId="15" xfId="8" applyNumberFormat="1" applyFont="1" applyFill="1" applyBorder="1" applyAlignment="1">
      <alignment horizontal="center" vertical="center"/>
    </xf>
    <xf numFmtId="10" fontId="6" fillId="0" borderId="24" xfId="3" applyNumberFormat="1" applyFont="1" applyFill="1" applyBorder="1" applyAlignment="1">
      <alignment horizontal="center" vertical="center" wrapText="1"/>
    </xf>
    <xf numFmtId="10" fontId="6" fillId="0" borderId="26" xfId="3" applyNumberFormat="1" applyFont="1" applyFill="1" applyBorder="1" applyAlignment="1">
      <alignment horizontal="center" vertical="center" wrapText="1"/>
    </xf>
    <xf numFmtId="10" fontId="6" fillId="0" borderId="27" xfId="3" applyNumberFormat="1" applyFont="1" applyFill="1" applyBorder="1" applyAlignment="1">
      <alignment horizontal="center" vertical="center" wrapText="1"/>
    </xf>
    <xf numFmtId="171" fontId="22" fillId="0" borderId="3" xfId="8" applyNumberFormat="1" applyFont="1" applyFill="1" applyBorder="1" applyAlignment="1">
      <alignment horizontal="center" vertical="center"/>
    </xf>
    <xf numFmtId="171" fontId="22" fillId="0" borderId="1" xfId="8" applyNumberFormat="1" applyFont="1" applyFill="1" applyBorder="1" applyAlignment="1">
      <alignment horizontal="center" vertical="center"/>
    </xf>
    <xf numFmtId="171" fontId="22" fillId="0" borderId="6" xfId="8" applyNumberFormat="1" applyFont="1" applyFill="1" applyBorder="1" applyAlignment="1">
      <alignment horizontal="center" vertical="center"/>
    </xf>
    <xf numFmtId="49" fontId="6" fillId="0" borderId="25" xfId="0" applyNumberFormat="1" applyFont="1" applyBorder="1" applyAlignment="1">
      <alignment horizontal="center" vertical="center" wrapText="1"/>
    </xf>
    <xf numFmtId="0" fontId="6" fillId="0" borderId="25" xfId="0" applyFont="1" applyBorder="1" applyAlignment="1">
      <alignment horizontal="left" vertical="center" wrapText="1"/>
    </xf>
    <xf numFmtId="3" fontId="6" fillId="0" borderId="25" xfId="4" applyNumberFormat="1" applyFont="1" applyBorder="1" applyAlignment="1">
      <alignment horizontal="center" vertical="center" wrapText="1"/>
    </xf>
    <xf numFmtId="10" fontId="6" fillId="0" borderId="24" xfId="4" applyNumberFormat="1" applyFont="1" applyBorder="1" applyAlignment="1">
      <alignment horizontal="center" vertical="center" wrapText="1"/>
    </xf>
    <xf numFmtId="10" fontId="6" fillId="0" borderId="26" xfId="4" applyNumberFormat="1" applyFont="1" applyBorder="1" applyAlignment="1">
      <alignment horizontal="center" vertical="center" wrapText="1"/>
    </xf>
    <xf numFmtId="10" fontId="6" fillId="0" borderId="58" xfId="4" applyNumberFormat="1" applyFont="1" applyBorder="1" applyAlignment="1">
      <alignment horizontal="center" vertical="center" wrapText="1"/>
    </xf>
    <xf numFmtId="0" fontId="6" fillId="0" borderId="24" xfId="0" applyFont="1" applyBorder="1" applyAlignment="1">
      <alignment horizontal="left" vertical="center" wrapText="1"/>
    </xf>
    <xf numFmtId="3" fontId="1" fillId="0" borderId="1" xfId="0" applyNumberFormat="1" applyFont="1" applyBorder="1" applyAlignment="1">
      <alignment horizontal="center" vertical="center" wrapText="1"/>
    </xf>
    <xf numFmtId="0" fontId="6" fillId="0" borderId="58"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1" fontId="2" fillId="4" borderId="11" xfId="0" applyNumberFormat="1" applyFont="1" applyFill="1" applyBorder="1" applyAlignment="1">
      <alignment horizontal="center" vertical="center"/>
    </xf>
    <xf numFmtId="1" fontId="2" fillId="4" borderId="15" xfId="0" applyNumberFormat="1" applyFont="1" applyFill="1" applyBorder="1" applyAlignment="1">
      <alignment horizontal="center" vertical="center"/>
    </xf>
    <xf numFmtId="0" fontId="2" fillId="4" borderId="15" xfId="0" applyFont="1" applyFill="1" applyBorder="1" applyAlignment="1">
      <alignment horizontal="center" vertical="center"/>
    </xf>
    <xf numFmtId="0" fontId="6" fillId="0" borderId="15" xfId="1" applyNumberFormat="1" applyFont="1" applyFill="1" applyBorder="1" applyAlignment="1">
      <alignment horizontal="center" vertical="center" wrapText="1"/>
    </xf>
    <xf numFmtId="10" fontId="6" fillId="0" borderId="11" xfId="4" applyNumberFormat="1" applyFont="1" applyBorder="1" applyAlignment="1">
      <alignment horizontal="center" vertical="center" wrapText="1"/>
    </xf>
    <xf numFmtId="10" fontId="6" fillId="0" borderId="3" xfId="4" applyNumberFormat="1" applyFont="1" applyBorder="1" applyAlignment="1">
      <alignment horizontal="center" vertical="center" wrapText="1"/>
    </xf>
    <xf numFmtId="10" fontId="6" fillId="0" borderId="1" xfId="4" applyNumberFormat="1" applyFont="1" applyBorder="1" applyAlignment="1">
      <alignment horizontal="center" vertical="center" wrapText="1"/>
    </xf>
    <xf numFmtId="10" fontId="6" fillId="0" borderId="6" xfId="4" applyNumberFormat="1" applyFont="1" applyBorder="1" applyAlignment="1">
      <alignment horizontal="center" vertical="center" wrapText="1"/>
    </xf>
    <xf numFmtId="0" fontId="1" fillId="5" borderId="15" xfId="0" applyFont="1" applyFill="1" applyBorder="1" applyAlignment="1">
      <alignment horizontal="left" vertical="center"/>
    </xf>
    <xf numFmtId="0" fontId="1" fillId="5" borderId="14" xfId="0" applyFont="1" applyFill="1" applyBorder="1" applyAlignment="1">
      <alignment horizontal="left" vertical="center"/>
    </xf>
    <xf numFmtId="1" fontId="6" fillId="0" borderId="15"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49" fontId="2" fillId="4" borderId="12"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3" fontId="1" fillId="0" borderId="15" xfId="0" applyNumberFormat="1" applyFont="1" applyBorder="1" applyAlignment="1">
      <alignment horizontal="center" vertical="center" wrapText="1"/>
    </xf>
    <xf numFmtId="1" fontId="2" fillId="4" borderId="12" xfId="0" applyNumberFormat="1" applyFont="1" applyFill="1" applyBorder="1" applyAlignment="1">
      <alignment horizontal="center" vertical="center"/>
    </xf>
    <xf numFmtId="172" fontId="2" fillId="4" borderId="15" xfId="0" applyNumberFormat="1" applyFont="1" applyFill="1" applyBorder="1" applyAlignment="1">
      <alignment horizontal="center" vertical="center" wrapText="1"/>
    </xf>
    <xf numFmtId="49" fontId="2" fillId="4" borderId="15" xfId="0" applyNumberFormat="1" applyFont="1" applyFill="1" applyBorder="1" applyAlignment="1">
      <alignment horizontal="left" vertical="center" wrapText="1"/>
    </xf>
    <xf numFmtId="9" fontId="2" fillId="4" borderId="12" xfId="0" applyNumberFormat="1"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9" fontId="2" fillId="4" borderId="14"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4"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2" fillId="4" borderId="12" xfId="0" applyNumberFormat="1" applyFont="1" applyFill="1" applyBorder="1" applyAlignment="1">
      <alignment horizontal="center" vertical="center" wrapText="1"/>
    </xf>
    <xf numFmtId="10" fontId="2" fillId="4" borderId="14" xfId="0"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9" fillId="0" borderId="12" xfId="0" applyFont="1" applyFill="1" applyBorder="1" applyAlignment="1">
      <alignment vertical="center" wrapText="1"/>
    </xf>
    <xf numFmtId="0" fontId="39" fillId="0" borderId="13" xfId="0" applyFont="1" applyFill="1" applyBorder="1" applyAlignment="1">
      <alignment vertical="center" wrapText="1"/>
    </xf>
    <xf numFmtId="0" fontId="39" fillId="0" borderId="55" xfId="0" applyFont="1" applyFill="1" applyBorder="1" applyAlignment="1">
      <alignment vertical="center" wrapText="1"/>
    </xf>
    <xf numFmtId="0" fontId="39" fillId="0" borderId="14" xfId="0" applyFont="1" applyFill="1" applyBorder="1" applyAlignment="1">
      <alignment vertical="center" wrapText="1"/>
    </xf>
    <xf numFmtId="171" fontId="29" fillId="4" borderId="15" xfId="0" applyNumberFormat="1" applyFont="1" applyFill="1" applyBorder="1" applyAlignment="1">
      <alignment horizontal="center" vertical="center" wrapText="1"/>
    </xf>
    <xf numFmtId="0" fontId="29" fillId="4" borderId="14" xfId="0" applyFont="1" applyFill="1" applyBorder="1" applyAlignment="1">
      <alignment horizontal="center" vertical="center" wrapText="1"/>
    </xf>
    <xf numFmtId="9" fontId="2" fillId="0" borderId="15" xfId="3" applyFont="1" applyFill="1" applyBorder="1" applyAlignment="1">
      <alignment horizontal="center" vertical="center" wrapText="1"/>
    </xf>
    <xf numFmtId="9" fontId="2" fillId="4" borderId="15" xfId="0" applyNumberFormat="1" applyFont="1" applyFill="1" applyBorder="1" applyAlignment="1">
      <alignment horizontal="center" vertical="center" wrapText="1"/>
    </xf>
    <xf numFmtId="0" fontId="39" fillId="19" borderId="12" xfId="0" applyFont="1" applyFill="1" applyBorder="1" applyAlignment="1">
      <alignment vertical="center" wrapText="1"/>
    </xf>
    <xf numFmtId="0" fontId="39" fillId="19" borderId="13" xfId="0" applyFont="1" applyFill="1" applyBorder="1" applyAlignment="1">
      <alignment vertical="center" wrapText="1"/>
    </xf>
    <xf numFmtId="14" fontId="2" fillId="4" borderId="12" xfId="0" applyNumberFormat="1" applyFont="1" applyFill="1" applyBorder="1" applyAlignment="1">
      <alignment horizontal="center" vertical="center" wrapText="1"/>
    </xf>
    <xf numFmtId="14" fontId="2" fillId="4" borderId="13" xfId="0" applyNumberFormat="1" applyFont="1" applyFill="1" applyBorder="1" applyAlignment="1">
      <alignment horizontal="center" vertical="center" wrapText="1"/>
    </xf>
    <xf numFmtId="0" fontId="39" fillId="19" borderId="3" xfId="0" applyFont="1" applyFill="1" applyBorder="1" applyAlignment="1">
      <alignment vertical="center" wrapText="1"/>
    </xf>
    <xf numFmtId="0" fontId="39" fillId="19" borderId="1" xfId="0" applyFont="1" applyFill="1" applyBorder="1" applyAlignment="1">
      <alignment vertical="center" wrapText="1"/>
    </xf>
    <xf numFmtId="0" fontId="39" fillId="19" borderId="15" xfId="0" applyFont="1" applyFill="1" applyBorder="1" applyAlignment="1">
      <alignment vertical="center" wrapText="1"/>
    </xf>
    <xf numFmtId="14" fontId="2" fillId="4" borderId="14" xfId="0" applyNumberFormat="1" applyFont="1" applyFill="1" applyBorder="1" applyAlignment="1">
      <alignment horizontal="center" vertical="center" wrapText="1"/>
    </xf>
    <xf numFmtId="0" fontId="23" fillId="0" borderId="55" xfId="0" applyFont="1" applyFill="1" applyBorder="1" applyAlignment="1">
      <alignment vertical="center" wrapText="1"/>
    </xf>
    <xf numFmtId="0" fontId="23" fillId="0" borderId="15" xfId="0" applyFont="1" applyFill="1" applyBorder="1" applyAlignment="1">
      <alignment vertical="center" wrapText="1"/>
    </xf>
    <xf numFmtId="0" fontId="23" fillId="0" borderId="3" xfId="0" applyFont="1" applyFill="1" applyBorder="1" applyAlignment="1">
      <alignment vertical="center" wrapText="1"/>
    </xf>
    <xf numFmtId="0" fontId="23" fillId="0" borderId="1" xfId="0" applyFont="1" applyFill="1" applyBorder="1" applyAlignment="1">
      <alignment vertical="center" wrapText="1"/>
    </xf>
    <xf numFmtId="0" fontId="23" fillId="0" borderId="57" xfId="0" applyFont="1" applyFill="1" applyBorder="1" applyAlignment="1">
      <alignment vertical="center" wrapText="1"/>
    </xf>
    <xf numFmtId="0" fontId="39" fillId="19" borderId="55" xfId="0" applyFont="1" applyFill="1" applyBorder="1" applyAlignment="1">
      <alignment vertical="center" wrapText="1"/>
    </xf>
    <xf numFmtId="0" fontId="39" fillId="19" borderId="57" xfId="0" applyFont="1" applyFill="1" applyBorder="1" applyAlignment="1">
      <alignment vertical="center" wrapText="1"/>
    </xf>
    <xf numFmtId="1" fontId="2" fillId="0" borderId="1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182" fontId="2" fillId="4" borderId="12" xfId="0" applyNumberFormat="1" applyFont="1" applyFill="1" applyBorder="1" applyAlignment="1">
      <alignment horizontal="center" vertical="center" wrapText="1"/>
    </xf>
    <xf numFmtId="182" fontId="2" fillId="4" borderId="13" xfId="0" applyNumberFormat="1" applyFont="1" applyFill="1" applyBorder="1" applyAlignment="1">
      <alignment horizontal="center" vertical="center" wrapText="1"/>
    </xf>
    <xf numFmtId="1" fontId="1" fillId="4" borderId="12" xfId="0" applyNumberFormat="1" applyFont="1" applyFill="1" applyBorder="1" applyAlignment="1">
      <alignment horizontal="center" vertical="center" wrapText="1"/>
    </xf>
    <xf numFmtId="1" fontId="1" fillId="4" borderId="13" xfId="0" applyNumberFormat="1" applyFont="1" applyFill="1" applyBorder="1" applyAlignment="1">
      <alignment horizontal="center" vertical="center" wrapText="1"/>
    </xf>
    <xf numFmtId="182" fontId="2" fillId="4" borderId="14" xfId="0" applyNumberFormat="1"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3" fillId="19" borderId="3" xfId="0" applyFont="1" applyFill="1" applyBorder="1" applyAlignment="1">
      <alignment vertical="center" wrapText="1"/>
    </xf>
    <xf numFmtId="0" fontId="23" fillId="19" borderId="57" xfId="0" applyFont="1" applyFill="1" applyBorder="1" applyAlignment="1">
      <alignment vertical="center" wrapText="1"/>
    </xf>
    <xf numFmtId="0" fontId="23" fillId="19" borderId="15" xfId="0" applyFont="1" applyFill="1" applyBorder="1" applyAlignment="1">
      <alignment vertical="center" wrapText="1"/>
    </xf>
    <xf numFmtId="174" fontId="2" fillId="4" borderId="13" xfId="0" applyNumberFormat="1" applyFont="1" applyFill="1" applyBorder="1" applyAlignment="1">
      <alignment horizontal="center" vertical="center" wrapText="1"/>
    </xf>
    <xf numFmtId="0" fontId="39" fillId="19" borderId="12" xfId="0" applyFont="1" applyFill="1" applyBorder="1" applyAlignment="1">
      <alignment horizontal="center" vertical="center" wrapText="1"/>
    </xf>
    <xf numFmtId="0" fontId="39" fillId="19" borderId="14"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71" fontId="2" fillId="0" borderId="12" xfId="0" applyNumberFormat="1" applyFont="1" applyFill="1" applyBorder="1" applyAlignment="1">
      <alignment horizontal="center" vertical="center" wrapText="1"/>
    </xf>
    <xf numFmtId="171" fontId="2" fillId="0" borderId="13" xfId="0" applyNumberFormat="1" applyFont="1" applyFill="1" applyBorder="1" applyAlignment="1">
      <alignment horizontal="center" vertical="center" wrapText="1"/>
    </xf>
    <xf numFmtId="171" fontId="2" fillId="0" borderId="14"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23" fillId="19" borderId="12" xfId="0" applyFont="1" applyFill="1" applyBorder="1" applyAlignment="1">
      <alignment vertical="center" wrapText="1"/>
    </xf>
    <xf numFmtId="0" fontId="23" fillId="19" borderId="55" xfId="0" applyFont="1" applyFill="1" applyBorder="1" applyAlignment="1">
      <alignment vertical="center" wrapText="1"/>
    </xf>
    <xf numFmtId="0" fontId="23" fillId="19" borderId="1" xfId="0" applyFont="1" applyFill="1" applyBorder="1" applyAlignment="1">
      <alignment vertical="center" wrapText="1"/>
    </xf>
    <xf numFmtId="0" fontId="2" fillId="0" borderId="9" xfId="0" applyFont="1" applyFill="1" applyBorder="1" applyAlignment="1">
      <alignment horizontal="center" vertical="center" wrapText="1"/>
    </xf>
    <xf numFmtId="0" fontId="39" fillId="19" borderId="52" xfId="0" applyFont="1" applyFill="1" applyBorder="1" applyAlignment="1">
      <alignment horizontal="center" vertical="center" wrapText="1"/>
    </xf>
    <xf numFmtId="0" fontId="39" fillId="19"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171" fontId="2" fillId="0" borderId="15"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7"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172" fontId="11" fillId="0" borderId="12" xfId="0" applyNumberFormat="1" applyFont="1" applyBorder="1" applyAlignment="1">
      <alignment horizontal="center" vertical="center"/>
    </xf>
    <xf numFmtId="172" fontId="11" fillId="0" borderId="13" xfId="0" applyNumberFormat="1" applyFont="1" applyBorder="1" applyAlignment="1">
      <alignment horizontal="center" vertical="center"/>
    </xf>
    <xf numFmtId="172" fontId="11" fillId="0" borderId="14" xfId="0" applyNumberFormat="1" applyFont="1" applyBorder="1" applyAlignment="1">
      <alignment horizontal="center" vertical="center"/>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9" fontId="11" fillId="4" borderId="12" xfId="3" applyFont="1" applyFill="1" applyBorder="1" applyAlignment="1">
      <alignment horizontal="center" vertical="center"/>
    </xf>
    <xf numFmtId="9" fontId="11" fillId="4" borderId="13" xfId="3" applyFont="1" applyFill="1" applyBorder="1" applyAlignment="1">
      <alignment horizontal="center" vertical="center"/>
    </xf>
    <xf numFmtId="9" fontId="11" fillId="4" borderId="14" xfId="3" applyFont="1" applyFill="1" applyBorder="1" applyAlignment="1">
      <alignment horizontal="center" vertical="center"/>
    </xf>
    <xf numFmtId="171" fontId="11" fillId="4" borderId="12" xfId="0" applyNumberFormat="1" applyFont="1" applyFill="1" applyBorder="1" applyAlignment="1">
      <alignment horizontal="center" vertical="center"/>
    </xf>
    <xf numFmtId="171" fontId="11" fillId="4" borderId="13" xfId="0" applyNumberFormat="1" applyFont="1" applyFill="1" applyBorder="1" applyAlignment="1">
      <alignment horizontal="center" vertical="center"/>
    </xf>
    <xf numFmtId="171" fontId="11" fillId="4" borderId="14" xfId="0" applyNumberFormat="1"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9" fontId="6" fillId="0" borderId="23" xfId="3" applyFont="1" applyBorder="1" applyAlignment="1">
      <alignment horizontal="center" vertical="center" wrapText="1"/>
    </xf>
    <xf numFmtId="9" fontId="6" fillId="0" borderId="35" xfId="3" applyFont="1" applyBorder="1" applyAlignment="1">
      <alignment horizontal="center" vertical="center" wrapText="1"/>
    </xf>
    <xf numFmtId="171" fontId="11" fillId="4" borderId="12" xfId="0" applyNumberFormat="1" applyFont="1" applyFill="1" applyBorder="1" applyAlignment="1">
      <alignment horizontal="center" vertical="center" wrapText="1"/>
    </xf>
    <xf numFmtId="171" fontId="11" fillId="4" borderId="13" xfId="0" applyNumberFormat="1" applyFont="1" applyFill="1" applyBorder="1" applyAlignment="1">
      <alignment horizontal="center" vertical="center" wrapText="1"/>
    </xf>
    <xf numFmtId="171" fontId="11" fillId="4" borderId="14" xfId="0" applyNumberFormat="1" applyFont="1" applyFill="1" applyBorder="1" applyAlignment="1">
      <alignment horizontal="center" vertical="center" wrapText="1"/>
    </xf>
    <xf numFmtId="0" fontId="11" fillId="4" borderId="17" xfId="0" applyFont="1" applyFill="1" applyBorder="1" applyAlignment="1">
      <alignment horizontal="center" vertical="center" wrapText="1"/>
    </xf>
    <xf numFmtId="172" fontId="11" fillId="0" borderId="12" xfId="0" applyNumberFormat="1" applyFont="1" applyBorder="1" applyAlignment="1">
      <alignment horizontal="center" vertical="center" wrapText="1"/>
    </xf>
    <xf numFmtId="172" fontId="11" fillId="0" borderId="13" xfId="0" applyNumberFormat="1" applyFont="1" applyBorder="1" applyAlignment="1">
      <alignment horizontal="center" vertical="center" wrapText="1"/>
    </xf>
    <xf numFmtId="172" fontId="11" fillId="0" borderId="14"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1" xfId="0" applyFont="1" applyBorder="1" applyAlignment="1">
      <alignment horizontal="center" vertical="center" wrapText="1"/>
    </xf>
    <xf numFmtId="14" fontId="11" fillId="0" borderId="15" xfId="0" applyNumberFormat="1" applyFont="1" applyBorder="1" applyAlignment="1">
      <alignment horizontal="center" vertical="center" wrapText="1"/>
    </xf>
    <xf numFmtId="0" fontId="11" fillId="0" borderId="15" xfId="0" applyFont="1" applyBorder="1" applyAlignment="1">
      <alignment horizontal="center" vertical="center"/>
    </xf>
    <xf numFmtId="1" fontId="11" fillId="0" borderId="15" xfId="0" applyNumberFormat="1" applyFont="1" applyBorder="1" applyAlignment="1">
      <alignment horizontal="center" vertical="center" wrapText="1"/>
    </xf>
    <xf numFmtId="171" fontId="11" fillId="0" borderId="15" xfId="0" applyNumberFormat="1"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9" fontId="11" fillId="0" borderId="12" xfId="3" applyFont="1" applyFill="1" applyBorder="1" applyAlignment="1">
      <alignment horizontal="center" vertical="center" wrapText="1"/>
    </xf>
    <xf numFmtId="9" fontId="11" fillId="0" borderId="13" xfId="3" applyFont="1" applyFill="1" applyBorder="1" applyAlignment="1">
      <alignment horizontal="center" vertical="center" wrapText="1"/>
    </xf>
    <xf numFmtId="9" fontId="11" fillId="0" borderId="14" xfId="3" applyFont="1" applyFill="1" applyBorder="1" applyAlignment="1">
      <alignment horizontal="center" vertical="center" wrapText="1"/>
    </xf>
    <xf numFmtId="171" fontId="11" fillId="0" borderId="12" xfId="0" applyNumberFormat="1" applyFont="1" applyFill="1" applyBorder="1" applyAlignment="1">
      <alignment horizontal="center" vertical="center" wrapText="1"/>
    </xf>
    <xf numFmtId="171" fontId="11" fillId="0" borderId="13" xfId="0" applyNumberFormat="1" applyFont="1" applyFill="1" applyBorder="1" applyAlignment="1">
      <alignment horizontal="center" vertical="center" wrapText="1"/>
    </xf>
    <xf numFmtId="171" fontId="11" fillId="0" borderId="14" xfId="0" applyNumberFormat="1"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11" fillId="13" borderId="1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172" fontId="11" fillId="12" borderId="12" xfId="0" applyNumberFormat="1" applyFont="1" applyFill="1" applyBorder="1" applyAlignment="1">
      <alignment horizontal="center" vertical="center" wrapText="1"/>
    </xf>
    <xf numFmtId="172" fontId="11" fillId="12" borderId="13" xfId="0" applyNumberFormat="1" applyFont="1" applyFill="1" applyBorder="1" applyAlignment="1">
      <alignment horizontal="center" vertical="center" wrapText="1"/>
    </xf>
    <xf numFmtId="172" fontId="11" fillId="12" borderId="14" xfId="0" applyNumberFormat="1" applyFont="1" applyFill="1" applyBorder="1" applyAlignment="1">
      <alignment horizontal="center" vertical="center" wrapText="1"/>
    </xf>
    <xf numFmtId="3" fontId="11" fillId="12" borderId="12" xfId="0" applyNumberFormat="1" applyFont="1" applyFill="1" applyBorder="1" applyAlignment="1">
      <alignment horizontal="center" vertical="center" wrapText="1"/>
    </xf>
    <xf numFmtId="3" fontId="11" fillId="12" borderId="13" xfId="0" applyNumberFormat="1" applyFont="1" applyFill="1" applyBorder="1" applyAlignment="1">
      <alignment horizontal="center" vertical="center" wrapText="1"/>
    </xf>
    <xf numFmtId="3" fontId="11" fillId="12"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12" borderId="12" xfId="0" applyFont="1" applyFill="1" applyBorder="1" applyAlignment="1">
      <alignment horizontal="center" vertical="center"/>
    </xf>
    <xf numFmtId="0" fontId="11" fillId="12" borderId="13" xfId="0" applyFont="1" applyFill="1" applyBorder="1" applyAlignment="1">
      <alignment horizontal="center" vertical="center"/>
    </xf>
    <xf numFmtId="0" fontId="11" fillId="12" borderId="14" xfId="0" applyFont="1" applyFill="1" applyBorder="1" applyAlignment="1">
      <alignment horizontal="center" vertical="center"/>
    </xf>
    <xf numFmtId="1" fontId="10" fillId="4" borderId="2"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1" fontId="10" fillId="4" borderId="4"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13" fillId="7" borderId="15" xfId="0" applyFont="1" applyFill="1" applyBorder="1" applyAlignment="1">
      <alignment horizontal="center" vertical="center" wrapText="1"/>
    </xf>
    <xf numFmtId="3" fontId="11" fillId="0" borderId="12"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12" borderId="17"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1" fontId="10" fillId="7" borderId="10" xfId="0" applyNumberFormat="1" applyFont="1" applyFill="1" applyBorder="1" applyAlignment="1">
      <alignment horizontal="center" vertical="center" wrapText="1"/>
    </xf>
    <xf numFmtId="1" fontId="10" fillId="7" borderId="11"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3" fillId="7" borderId="12" xfId="0" applyFont="1" applyFill="1" applyBorder="1" applyAlignment="1">
      <alignment horizontal="center" vertical="center" textRotation="90" wrapText="1"/>
    </xf>
    <xf numFmtId="0" fontId="13" fillId="7" borderId="14" xfId="0" applyFont="1" applyFill="1" applyBorder="1" applyAlignment="1">
      <alignment horizontal="center" vertical="center" textRotation="90" wrapText="1"/>
    </xf>
    <xf numFmtId="172" fontId="10" fillId="2" borderId="2" xfId="0" applyNumberFormat="1" applyFont="1" applyFill="1" applyBorder="1" applyAlignment="1">
      <alignment horizontal="center" vertical="center" wrapText="1"/>
    </xf>
    <xf numFmtId="172" fontId="10" fillId="2" borderId="4" xfId="0" applyNumberFormat="1" applyFont="1" applyFill="1" applyBorder="1" applyAlignment="1">
      <alignment horizontal="center" vertical="center" wrapText="1"/>
    </xf>
    <xf numFmtId="3" fontId="10" fillId="2" borderId="12" xfId="0" applyNumberFormat="1" applyFont="1" applyFill="1" applyBorder="1" applyAlignment="1">
      <alignment horizontal="center" vertical="center" wrapText="1"/>
    </xf>
    <xf numFmtId="3" fontId="10" fillId="2" borderId="13" xfId="0" applyNumberFormat="1" applyFont="1" applyFill="1" applyBorder="1" applyAlignment="1">
      <alignment horizontal="center" vertical="center" wrapText="1"/>
    </xf>
    <xf numFmtId="171" fontId="10" fillId="2" borderId="12" xfId="0" applyNumberFormat="1" applyFont="1" applyFill="1" applyBorder="1" applyAlignment="1">
      <alignment horizontal="center" vertical="center" wrapText="1"/>
    </xf>
    <xf numFmtId="171" fontId="10" fillId="2" borderId="14" xfId="0" applyNumberFormat="1" applyFont="1" applyFill="1" applyBorder="1" applyAlignment="1">
      <alignment horizontal="center" vertical="center" wrapText="1"/>
    </xf>
    <xf numFmtId="1" fontId="10" fillId="7" borderId="9" xfId="0" applyNumberFormat="1" applyFont="1" applyFill="1" applyBorder="1" applyAlignment="1">
      <alignment horizontal="center" vertical="center" wrapText="1"/>
    </xf>
    <xf numFmtId="3" fontId="13" fillId="7" borderId="15" xfId="0" applyNumberFormat="1" applyFont="1" applyFill="1" applyBorder="1" applyAlignment="1">
      <alignment horizontal="center" vertical="center" wrapText="1"/>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1" xfId="0" applyFont="1" applyFill="1" applyBorder="1" applyAlignment="1">
      <alignment horizontal="center" vertical="center"/>
    </xf>
    <xf numFmtId="9" fontId="10" fillId="2" borderId="2" xfId="3" applyFont="1" applyFill="1" applyBorder="1" applyAlignment="1">
      <alignment horizontal="center" vertical="center" wrapText="1"/>
    </xf>
    <xf numFmtId="9" fontId="10" fillId="2" borderId="4" xfId="3" applyFont="1" applyFill="1" applyBorder="1" applyAlignment="1">
      <alignment horizontal="center" vertical="center" wrapText="1"/>
    </xf>
    <xf numFmtId="171" fontId="10" fillId="2" borderId="2" xfId="0" applyNumberFormat="1" applyFont="1" applyFill="1" applyBorder="1" applyAlignment="1">
      <alignment horizontal="center" vertical="center" wrapText="1"/>
    </xf>
    <xf numFmtId="171" fontId="10" fillId="2" borderId="4" xfId="0"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9" fontId="2" fillId="0" borderId="15" xfId="3" applyFont="1" applyFill="1" applyBorder="1" applyAlignment="1">
      <alignment horizontal="center" vertical="center"/>
    </xf>
    <xf numFmtId="171" fontId="2" fillId="0" borderId="15" xfId="0" applyNumberFormat="1" applyFont="1" applyFill="1" applyBorder="1" applyAlignment="1">
      <alignment horizontal="center" vertical="center"/>
    </xf>
    <xf numFmtId="171" fontId="2" fillId="0" borderId="12"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1" fontId="6" fillId="0" borderId="23" xfId="0" applyNumberFormat="1" applyFont="1" applyFill="1" applyBorder="1" applyAlignment="1">
      <alignment horizontal="center" vertical="center" wrapText="1"/>
    </xf>
    <xf numFmtId="1" fontId="6" fillId="0" borderId="32" xfId="0" applyNumberFormat="1" applyFont="1" applyFill="1" applyBorder="1" applyAlignment="1">
      <alignment horizontal="center" vertical="center" wrapText="1"/>
    </xf>
    <xf numFmtId="1" fontId="6" fillId="0" borderId="35" xfId="0" applyNumberFormat="1" applyFont="1" applyFill="1" applyBorder="1" applyAlignment="1">
      <alignment horizontal="center" vertical="center" wrapText="1"/>
    </xf>
    <xf numFmtId="0" fontId="6" fillId="0" borderId="56"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0" fontId="6" fillId="0" borderId="42"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wrapText="1"/>
    </xf>
    <xf numFmtId="1" fontId="6" fillId="0" borderId="27" xfId="0" applyNumberFormat="1" applyFont="1" applyFill="1" applyBorder="1" applyAlignment="1">
      <alignment horizontal="center" vertical="center" wrapText="1"/>
    </xf>
    <xf numFmtId="0" fontId="6" fillId="0" borderId="48"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3" xfId="0" applyFont="1" applyFill="1" applyBorder="1" applyAlignment="1">
      <alignment horizontal="center" wrapText="1"/>
    </xf>
    <xf numFmtId="0" fontId="2" fillId="0" borderId="13" xfId="0" applyFont="1" applyFill="1" applyBorder="1" applyAlignment="1">
      <alignment horizontal="center"/>
    </xf>
    <xf numFmtId="0" fontId="2" fillId="0" borderId="15" xfId="0" applyFont="1" applyFill="1" applyBorder="1" applyAlignment="1">
      <alignmen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14" fontId="6" fillId="0" borderId="18" xfId="0" applyNumberFormat="1" applyFont="1" applyBorder="1" applyAlignment="1">
      <alignment horizontal="center" vertical="center" wrapText="1"/>
    </xf>
    <xf numFmtId="0" fontId="2" fillId="0" borderId="15" xfId="0" applyFont="1" applyFill="1" applyBorder="1" applyAlignment="1">
      <alignment horizontal="center"/>
    </xf>
    <xf numFmtId="0" fontId="2" fillId="0" borderId="12" xfId="0" applyFont="1" applyFill="1" applyBorder="1" applyAlignment="1">
      <alignment horizontal="center"/>
    </xf>
    <xf numFmtId="1" fontId="6" fillId="0" borderId="18"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14" fontId="6" fillId="0" borderId="2" xfId="0" applyNumberFormat="1" applyFont="1" applyBorder="1" applyAlignment="1">
      <alignment horizontal="center" vertical="center" wrapText="1"/>
    </xf>
    <xf numFmtId="43" fontId="2" fillId="0" borderId="15" xfId="7" applyFont="1" applyFill="1" applyBorder="1" applyAlignment="1">
      <alignment horizontal="center" vertical="center" wrapText="1"/>
    </xf>
    <xf numFmtId="1"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14" fontId="11" fillId="0" borderId="12" xfId="0" applyNumberFormat="1" applyFont="1" applyBorder="1" applyAlignment="1">
      <alignment horizontal="center" vertical="center"/>
    </xf>
    <xf numFmtId="14" fontId="11" fillId="0" borderId="14" xfId="0" applyNumberFormat="1" applyFont="1" applyBorder="1" applyAlignment="1">
      <alignment horizontal="center" vertical="center"/>
    </xf>
    <xf numFmtId="1" fontId="6" fillId="0" borderId="19"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2" fillId="0" borderId="14" xfId="0" applyFont="1" applyFill="1" applyBorder="1" applyAlignment="1">
      <alignment horizontal="center" vertical="center"/>
    </xf>
    <xf numFmtId="3" fontId="11" fillId="0" borderId="14" xfId="0" applyNumberFormat="1" applyFont="1" applyBorder="1" applyAlignment="1">
      <alignment horizontal="center" vertical="center"/>
    </xf>
    <xf numFmtId="1" fontId="11" fillId="0" borderId="12" xfId="0" applyNumberFormat="1" applyFont="1" applyBorder="1" applyAlignment="1">
      <alignment horizontal="center" vertical="center"/>
    </xf>
    <xf numFmtId="1" fontId="11" fillId="0" borderId="13" xfId="0" applyNumberFormat="1" applyFont="1" applyBorder="1" applyAlignment="1">
      <alignment horizontal="center"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justify" vertical="center" wrapText="1"/>
    </xf>
    <xf numFmtId="43" fontId="2" fillId="0" borderId="12" xfId="7" applyFont="1" applyFill="1" applyBorder="1" applyAlignment="1">
      <alignment horizontal="center" vertical="center" wrapText="1"/>
    </xf>
    <xf numFmtId="43" fontId="2" fillId="0" borderId="14" xfId="7" applyFont="1" applyFill="1" applyBorder="1" applyAlignment="1">
      <alignment horizontal="center" vertical="center" wrapText="1"/>
    </xf>
    <xf numFmtId="14" fontId="6" fillId="0" borderId="13" xfId="0" applyNumberFormat="1" applyFont="1" applyBorder="1" applyAlignment="1">
      <alignment horizontal="center" vertical="center" wrapText="1"/>
    </xf>
    <xf numFmtId="14" fontId="6" fillId="0" borderId="14" xfId="0" applyNumberFormat="1"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1" fontId="6" fillId="0" borderId="30" xfId="0" applyNumberFormat="1" applyFont="1" applyFill="1" applyBorder="1" applyAlignment="1">
      <alignment horizontal="center" vertical="center" wrapText="1"/>
    </xf>
    <xf numFmtId="0" fontId="6" fillId="0" borderId="40" xfId="0" applyNumberFormat="1" applyFont="1" applyFill="1" applyBorder="1" applyAlignment="1">
      <alignment horizontal="center" vertical="center" wrapText="1"/>
    </xf>
    <xf numFmtId="1" fontId="6" fillId="0" borderId="14" xfId="0" applyNumberFormat="1" applyFont="1" applyBorder="1" applyAlignment="1">
      <alignment horizontal="center" vertical="center" wrapText="1"/>
    </xf>
    <xf numFmtId="0" fontId="6" fillId="0" borderId="15" xfId="0" applyFont="1" applyFill="1" applyBorder="1" applyAlignment="1">
      <alignment horizontal="justify" vertical="center" wrapText="1"/>
    </xf>
    <xf numFmtId="0" fontId="6" fillId="0" borderId="17" xfId="0" applyNumberFormat="1" applyFont="1" applyFill="1" applyBorder="1" applyAlignment="1">
      <alignment horizontal="justify" vertical="center" wrapText="1"/>
    </xf>
    <xf numFmtId="1" fontId="6" fillId="0" borderId="17" xfId="0" applyNumberFormat="1" applyFont="1" applyFill="1" applyBorder="1" applyAlignment="1">
      <alignment horizontal="center" vertical="center" wrapText="1"/>
    </xf>
    <xf numFmtId="0" fontId="6" fillId="0" borderId="17" xfId="0" applyFont="1" applyFill="1" applyBorder="1" applyAlignment="1">
      <alignment horizontal="justify" vertical="center" wrapText="1"/>
    </xf>
    <xf numFmtId="0" fontId="6" fillId="0" borderId="17" xfId="4"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9" fontId="2" fillId="0" borderId="12" xfId="3" applyFont="1" applyFill="1" applyBorder="1" applyAlignment="1">
      <alignment horizontal="center" vertical="center"/>
    </xf>
    <xf numFmtId="0" fontId="6" fillId="0" borderId="51" xfId="0" applyNumberFormat="1" applyFont="1" applyFill="1" applyBorder="1" applyAlignment="1">
      <alignment horizontal="justify" vertical="center" wrapText="1"/>
    </xf>
    <xf numFmtId="0" fontId="6" fillId="0" borderId="51"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9" fontId="2" fillId="0" borderId="15" xfId="3" applyNumberFormat="1" applyFont="1" applyFill="1" applyBorder="1" applyAlignment="1">
      <alignment horizontal="center" vertical="center"/>
    </xf>
    <xf numFmtId="9" fontId="2" fillId="0" borderId="13" xfId="3" applyFont="1" applyFill="1" applyBorder="1" applyAlignment="1">
      <alignment horizontal="center" vertical="center"/>
    </xf>
    <xf numFmtId="9" fontId="2" fillId="0" borderId="14" xfId="3" applyFont="1" applyFill="1" applyBorder="1" applyAlignment="1">
      <alignment horizontal="center" vertical="center"/>
    </xf>
    <xf numFmtId="14" fontId="6" fillId="0" borderId="4" xfId="0" applyNumberFormat="1" applyFont="1" applyBorder="1" applyAlignment="1">
      <alignment horizontal="center" vertical="center" wrapText="1"/>
    </xf>
    <xf numFmtId="0" fontId="6" fillId="0" borderId="30" xfId="4" applyFont="1" applyFill="1" applyBorder="1" applyAlignment="1">
      <alignment horizontal="center" vertical="center" wrapText="1"/>
    </xf>
    <xf numFmtId="0" fontId="6" fillId="0" borderId="32" xfId="4" applyFont="1" applyFill="1" applyBorder="1" applyAlignment="1">
      <alignment horizontal="center" vertical="center" wrapText="1"/>
    </xf>
    <xf numFmtId="0" fontId="6" fillId="0" borderId="25" xfId="4" applyFont="1" applyFill="1" applyBorder="1" applyAlignment="1">
      <alignment horizontal="center" vertical="center" wrapText="1"/>
    </xf>
    <xf numFmtId="0" fontId="6" fillId="0" borderId="30" xfId="4" applyFont="1" applyFill="1" applyBorder="1" applyAlignment="1">
      <alignment horizontal="justify" vertical="center" wrapText="1"/>
    </xf>
    <xf numFmtId="0" fontId="6" fillId="0" borderId="32" xfId="4" applyFont="1" applyFill="1" applyBorder="1" applyAlignment="1">
      <alignment horizontal="justify" vertical="center" wrapText="1"/>
    </xf>
    <xf numFmtId="0" fontId="6" fillId="0" borderId="25" xfId="4" applyFont="1" applyFill="1" applyBorder="1" applyAlignment="1">
      <alignment horizontal="justify" vertical="center" wrapText="1"/>
    </xf>
    <xf numFmtId="1" fontId="6" fillId="0" borderId="30" xfId="4" applyNumberFormat="1" applyFont="1" applyFill="1" applyBorder="1" applyAlignment="1">
      <alignment horizontal="center" vertical="center" wrapText="1"/>
    </xf>
    <xf numFmtId="1" fontId="6" fillId="0" borderId="32" xfId="4" applyNumberFormat="1" applyFont="1" applyFill="1" applyBorder="1" applyAlignment="1">
      <alignment horizontal="center" vertical="center" wrapText="1"/>
    </xf>
    <xf numFmtId="1" fontId="6" fillId="0" borderId="25" xfId="4" applyNumberFormat="1" applyFont="1" applyFill="1" applyBorder="1" applyAlignment="1">
      <alignment horizontal="center" vertical="center" wrapText="1"/>
    </xf>
    <xf numFmtId="0" fontId="6" fillId="0" borderId="31" xfId="4" applyFont="1" applyFill="1" applyBorder="1" applyAlignment="1">
      <alignment horizontal="center" vertical="center" wrapText="1"/>
    </xf>
    <xf numFmtId="0" fontId="6" fillId="0" borderId="29" xfId="4" applyFont="1" applyFill="1" applyBorder="1" applyAlignment="1">
      <alignment horizontal="center" vertical="center" wrapText="1"/>
    </xf>
    <xf numFmtId="0" fontId="6" fillId="0" borderId="21" xfId="4" applyFont="1" applyFill="1" applyBorder="1" applyAlignment="1">
      <alignment horizontal="center" vertical="center" wrapText="1"/>
    </xf>
    <xf numFmtId="0" fontId="6" fillId="0" borderId="30" xfId="0" applyNumberFormat="1" applyFont="1" applyFill="1" applyBorder="1" applyAlignment="1">
      <alignment horizontal="justify" vertical="center" wrapText="1"/>
    </xf>
    <xf numFmtId="0" fontId="6" fillId="0" borderId="35" xfId="0" applyNumberFormat="1"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6" fillId="0" borderId="38" xfId="0" applyFont="1" applyFill="1" applyBorder="1" applyAlignment="1">
      <alignment horizontal="justify" vertical="center" wrapText="1"/>
    </xf>
    <xf numFmtId="0" fontId="6" fillId="0" borderId="32" xfId="0" applyNumberFormat="1" applyFont="1" applyFill="1" applyBorder="1" applyAlignment="1">
      <alignment horizontal="justify" vertical="center" wrapText="1"/>
    </xf>
    <xf numFmtId="1" fontId="6" fillId="0" borderId="35" xfId="4" applyNumberFormat="1" applyFont="1" applyFill="1" applyBorder="1" applyAlignment="1">
      <alignment horizontal="center" vertical="center" wrapText="1"/>
    </xf>
    <xf numFmtId="0" fontId="6" fillId="0" borderId="31" xfId="4" applyFont="1" applyFill="1" applyBorder="1" applyAlignment="1">
      <alignment horizontal="justify" vertical="center" wrapText="1"/>
    </xf>
    <xf numFmtId="0" fontId="6" fillId="0" borderId="38" xfId="4" applyFont="1" applyFill="1" applyBorder="1" applyAlignment="1">
      <alignment horizontal="justify" vertical="center" wrapText="1"/>
    </xf>
    <xf numFmtId="14" fontId="6" fillId="0" borderId="2" xfId="0" applyNumberFormat="1" applyFont="1" applyBorder="1" applyAlignment="1">
      <alignment horizontal="center" vertical="center"/>
    </xf>
    <xf numFmtId="14" fontId="6" fillId="0" borderId="4"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15" xfId="0" applyNumberFormat="1" applyFont="1" applyFill="1" applyBorder="1" applyAlignment="1">
      <alignment horizontal="justify" vertical="center" wrapText="1"/>
    </xf>
    <xf numFmtId="1" fontId="6" fillId="0" borderId="15" xfId="4" applyNumberFormat="1" applyFont="1" applyFill="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1" fontId="6" fillId="0" borderId="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7" xfId="0" applyNumberFormat="1" applyFont="1" applyBorder="1" applyAlignment="1">
      <alignment horizontal="center" vertical="center"/>
    </xf>
    <xf numFmtId="0" fontId="2" fillId="0" borderId="2" xfId="0" applyFont="1" applyFill="1" applyBorder="1" applyAlignment="1">
      <alignment horizontal="center"/>
    </xf>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6" fillId="0" borderId="29" xfId="4" applyFont="1" applyFill="1" applyBorder="1" applyAlignment="1">
      <alignment horizontal="justify" vertical="center" wrapText="1"/>
    </xf>
    <xf numFmtId="1" fontId="6" fillId="0" borderId="51" xfId="0" applyNumberFormat="1" applyFont="1" applyFill="1" applyBorder="1" applyAlignment="1">
      <alignment horizontal="center" vertical="center" wrapText="1"/>
    </xf>
    <xf numFmtId="9" fontId="2" fillId="0" borderId="12" xfId="3" applyNumberFormat="1" applyFont="1" applyFill="1" applyBorder="1" applyAlignment="1">
      <alignment horizontal="center" vertical="center" wrapText="1"/>
    </xf>
    <xf numFmtId="9" fontId="2" fillId="0" borderId="14" xfId="3" applyNumberFormat="1" applyFont="1" applyFill="1" applyBorder="1" applyAlignment="1">
      <alignment horizontal="center" vertical="center" wrapText="1"/>
    </xf>
    <xf numFmtId="0" fontId="6" fillId="0" borderId="15" xfId="4" applyNumberFormat="1" applyFont="1" applyFill="1" applyBorder="1" applyAlignment="1">
      <alignment horizontal="center" vertical="center" wrapText="1"/>
    </xf>
    <xf numFmtId="0" fontId="6" fillId="0" borderId="15" xfId="4" applyNumberFormat="1" applyFont="1" applyFill="1" applyBorder="1" applyAlignment="1">
      <alignment horizontal="justify" vertical="center" wrapText="1"/>
    </xf>
    <xf numFmtId="0" fontId="6" fillId="0" borderId="15" xfId="4" applyFont="1" applyFill="1" applyBorder="1" applyAlignment="1">
      <alignment horizontal="justify" vertical="center" wrapText="1"/>
    </xf>
    <xf numFmtId="9" fontId="2" fillId="0" borderId="15" xfId="3" applyNumberFormat="1" applyFont="1" applyFill="1" applyBorder="1" applyAlignment="1">
      <alignment horizontal="center" vertical="center" wrapText="1"/>
    </xf>
    <xf numFmtId="14" fontId="6" fillId="0" borderId="20" xfId="0" applyNumberFormat="1" applyFont="1" applyBorder="1" applyAlignment="1">
      <alignment horizontal="center" vertical="center" wrapText="1"/>
    </xf>
    <xf numFmtId="3" fontId="2" fillId="0" borderId="15" xfId="0" applyNumberFormat="1" applyFont="1" applyFill="1" applyBorder="1" applyAlignment="1">
      <alignment horizontal="justify" vertical="center" wrapText="1"/>
    </xf>
    <xf numFmtId="0" fontId="6" fillId="0" borderId="23" xfId="0" applyNumberFormat="1" applyFont="1" applyFill="1" applyBorder="1" applyAlignment="1">
      <alignment horizontal="justify" vertical="center" wrapText="1"/>
    </xf>
    <xf numFmtId="0" fontId="6" fillId="0" borderId="12" xfId="0" applyNumberFormat="1" applyFont="1" applyFill="1" applyBorder="1" applyAlignment="1">
      <alignment horizontal="justify" vertical="center" wrapText="1"/>
    </xf>
    <xf numFmtId="1" fontId="6" fillId="0" borderId="12" xfId="4" applyNumberFormat="1" applyFont="1" applyFill="1" applyBorder="1" applyAlignment="1">
      <alignment horizontal="center" vertical="center" wrapText="1"/>
    </xf>
    <xf numFmtId="0" fontId="6" fillId="0" borderId="12" xfId="0" applyFont="1" applyFill="1" applyBorder="1" applyAlignment="1">
      <alignment horizontal="justify" vertical="center" wrapText="1"/>
    </xf>
    <xf numFmtId="0" fontId="6" fillId="0" borderId="25" xfId="0" applyNumberFormat="1" applyFont="1" applyFill="1" applyBorder="1" applyAlignment="1">
      <alignment horizontal="center" vertical="center" wrapText="1"/>
    </xf>
    <xf numFmtId="0" fontId="6" fillId="0" borderId="25" xfId="0" applyNumberFormat="1" applyFont="1" applyFill="1" applyBorder="1" applyAlignment="1">
      <alignment horizontal="justify" vertical="center" wrapText="1"/>
    </xf>
    <xf numFmtId="1" fontId="6" fillId="0" borderId="25" xfId="0" applyNumberFormat="1" applyFont="1" applyFill="1" applyBorder="1" applyAlignment="1">
      <alignment horizontal="center" vertical="center" wrapText="1"/>
    </xf>
    <xf numFmtId="171" fontId="2" fillId="0" borderId="3" xfId="0" applyNumberFormat="1" applyFont="1" applyFill="1" applyBorder="1" applyAlignment="1">
      <alignment horizontal="center" vertical="center" wrapText="1"/>
    </xf>
    <xf numFmtId="171" fontId="2" fillId="0" borderId="1" xfId="0" applyNumberFormat="1" applyFont="1" applyFill="1" applyBorder="1" applyAlignment="1">
      <alignment horizontal="center" vertical="center" wrapText="1"/>
    </xf>
    <xf numFmtId="0" fontId="11" fillId="0" borderId="13" xfId="0" applyFont="1" applyBorder="1" applyAlignment="1">
      <alignment horizontal="center" vertical="center"/>
    </xf>
    <xf numFmtId="3" fontId="2" fillId="0" borderId="12" xfId="0" applyNumberFormat="1" applyFont="1" applyFill="1" applyBorder="1" applyAlignment="1">
      <alignment horizontal="justify" vertical="center" wrapText="1"/>
    </xf>
    <xf numFmtId="3" fontId="2" fillId="0" borderId="13" xfId="0" applyNumberFormat="1" applyFont="1" applyFill="1" applyBorder="1" applyAlignment="1">
      <alignment horizontal="justify" vertical="center" wrapText="1"/>
    </xf>
    <xf numFmtId="14" fontId="11" fillId="0" borderId="13" xfId="0" applyNumberFormat="1" applyFont="1" applyBorder="1" applyAlignment="1">
      <alignment horizontal="center" vertical="center"/>
    </xf>
    <xf numFmtId="0" fontId="11" fillId="0" borderId="14" xfId="0" applyFont="1" applyBorder="1" applyAlignment="1">
      <alignment horizontal="center" vertical="center"/>
    </xf>
    <xf numFmtId="0" fontId="6" fillId="0" borderId="12" xfId="4" applyFont="1" applyFill="1" applyBorder="1" applyAlignment="1">
      <alignment horizontal="justify" vertical="center" wrapText="1"/>
    </xf>
    <xf numFmtId="1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7"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1" fontId="11" fillId="4" borderId="15" xfId="0" applyNumberFormat="1"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55" xfId="4" applyFont="1" applyFill="1" applyBorder="1" applyAlignment="1">
      <alignment horizontal="center" vertical="center" wrapText="1"/>
    </xf>
    <xf numFmtId="172" fontId="11" fillId="4" borderId="12" xfId="0" applyNumberFormat="1" applyFont="1" applyFill="1" applyBorder="1" applyAlignment="1">
      <alignment horizontal="center" vertical="center" wrapText="1"/>
    </xf>
    <xf numFmtId="172" fontId="11" fillId="4" borderId="13" xfId="0" applyNumberFormat="1" applyFont="1" applyFill="1" applyBorder="1" applyAlignment="1">
      <alignment horizontal="center" vertical="center" wrapText="1"/>
    </xf>
    <xf numFmtId="172" fontId="11" fillId="4" borderId="14" xfId="0" applyNumberFormat="1" applyFont="1" applyFill="1" applyBorder="1" applyAlignment="1">
      <alignment horizontal="center" vertical="center" wrapText="1"/>
    </xf>
    <xf numFmtId="3" fontId="11" fillId="4" borderId="12" xfId="0" applyNumberFormat="1" applyFont="1" applyFill="1" applyBorder="1" applyAlignment="1">
      <alignment horizontal="center" vertical="center" wrapText="1"/>
    </xf>
    <xf numFmtId="3" fontId="11" fillId="4" borderId="13" xfId="0" applyNumberFormat="1" applyFont="1" applyFill="1" applyBorder="1" applyAlignment="1">
      <alignment horizontal="center" vertical="center" wrapText="1"/>
    </xf>
    <xf numFmtId="3" fontId="11" fillId="4" borderId="14"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2" fillId="4" borderId="52" xfId="0" applyFont="1" applyFill="1" applyBorder="1" applyAlignment="1">
      <alignment horizontal="center" vertical="center" wrapText="1"/>
    </xf>
    <xf numFmtId="0" fontId="2" fillId="4" borderId="55" xfId="0" applyFont="1" applyFill="1" applyBorder="1" applyAlignment="1">
      <alignment horizontal="center" vertical="center" wrapText="1"/>
    </xf>
    <xf numFmtId="14" fontId="22" fillId="4" borderId="15" xfId="16" applyNumberFormat="1" applyFont="1" applyFill="1" applyBorder="1" applyAlignment="1">
      <alignment horizontal="center" vertical="center" wrapText="1"/>
    </xf>
    <xf numFmtId="0" fontId="22" fillId="4" borderId="15" xfId="16" applyNumberFormat="1" applyFont="1" applyFill="1" applyBorder="1" applyAlignment="1">
      <alignment horizontal="center" vertical="center" wrapText="1"/>
    </xf>
    <xf numFmtId="3" fontId="22" fillId="4" borderId="15" xfId="16" applyNumberFormat="1" applyFont="1" applyFill="1" applyBorder="1" applyAlignment="1">
      <alignment horizontal="center" vertical="center" wrapText="1"/>
    </xf>
    <xf numFmtId="0" fontId="2" fillId="4" borderId="15" xfId="4" applyFont="1" applyFill="1" applyBorder="1" applyAlignment="1">
      <alignment horizontal="justify" vertical="center" wrapText="1"/>
    </xf>
    <xf numFmtId="0" fontId="2" fillId="4" borderId="12" xfId="4" applyFont="1" applyFill="1" applyBorder="1" applyAlignment="1">
      <alignment horizontal="justify" vertical="center" wrapText="1"/>
    </xf>
    <xf numFmtId="0" fontId="2" fillId="4" borderId="14" xfId="4" applyFont="1" applyFill="1" applyBorder="1" applyAlignment="1">
      <alignment horizontal="justify" vertical="center" wrapText="1"/>
    </xf>
    <xf numFmtId="9" fontId="2" fillId="4" borderId="15" xfId="0" applyNumberFormat="1" applyFont="1" applyFill="1" applyBorder="1" applyAlignment="1">
      <alignment horizontal="center" vertical="center"/>
    </xf>
    <xf numFmtId="0" fontId="22" fillId="4" borderId="12" xfId="0" applyNumberFormat="1" applyFont="1" applyFill="1" applyBorder="1" applyAlignment="1">
      <alignment horizontal="justify" vertical="center" wrapText="1"/>
    </xf>
    <xf numFmtId="0" fontId="22" fillId="4" borderId="13" xfId="0" applyNumberFormat="1" applyFont="1" applyFill="1" applyBorder="1" applyAlignment="1">
      <alignment horizontal="justify" vertical="center" wrapText="1"/>
    </xf>
    <xf numFmtId="0" fontId="22" fillId="4" borderId="14" xfId="0" applyNumberFormat="1" applyFont="1" applyFill="1" applyBorder="1" applyAlignment="1">
      <alignment horizontal="justify" vertical="center" wrapText="1"/>
    </xf>
    <xf numFmtId="0" fontId="22" fillId="4" borderId="48" xfId="0" applyNumberFormat="1" applyFont="1" applyFill="1" applyBorder="1" applyAlignment="1">
      <alignment horizontal="center" vertical="center" wrapText="1"/>
    </xf>
    <xf numFmtId="0" fontId="22" fillId="4" borderId="0" xfId="0" applyNumberFormat="1" applyFont="1" applyFill="1" applyBorder="1" applyAlignment="1">
      <alignment horizontal="center" vertical="center" wrapText="1"/>
    </xf>
    <xf numFmtId="0" fontId="22" fillId="4" borderId="5" xfId="0" applyNumberFormat="1" applyFont="1" applyFill="1" applyBorder="1" applyAlignment="1">
      <alignment horizontal="center" vertical="center" wrapText="1"/>
    </xf>
    <xf numFmtId="0" fontId="2" fillId="4" borderId="12" xfId="0" applyFont="1" applyFill="1" applyBorder="1" applyAlignment="1">
      <alignment horizontal="justify" vertical="center" wrapText="1"/>
    </xf>
    <xf numFmtId="0" fontId="2" fillId="4" borderId="13" xfId="0" applyFont="1" applyFill="1" applyBorder="1" applyAlignment="1">
      <alignment horizontal="justify" vertical="center" wrapText="1"/>
    </xf>
    <xf numFmtId="3" fontId="2" fillId="6" borderId="13" xfId="0" applyNumberFormat="1" applyFont="1" applyFill="1" applyBorder="1" applyAlignment="1">
      <alignment horizontal="center" vertical="center"/>
    </xf>
    <xf numFmtId="3" fontId="2" fillId="6" borderId="14" xfId="0" applyNumberFormat="1" applyFont="1" applyFill="1" applyBorder="1" applyAlignment="1">
      <alignment horizontal="center" vertical="center"/>
    </xf>
    <xf numFmtId="172" fontId="2" fillId="6" borderId="13" xfId="0" applyNumberFormat="1" applyFont="1" applyFill="1" applyBorder="1" applyAlignment="1">
      <alignment horizontal="center" vertical="center" wrapText="1"/>
    </xf>
    <xf numFmtId="172" fontId="2" fillId="6" borderId="14" xfId="0" applyNumberFormat="1" applyFont="1" applyFill="1" applyBorder="1" applyAlignment="1">
      <alignment horizontal="center" vertical="center" wrapText="1"/>
    </xf>
    <xf numFmtId="3" fontId="2" fillId="6" borderId="13" xfId="0" applyNumberFormat="1" applyFont="1" applyFill="1" applyBorder="1" applyAlignment="1">
      <alignment horizontal="center" vertical="center" wrapText="1"/>
    </xf>
    <xf numFmtId="3" fontId="2" fillId="6" borderId="14" xfId="0" applyNumberFormat="1" applyFont="1" applyFill="1" applyBorder="1" applyAlignment="1">
      <alignment horizontal="center" vertical="center" wrapText="1"/>
    </xf>
    <xf numFmtId="0" fontId="22" fillId="4" borderId="15" xfId="0" applyNumberFormat="1" applyFont="1" applyFill="1" applyBorder="1" applyAlignment="1">
      <alignment horizontal="justify" vertical="center" wrapText="1"/>
    </xf>
    <xf numFmtId="0" fontId="22" fillId="4" borderId="24" xfId="0" applyNumberFormat="1" applyFont="1" applyFill="1" applyBorder="1" applyAlignment="1">
      <alignment horizontal="center" vertical="center" wrapText="1"/>
    </xf>
    <xf numFmtId="0" fontId="22" fillId="4" borderId="26" xfId="0" applyNumberFormat="1" applyFont="1" applyFill="1" applyBorder="1" applyAlignment="1">
      <alignment horizontal="center" vertical="center" wrapText="1"/>
    </xf>
    <xf numFmtId="0" fontId="22" fillId="4" borderId="27" xfId="0" applyNumberFormat="1" applyFont="1" applyFill="1" applyBorder="1" applyAlignment="1">
      <alignment horizontal="center" vertical="center" wrapText="1"/>
    </xf>
    <xf numFmtId="0" fontId="22" fillId="4" borderId="31" xfId="0" applyFont="1" applyFill="1" applyBorder="1" applyAlignment="1">
      <alignment horizontal="justify" vertical="center" wrapText="1"/>
    </xf>
    <xf numFmtId="0" fontId="22" fillId="4" borderId="29" xfId="0" applyFont="1" applyFill="1" applyBorder="1" applyAlignment="1">
      <alignment horizontal="justify" vertical="center" wrapText="1"/>
    </xf>
    <xf numFmtId="0" fontId="22" fillId="4" borderId="38" xfId="0" applyFont="1" applyFill="1" applyBorder="1" applyAlignment="1">
      <alignment horizontal="justify" vertical="center" wrapText="1"/>
    </xf>
    <xf numFmtId="0" fontId="22" fillId="4" borderId="24" xfId="0" applyNumberFormat="1" applyFont="1" applyFill="1" applyBorder="1" applyAlignment="1">
      <alignment horizontal="justify" vertical="center" wrapText="1"/>
    </xf>
    <xf numFmtId="0" fontId="22" fillId="4" borderId="26" xfId="0" applyNumberFormat="1" applyFont="1" applyFill="1" applyBorder="1" applyAlignment="1">
      <alignment horizontal="justify" vertical="center" wrapText="1"/>
    </xf>
    <xf numFmtId="0" fontId="22" fillId="15" borderId="15" xfId="0" applyNumberFormat="1" applyFont="1" applyFill="1" applyBorder="1" applyAlignment="1">
      <alignment horizontal="center" vertical="center" wrapText="1"/>
    </xf>
    <xf numFmtId="0" fontId="22" fillId="15" borderId="15" xfId="0" applyNumberFormat="1" applyFont="1" applyFill="1" applyBorder="1" applyAlignment="1">
      <alignment horizontal="justify" vertical="center" wrapText="1"/>
    </xf>
    <xf numFmtId="0" fontId="22" fillId="4" borderId="34" xfId="0" applyNumberFormat="1" applyFont="1" applyFill="1" applyBorder="1" applyAlignment="1">
      <alignment horizontal="center" vertical="center" wrapText="1"/>
    </xf>
    <xf numFmtId="0" fontId="22" fillId="15" borderId="26" xfId="0" applyNumberFormat="1" applyFont="1" applyFill="1" applyBorder="1" applyAlignment="1">
      <alignment horizontal="center" vertical="center" wrapText="1"/>
    </xf>
    <xf numFmtId="0" fontId="22" fillId="15" borderId="27" xfId="0" applyNumberFormat="1"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15" borderId="29" xfId="0" applyFont="1" applyFill="1" applyBorder="1" applyAlignment="1">
      <alignment horizontal="center" vertical="center" wrapText="1"/>
    </xf>
    <xf numFmtId="0" fontId="22" fillId="15" borderId="38"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4" xfId="0" applyFont="1" applyFill="1" applyBorder="1" applyAlignment="1">
      <alignment horizontal="center" vertical="center" wrapText="1"/>
    </xf>
    <xf numFmtId="1" fontId="2" fillId="15" borderId="13" xfId="0" applyNumberFormat="1" applyFont="1" applyFill="1" applyBorder="1" applyAlignment="1">
      <alignment horizontal="center" vertical="center" wrapText="1"/>
    </xf>
    <xf numFmtId="1" fontId="2" fillId="15" borderId="14" xfId="0" applyNumberFormat="1" applyFont="1" applyFill="1" applyBorder="1" applyAlignment="1">
      <alignment horizontal="center" vertical="center" wrapText="1"/>
    </xf>
    <xf numFmtId="174" fontId="1" fillId="2" borderId="12" xfId="0" applyNumberFormat="1" applyFont="1" applyFill="1" applyBorder="1" applyAlignment="1">
      <alignment horizontal="center" vertical="center" wrapText="1"/>
    </xf>
    <xf numFmtId="174" fontId="1" fillId="2" borderId="13" xfId="0" applyNumberFormat="1" applyFont="1" applyFill="1" applyBorder="1" applyAlignment="1">
      <alignment horizontal="center" vertical="center" wrapText="1"/>
    </xf>
    <xf numFmtId="0" fontId="2" fillId="15" borderId="13" xfId="0" applyFont="1" applyFill="1" applyBorder="1" applyAlignment="1">
      <alignment horizontal="justify" vertical="center" wrapText="1"/>
    </xf>
    <xf numFmtId="0" fontId="2" fillId="15" borderId="14" xfId="0" applyFont="1" applyFill="1" applyBorder="1" applyAlignment="1">
      <alignment horizontal="justify" vertical="center" wrapText="1"/>
    </xf>
    <xf numFmtId="10" fontId="2" fillId="4" borderId="13" xfId="0" applyNumberFormat="1" applyFont="1" applyFill="1" applyBorder="1" applyAlignment="1">
      <alignment horizontal="center" vertical="center" wrapText="1"/>
    </xf>
    <xf numFmtId="10" fontId="2" fillId="15" borderId="13" xfId="0" applyNumberFormat="1" applyFont="1" applyFill="1" applyBorder="1" applyAlignment="1">
      <alignment horizontal="center" vertical="center" wrapText="1"/>
    </xf>
    <xf numFmtId="10" fontId="2" fillId="15" borderId="14" xfId="0" applyNumberFormat="1" applyFont="1" applyFill="1" applyBorder="1" applyAlignment="1">
      <alignment horizontal="center" vertical="center" wrapText="1"/>
    </xf>
    <xf numFmtId="174" fontId="2" fillId="15" borderId="13" xfId="0" applyNumberFormat="1" applyFont="1" applyFill="1" applyBorder="1" applyAlignment="1">
      <alignment horizontal="center" vertical="center" wrapText="1"/>
    </xf>
    <xf numFmtId="174" fontId="2" fillId="15" borderId="14" xfId="0" applyNumberFormat="1" applyFont="1" applyFill="1" applyBorder="1" applyAlignment="1">
      <alignment horizontal="center" vertical="center" wrapText="1"/>
    </xf>
    <xf numFmtId="3" fontId="2" fillId="15" borderId="13" xfId="0" applyNumberFormat="1" applyFont="1" applyFill="1" applyBorder="1" applyAlignment="1">
      <alignment horizontal="justify" vertical="center" wrapText="1"/>
    </xf>
    <xf numFmtId="3" fontId="2" fillId="15" borderId="14" xfId="0" applyNumberFormat="1" applyFont="1" applyFill="1" applyBorder="1" applyAlignment="1">
      <alignment horizontal="justify" vertical="center" wrapText="1"/>
    </xf>
    <xf numFmtId="0" fontId="10" fillId="3" borderId="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1" fillId="0" borderId="52" xfId="0" applyFont="1" applyFill="1" applyBorder="1" applyAlignment="1">
      <alignment horizontal="center" vertical="center" wrapText="1"/>
    </xf>
    <xf numFmtId="185" fontId="11" fillId="0" borderId="52" xfId="0" applyNumberFormat="1" applyFont="1" applyFill="1" applyBorder="1" applyAlignment="1">
      <alignment horizontal="center" vertical="center" wrapText="1"/>
    </xf>
    <xf numFmtId="185" fontId="11" fillId="0" borderId="13" xfId="0" applyNumberFormat="1" applyFont="1" applyFill="1" applyBorder="1" applyAlignment="1">
      <alignment horizontal="center" vertical="center" wrapText="1"/>
    </xf>
    <xf numFmtId="185" fontId="11" fillId="0" borderId="14" xfId="0" applyNumberFormat="1" applyFont="1" applyFill="1" applyBorder="1" applyAlignment="1">
      <alignment horizontal="center" vertical="center" wrapText="1"/>
    </xf>
    <xf numFmtId="0" fontId="11" fillId="0" borderId="12" xfId="0" applyNumberFormat="1" applyFont="1" applyFill="1" applyBorder="1" applyAlignment="1">
      <alignment horizontal="justify" vertical="center" wrapText="1"/>
    </xf>
    <xf numFmtId="0" fontId="11" fillId="0" borderId="13" xfId="0" applyNumberFormat="1" applyFont="1" applyFill="1" applyBorder="1" applyAlignment="1">
      <alignment horizontal="justify" vertical="center" wrapText="1"/>
    </xf>
    <xf numFmtId="0" fontId="11" fillId="0" borderId="14" xfId="0" applyNumberFormat="1" applyFont="1" applyFill="1" applyBorder="1" applyAlignment="1">
      <alignment horizontal="justify" vertical="center" wrapText="1"/>
    </xf>
    <xf numFmtId="1" fontId="11" fillId="0" borderId="12" xfId="4" applyNumberFormat="1" applyFont="1" applyFill="1" applyBorder="1" applyAlignment="1">
      <alignment horizontal="justify" vertical="center" wrapText="1"/>
    </xf>
    <xf numFmtId="1" fontId="11" fillId="0" borderId="13" xfId="4" applyNumberFormat="1" applyFont="1" applyFill="1" applyBorder="1" applyAlignment="1">
      <alignment horizontal="justify" vertical="center" wrapText="1"/>
    </xf>
    <xf numFmtId="1" fontId="11" fillId="0" borderId="14" xfId="4" applyNumberFormat="1" applyFont="1" applyFill="1" applyBorder="1" applyAlignment="1">
      <alignment horizontal="justify" vertical="center" wrapText="1"/>
    </xf>
    <xf numFmtId="0" fontId="11" fillId="0" borderId="12" xfId="4" applyNumberFormat="1" applyFont="1" applyFill="1" applyBorder="1" applyAlignment="1">
      <alignment horizontal="justify" vertical="center" wrapText="1"/>
    </xf>
    <xf numFmtId="0" fontId="11" fillId="0" borderId="13" xfId="4" applyNumberFormat="1" applyFont="1" applyFill="1" applyBorder="1" applyAlignment="1">
      <alignment horizontal="justify" vertical="center" wrapText="1"/>
    </xf>
    <xf numFmtId="0" fontId="11" fillId="0" borderId="14" xfId="4" applyNumberFormat="1" applyFont="1" applyFill="1" applyBorder="1" applyAlignment="1">
      <alignment horizontal="justify"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9" fontId="11" fillId="0" borderId="15" xfId="3" applyFont="1" applyFill="1" applyBorder="1" applyAlignment="1">
      <alignment horizontal="center" vertical="center" wrapText="1"/>
    </xf>
    <xf numFmtId="3" fontId="11" fillId="0" borderId="52"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1" fillId="0" borderId="12" xfId="4" applyNumberFormat="1" applyFont="1" applyFill="1" applyBorder="1" applyAlignment="1">
      <alignment horizontal="center" vertical="center" wrapText="1"/>
    </xf>
    <xf numFmtId="0" fontId="11" fillId="0" borderId="13" xfId="4" applyNumberFormat="1" applyFont="1" applyFill="1" applyBorder="1" applyAlignment="1">
      <alignment horizontal="center" vertical="center" wrapText="1"/>
    </xf>
    <xf numFmtId="0" fontId="11" fillId="0" borderId="14" xfId="4" applyNumberFormat="1" applyFont="1" applyFill="1" applyBorder="1" applyAlignment="1">
      <alignment horizontal="center" vertical="center" wrapText="1"/>
    </xf>
    <xf numFmtId="0" fontId="49" fillId="0" borderId="12" xfId="4" applyFont="1" applyFill="1" applyBorder="1" applyAlignment="1">
      <alignment horizontal="justify" vertical="center" wrapText="1"/>
    </xf>
    <xf numFmtId="0" fontId="49" fillId="0" borderId="14" xfId="4" applyFont="1" applyFill="1" applyBorder="1" applyAlignment="1">
      <alignment horizontal="justify" vertical="center" wrapText="1"/>
    </xf>
    <xf numFmtId="4" fontId="11" fillId="0" borderId="12" xfId="0" applyNumberFormat="1" applyFont="1" applyFill="1" applyBorder="1" applyAlignment="1">
      <alignment horizontal="right" vertical="center" wrapText="1"/>
    </xf>
    <xf numFmtId="4" fontId="11" fillId="0" borderId="14" xfId="0" applyNumberFormat="1" applyFont="1" applyFill="1" applyBorder="1" applyAlignment="1">
      <alignment horizontal="right" vertical="center" wrapText="1"/>
    </xf>
    <xf numFmtId="0" fontId="48" fillId="0" borderId="12" xfId="1" applyNumberFormat="1" applyFont="1" applyFill="1" applyBorder="1" applyAlignment="1">
      <alignment horizontal="left" vertical="center" wrapText="1"/>
    </xf>
    <xf numFmtId="0" fontId="48" fillId="0" borderId="14" xfId="1" applyNumberFormat="1" applyFont="1" applyFill="1" applyBorder="1" applyAlignment="1">
      <alignment horizontal="left" vertical="center" wrapText="1"/>
    </xf>
    <xf numFmtId="1" fontId="11" fillId="0" borderId="12" xfId="0" applyNumberFormat="1" applyFont="1" applyFill="1" applyBorder="1" applyAlignment="1">
      <alignment horizontal="justify" vertical="center" wrapText="1"/>
    </xf>
    <xf numFmtId="1" fontId="11" fillId="0" borderId="14" xfId="0" applyNumberFormat="1"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48" fillId="0" borderId="12" xfId="1" applyNumberFormat="1" applyFont="1" applyFill="1" applyBorder="1" applyAlignment="1">
      <alignment horizontal="center" vertical="center" wrapText="1"/>
    </xf>
    <xf numFmtId="0" fontId="48" fillId="0" borderId="14" xfId="1" applyNumberFormat="1" applyFont="1" applyFill="1" applyBorder="1" applyAlignment="1">
      <alignment horizontal="center" vertical="center" wrapText="1"/>
    </xf>
    <xf numFmtId="4" fontId="11" fillId="0" borderId="52" xfId="2" applyNumberFormat="1" applyFont="1" applyFill="1" applyBorder="1" applyAlignment="1">
      <alignment horizontal="center" vertical="center" wrapText="1"/>
    </xf>
    <xf numFmtId="4" fontId="11" fillId="0" borderId="13" xfId="2" applyNumberFormat="1" applyFont="1" applyFill="1" applyBorder="1" applyAlignment="1">
      <alignment horizontal="center" vertical="center" wrapText="1"/>
    </xf>
    <xf numFmtId="4" fontId="11" fillId="0" borderId="14" xfId="2" applyNumberFormat="1" applyFont="1" applyFill="1" applyBorder="1" applyAlignment="1">
      <alignment horizontal="center" vertical="center" wrapText="1"/>
    </xf>
    <xf numFmtId="172" fontId="11" fillId="0" borderId="12" xfId="0" applyNumberFormat="1" applyFont="1" applyFill="1" applyBorder="1" applyAlignment="1">
      <alignment horizontal="center" vertical="center" wrapText="1"/>
    </xf>
    <xf numFmtId="172" fontId="11" fillId="0" borderId="14" xfId="0" applyNumberFormat="1" applyFont="1" applyFill="1" applyBorder="1" applyAlignment="1">
      <alignment horizontal="center" vertical="center" wrapText="1"/>
    </xf>
    <xf numFmtId="184" fontId="11" fillId="0" borderId="12" xfId="0" applyNumberFormat="1" applyFont="1" applyFill="1" applyBorder="1" applyAlignment="1">
      <alignment horizontal="center" vertical="center" wrapText="1"/>
    </xf>
    <xf numFmtId="184" fontId="11" fillId="0" borderId="14" xfId="0" applyNumberFormat="1" applyFont="1" applyFill="1" applyBorder="1" applyAlignment="1">
      <alignment horizontal="center" vertical="center" wrapText="1"/>
    </xf>
    <xf numFmtId="0" fontId="19" fillId="0" borderId="12" xfId="0" applyNumberFormat="1" applyFont="1" applyFill="1" applyBorder="1" applyAlignment="1">
      <alignment horizontal="justify" vertical="center" wrapText="1"/>
    </xf>
    <xf numFmtId="0" fontId="19" fillId="0" borderId="14" xfId="0" applyNumberFormat="1" applyFont="1" applyFill="1" applyBorder="1" applyAlignment="1">
      <alignment horizontal="justify" vertical="center" wrapText="1"/>
    </xf>
    <xf numFmtId="0" fontId="48" fillId="0" borderId="12" xfId="6" applyNumberFormat="1" applyFont="1" applyFill="1" applyBorder="1" applyAlignment="1">
      <alignment horizontal="center" vertical="center" wrapText="1"/>
    </xf>
    <xf numFmtId="0" fontId="48" fillId="0" borderId="14" xfId="6" applyNumberFormat="1" applyFont="1" applyFill="1" applyBorder="1" applyAlignment="1">
      <alignment horizontal="center" vertical="center" wrapText="1"/>
    </xf>
    <xf numFmtId="185" fontId="11" fillId="0" borderId="12" xfId="0" applyNumberFormat="1" applyFont="1" applyFill="1" applyBorder="1" applyAlignment="1">
      <alignment horizontal="justify" vertical="center" wrapText="1"/>
    </xf>
    <xf numFmtId="185" fontId="11" fillId="0" borderId="14" xfId="0" applyNumberFormat="1" applyFont="1" applyFill="1" applyBorder="1" applyAlignment="1">
      <alignment horizontal="justify" vertical="center" wrapText="1"/>
    </xf>
    <xf numFmtId="4" fontId="11" fillId="0" borderId="12" xfId="2" applyNumberFormat="1" applyFont="1" applyFill="1" applyBorder="1" applyAlignment="1">
      <alignment horizontal="right" vertical="center" wrapText="1"/>
    </xf>
    <xf numFmtId="4" fontId="11" fillId="0" borderId="14" xfId="2" applyNumberFormat="1" applyFont="1" applyFill="1" applyBorder="1" applyAlignment="1">
      <alignment horizontal="right" vertical="center" wrapText="1"/>
    </xf>
    <xf numFmtId="1" fontId="48" fillId="0" borderId="12" xfId="1" applyNumberFormat="1" applyFont="1" applyFill="1" applyBorder="1" applyAlignment="1">
      <alignment horizontal="justify" vertical="center" wrapText="1"/>
    </xf>
    <xf numFmtId="1" fontId="48" fillId="0" borderId="14" xfId="1" applyNumberFormat="1" applyFont="1" applyFill="1" applyBorder="1" applyAlignment="1">
      <alignment horizontal="justify" vertical="center" wrapText="1"/>
    </xf>
    <xf numFmtId="0" fontId="48" fillId="0" borderId="12" xfId="1" applyNumberFormat="1" applyFont="1" applyFill="1" applyBorder="1" applyAlignment="1">
      <alignment horizontal="justify" vertical="center" wrapText="1"/>
    </xf>
    <xf numFmtId="0" fontId="48" fillId="0" borderId="14" xfId="1" applyNumberFormat="1" applyFont="1" applyFill="1" applyBorder="1" applyAlignment="1">
      <alignment horizontal="justify" vertical="center" wrapText="1"/>
    </xf>
    <xf numFmtId="3" fontId="13" fillId="7" borderId="9" xfId="0" applyNumberFormat="1" applyFont="1" applyFill="1" applyBorder="1" applyAlignment="1">
      <alignment horizontal="center" vertical="center" wrapText="1"/>
    </xf>
    <xf numFmtId="3" fontId="13" fillId="7" borderId="10"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left" vertical="center" wrapText="1"/>
    </xf>
    <xf numFmtId="0" fontId="10" fillId="0" borderId="5" xfId="0" applyFont="1" applyBorder="1" applyAlignment="1">
      <alignment horizontal="left" vertical="center" wrapText="1"/>
    </xf>
    <xf numFmtId="0" fontId="10" fillId="0" borderId="15" xfId="0"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3" fillId="7" borderId="12" xfId="0" applyNumberFormat="1" applyFont="1" applyFill="1" applyBorder="1" applyAlignment="1">
      <alignment horizontal="center" vertical="center" textRotation="90" wrapText="1"/>
    </xf>
    <xf numFmtId="3" fontId="13" fillId="7" borderId="14" xfId="0" applyNumberFormat="1" applyFont="1" applyFill="1" applyBorder="1" applyAlignment="1">
      <alignment horizontal="center" vertical="center" textRotation="90" wrapText="1"/>
    </xf>
    <xf numFmtId="4" fontId="10" fillId="2" borderId="12" xfId="0"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cellXfs>
  <cellStyles count="23">
    <cellStyle name="Excel Built-in Normal" xfId="16"/>
    <cellStyle name="Incorrecto" xfId="8" builtinId="27"/>
    <cellStyle name="KPT04" xfId="1"/>
    <cellStyle name="KPT04 2" xfId="6"/>
    <cellStyle name="Millares" xfId="7" builtinId="3"/>
    <cellStyle name="Millares [0]" xfId="10" builtinId="6"/>
    <cellStyle name="Millares [0] 2" xfId="17"/>
    <cellStyle name="Millares 2" xfId="9"/>
    <cellStyle name="Millares 2 2" xfId="5"/>
    <cellStyle name="Millares 2 2 2" xfId="14"/>
    <cellStyle name="Moneda" xfId="2" builtinId="4"/>
    <cellStyle name="Moneda [0]" xfId="11" builtinId="7"/>
    <cellStyle name="Moneda 2" xfId="19"/>
    <cellStyle name="Moneda 3" xfId="12"/>
    <cellStyle name="Moneda 3 2" xfId="22"/>
    <cellStyle name="Normal" xfId="0" builtinId="0"/>
    <cellStyle name="Normal 2" xfId="4"/>
    <cellStyle name="Normal 2 2" xfId="18"/>
    <cellStyle name="Normal 2 2 2" xfId="21"/>
    <cellStyle name="Normal 3" xfId="20"/>
    <cellStyle name="Normal 7" xfId="15"/>
    <cellStyle name="Normal 85" xfId="13"/>
    <cellStyle name="Porcentaje" xfId="3"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646339</xdr:colOff>
      <xdr:row>0</xdr:row>
      <xdr:rowOff>1</xdr:rowOff>
    </xdr:from>
    <xdr:to>
      <xdr:col>2</xdr:col>
      <xdr:colOff>132443</xdr:colOff>
      <xdr:row>4</xdr:row>
      <xdr:rowOff>27216</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1"/>
          <a:ext cx="942068" cy="925286"/>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122465</xdr:colOff>
      <xdr:row>0</xdr:row>
      <xdr:rowOff>68036</xdr:rowOff>
    </xdr:from>
    <xdr:to>
      <xdr:col>1</xdr:col>
      <xdr:colOff>544286</xdr:colOff>
      <xdr:row>4</xdr:row>
      <xdr:rowOff>27213</xdr:rowOff>
    </xdr:to>
    <xdr:pic>
      <xdr:nvPicPr>
        <xdr:cNvPr id="2" name="Imagen 1" descr="C:\Users\AUXPLANEACION03\Desktop\Gobernacion_del_quindio.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5" y="68036"/>
          <a:ext cx="1074964" cy="979713"/>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182789</xdr:colOff>
      <xdr:row>5</xdr:row>
      <xdr:rowOff>122464</xdr:rowOff>
    </xdr:to>
    <xdr:pic>
      <xdr:nvPicPr>
        <xdr:cNvPr id="2" name="Imagen 1" descr="C:\Users\AUXPLANEACION03\Desktop\Gobernacion_del_quindio.jpg">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7511" cy="11049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41564</xdr:colOff>
      <xdr:row>0</xdr:row>
      <xdr:rowOff>13608</xdr:rowOff>
    </xdr:from>
    <xdr:to>
      <xdr:col>1</xdr:col>
      <xdr:colOff>262453</xdr:colOff>
      <xdr:row>4</xdr:row>
      <xdr:rowOff>190501</xdr:rowOff>
    </xdr:to>
    <xdr:pic>
      <xdr:nvPicPr>
        <xdr:cNvPr id="2" name="Imagen 1" descr="C:\Users\AUXPLANEACION03\Desktop\Gobernacion_del_quindio.jp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64" y="13608"/>
          <a:ext cx="942068" cy="88446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693964</xdr:colOff>
      <xdr:row>0</xdr:row>
      <xdr:rowOff>1</xdr:rowOff>
    </xdr:from>
    <xdr:to>
      <xdr:col>2</xdr:col>
      <xdr:colOff>0</xdr:colOff>
      <xdr:row>4</xdr:row>
      <xdr:rowOff>176894</xdr:rowOff>
    </xdr:to>
    <xdr:pic>
      <xdr:nvPicPr>
        <xdr:cNvPr id="2" name="Imagen 1" descr="C:\Users\AUXPLANEACION03\Desktop\Gobernacion_del_quindio.jpg">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
          <a:ext cx="936625" cy="92528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1</xdr:col>
      <xdr:colOff>812800</xdr:colOff>
      <xdr:row>3</xdr:row>
      <xdr:rowOff>174625</xdr:rowOff>
    </xdr:to>
    <xdr:pic>
      <xdr:nvPicPr>
        <xdr:cNvPr id="2" name="Imagen 1" descr="C:\Users\AUXPLANEACION03\Desktop\Gobernacion_del_quindio.jp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7461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722539</xdr:colOff>
      <xdr:row>0</xdr:row>
      <xdr:rowOff>9525</xdr:rowOff>
    </xdr:from>
    <xdr:to>
      <xdr:col>2</xdr:col>
      <xdr:colOff>270307</xdr:colOff>
      <xdr:row>3</xdr:row>
      <xdr:rowOff>183357</xdr:rowOff>
    </xdr:to>
    <xdr:pic>
      <xdr:nvPicPr>
        <xdr:cNvPr id="2" name="Imagen 1" descr="C:\Users\AUXPLANEACION03\Desktop\Gobernacion_del_quindio.jpg">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539" y="9525"/>
          <a:ext cx="962231" cy="7524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1</xdr:col>
      <xdr:colOff>778669</xdr:colOff>
      <xdr:row>4</xdr:row>
      <xdr:rowOff>9525</xdr:rowOff>
    </xdr:to>
    <xdr:pic>
      <xdr:nvPicPr>
        <xdr:cNvPr id="2" name="Imagen 1" descr="C:\Users\AUXPLANEACION03\Desktop\Gobernacion_del_quindio.jpg">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782411"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646339</xdr:colOff>
      <xdr:row>0</xdr:row>
      <xdr:rowOff>0</xdr:rowOff>
    </xdr:from>
    <xdr:to>
      <xdr:col>1</xdr:col>
      <xdr:colOff>588282</xdr:colOff>
      <xdr:row>5</xdr:row>
      <xdr:rowOff>176893</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0"/>
          <a:ext cx="942068" cy="115660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646339</xdr:colOff>
      <xdr:row>0</xdr:row>
      <xdr:rowOff>1</xdr:rowOff>
    </xdr:from>
    <xdr:to>
      <xdr:col>2</xdr:col>
      <xdr:colOff>522968</xdr:colOff>
      <xdr:row>6</xdr:row>
      <xdr:rowOff>17691</xdr:rowOff>
    </xdr:to>
    <xdr:pic>
      <xdr:nvPicPr>
        <xdr:cNvPr id="2" name="Imagen 1"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1"/>
          <a:ext cx="933904" cy="9225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674914</xdr:colOff>
      <xdr:row>0</xdr:row>
      <xdr:rowOff>0</xdr:rowOff>
    </xdr:from>
    <xdr:to>
      <xdr:col>2</xdr:col>
      <xdr:colOff>106589</xdr:colOff>
      <xdr:row>2</xdr:row>
      <xdr:rowOff>88447</xdr:rowOff>
    </xdr:to>
    <xdr:pic>
      <xdr:nvPicPr>
        <xdr:cNvPr id="2" name="Imagen 1" descr="C:\Users\AUXPLANEACION03\Desktop\Gobernacion_del_quindio.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914" y="0"/>
          <a:ext cx="942068" cy="68035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704666</xdr:colOff>
      <xdr:row>0</xdr:row>
      <xdr:rowOff>0</xdr:rowOff>
    </xdr:from>
    <xdr:to>
      <xdr:col>2</xdr:col>
      <xdr:colOff>569502</xdr:colOff>
      <xdr:row>7</xdr:row>
      <xdr:rowOff>53975</xdr:rowOff>
    </xdr:to>
    <xdr:pic>
      <xdr:nvPicPr>
        <xdr:cNvPr id="2" name="Imagen 1" descr="C:\Users\AUXPLANEACION03\Desktop\Gobernacion_del_quindio.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666" y="0"/>
          <a:ext cx="1071336" cy="11176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6350</xdr:colOff>
      <xdr:row>4</xdr:row>
      <xdr:rowOff>63500</xdr:rowOff>
    </xdr:to>
    <xdr:pic>
      <xdr:nvPicPr>
        <xdr:cNvPr id="2" name="Imagen 1" descr="C:\Users\AUXPLANEACION03\Desktop\Gobernacion_del_quindio.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8413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1</xdr:col>
      <xdr:colOff>765175</xdr:colOff>
      <xdr:row>5</xdr:row>
      <xdr:rowOff>161925</xdr:rowOff>
    </xdr:to>
    <xdr:pic>
      <xdr:nvPicPr>
        <xdr:cNvPr id="2" name="Imagen 1" descr="C:\Users\AUXPLANEACION03\Desktop\Gobernacion_del_quindio.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7511" cy="11239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693965</xdr:colOff>
      <xdr:row>0</xdr:row>
      <xdr:rowOff>0</xdr:rowOff>
    </xdr:from>
    <xdr:to>
      <xdr:col>1</xdr:col>
      <xdr:colOff>740229</xdr:colOff>
      <xdr:row>3</xdr:row>
      <xdr:rowOff>149678</xdr:rowOff>
    </xdr:to>
    <xdr:pic>
      <xdr:nvPicPr>
        <xdr:cNvPr id="2" name="Imagen 1" descr="C:\Users\AUXPLANEACION03\Desktop\Gobernacion_del_quindio.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5" y="0"/>
          <a:ext cx="862693" cy="77560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617764</xdr:colOff>
      <xdr:row>0</xdr:row>
      <xdr:rowOff>0</xdr:rowOff>
    </xdr:from>
    <xdr:to>
      <xdr:col>1</xdr:col>
      <xdr:colOff>743403</xdr:colOff>
      <xdr:row>3</xdr:row>
      <xdr:rowOff>140153</xdr:rowOff>
    </xdr:to>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764" y="0"/>
          <a:ext cx="942068" cy="78921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NFRA54.DQUINDIO/Documents/HOOVER/PROYECTOS%20PDD/PROYECTOS%20NUEVOS%20INFRA/PROYECTO%20SEGURIDAD%20DEL%20ESTADO/F-PLA-38PoblacionBeneficiadaInversion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blación"/>
    </sheetNames>
    <sheetDataSet>
      <sheetData sheetId="0">
        <row r="9">
          <cell r="C9">
            <v>295972</v>
          </cell>
          <cell r="D9">
            <v>285580</v>
          </cell>
          <cell r="E9">
            <v>135545</v>
          </cell>
          <cell r="F9">
            <v>44254</v>
          </cell>
          <cell r="G9">
            <v>309146</v>
          </cell>
          <cell r="H9">
            <v>92607</v>
          </cell>
          <cell r="I9">
            <v>2145</v>
          </cell>
          <cell r="J9">
            <v>12718</v>
          </cell>
          <cell r="K9">
            <v>26</v>
          </cell>
          <cell r="L9">
            <v>37</v>
          </cell>
          <cell r="M9">
            <v>0</v>
          </cell>
          <cell r="N9">
            <v>0</v>
          </cell>
          <cell r="O9">
            <v>44350</v>
          </cell>
          <cell r="P9">
            <v>21944</v>
          </cell>
          <cell r="Q9">
            <v>75687</v>
          </cell>
          <cell r="R9">
            <v>581552</v>
          </cell>
        </row>
      </sheetData>
    </sheetDataSet>
  </externalBook>
</externalLink>
</file>

<file path=xl/persons/person.xml><?xml version="1.0" encoding="utf-8"?>
<personList xmlns="http://schemas.microsoft.com/office/spreadsheetml/2018/threadedcomments" xmlns:x="http://schemas.openxmlformats.org/spreadsheetml/2006/main">
  <person displayName="Usuario invitado" id="{098048CF-23A0-4014-BD2E-B64A748FEFB1}" userId="" providerId="Windows Live"/>
  <person displayName="Marcela Valencia" id="{5ADAD92F-F79A-4C2D-9B86-316487222F91}" userId="06e31304953bd2a3" providerId="Windows Live"/>
  <person displayName="Proyectos Secretaria de Planeación - Quindío" id="{4DC0BB08-A448-4C92-89D4-17A1BCBE06B2}" userId="2d14cef43694a7b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35" dT="2021-01-21T14:50:57.70" personId="{5ADAD92F-F79A-4C2D-9B86-316487222F91}" id="{E9670D24-1150-4BE8-B6F1-959D866FE543}">
    <text>PP       VALOR
156     $13.200.000</text>
  </threadedComment>
  <threadedComment ref="S36" dT="2021-01-22T20:10:48.28" personId="{5ADAD92F-F79A-4C2D-9B86-316487222F91}" id="{9B553839-18BA-4359-BE5C-357BCD0DAE41}">
    <text>PP      VALOR
163    $13.200.000</text>
  </threadedComment>
  <threadedComment ref="S39" dT="2021-01-20T19:40:48.39" personId="{5ADAD92F-F79A-4C2D-9B86-316487222F91}" id="{2E178DC2-96E6-403C-B28E-CA1443CE08CF}">
    <text>PP      VAOLR
118    $8.900.000</text>
  </threadedComment>
  <threadedComment ref="S47" dT="2021-01-21T16:43:36.90" personId="{5ADAD92F-F79A-4C2D-9B86-316487222F91}" id="{62051B46-2464-492E-BD79-347548C07223}">
    <text>PP      VALOR
160    $3.389.875
161    $3.462.000</text>
  </threadedComment>
  <threadedComment ref="S48" dT="2021-01-21T16:44:20.42" personId="{5ADAD92F-F79A-4C2D-9B86-316487222F91}" id="{69AEFC01-260B-41D9-BFC5-2460EE39CB6F}">
    <text>PP      VALOR
160    $3.389.875
161   $3.462.000</text>
  </threadedComment>
  <threadedComment ref="S49" dT="2021-01-21T16:45:01.89" personId="{5ADAD92F-F79A-4C2D-9B86-316487222F91}" id="{E2E922A8-B508-42C1-9F64-0A100EED59C8}">
    <text>PP     VALOR
160    $4.519.833
161    $4.616.000</text>
  </threadedComment>
  <threadedComment ref="S51" dT="2021-01-22T20:20:52.72" personId="{5ADAD92F-F79A-4C2D-9B86-316487222F91}" id="{51738E21-D203-46BE-B3F1-E1E098624072}">
    <text>PP     VALOR
161   $1.660.000</text>
  </threadedComment>
  <threadedComment ref="S52" dT="2021-01-21T16:45:35.95" personId="{5ADAD92F-F79A-4C2D-9B86-316487222F91}" id="{C883A470-21AC-42C9-BF70-47ACC7E5B7B1}">
    <text>PP     VALOR
160    $1.900.417</text>
  </threadedComment>
  <threadedComment ref="S59" dT="2021-01-20T13:57:16.89" personId="{5ADAD92F-F79A-4C2D-9B86-316487222F91}" id="{8B6BB17B-1E90-401A-871F-AFA577C8965C}">
    <text>PP        VALOR
155      $500.000</text>
  </threadedComment>
  <threadedComment ref="S60" dT="2021-01-19T16:18:29.72" personId="{5ADAD92F-F79A-4C2D-9B86-316487222F91}" id="{1CBD34B3-A7BA-4609-985A-2D465A3775CB}">
    <text>PP       VALOR
158     $500.000</text>
  </threadedComment>
  <threadedComment ref="S61" dT="2021-01-19T16:18:38.90" personId="{5ADAD92F-F79A-4C2D-9B86-316487222F91}" id="{86724832-2CD6-4E66-8D7B-394F6675648F}">
    <text>PP       VALOR
158     $200.000
155     $300.000</text>
  </threadedComment>
  <threadedComment ref="S62" dT="2021-01-19T16:18:44.52" personId="{5ADAD92F-F79A-4C2D-9B86-316487222F91}" id="{0BC793D5-D49F-479E-89E3-3CAC01329CB8}">
    <text>PP       VALOR
158     $500.000</text>
  </threadedComment>
  <threadedComment ref="S63" dT="2021-01-19T16:18:49.16" personId="{5ADAD92F-F79A-4C2D-9B86-316487222F91}" id="{B235B62E-5F12-40BE-BC0D-62A128AAE197}">
    <text>PP       VALOR
158     $500.000</text>
  </threadedComment>
  <threadedComment ref="S64" dT="2021-01-20T13:58:19.92" personId="{5ADAD92F-F79A-4C2D-9B86-316487222F91}" id="{DB023A10-5B3E-4DAB-8D40-161A0D29ADB6}">
    <text xml:space="preserve">PP      VALOR
155     $500.000
</text>
  </threadedComment>
  <threadedComment ref="S65" dT="2021-01-19T16:18:53.36" personId="{5ADAD92F-F79A-4C2D-9B86-316487222F91}" id="{30E5D1A0-53A4-47E3-99C9-03745BF079A2}">
    <text>PP       VALOR
158     $500.000</text>
  </threadedComment>
  <threadedComment ref="S66" dT="2021-01-20T13:58:46.08" personId="{5ADAD92F-F79A-4C2D-9B86-316487222F91}" id="{3DB4D3D2-9CA6-45A0-A75D-148B3A042283}">
    <text>PP      VALOR
155     $2.400.000</text>
  </threadedComment>
  <threadedComment ref="S67" dT="2021-01-20T13:59:23.14" personId="{5ADAD92F-F79A-4C2D-9B86-316487222F91}" id="{F0AB835F-BD81-4386-85B2-7210A9FD18A2}">
    <text>PP     VALOR
155    $1.000.000</text>
  </threadedComment>
  <threadedComment ref="S71" dT="2021-01-20T13:59:50.67" personId="{5ADAD92F-F79A-4C2D-9B86-316487222F91}" id="{19D17EDB-BD7F-44CF-9F74-A8F6A1AD6786}">
    <text>PP     VALOR
155    $1.000.000</text>
  </threadedComment>
  <threadedComment ref="S72" dT="2021-01-20T14:00:16.05" personId="{5ADAD92F-F79A-4C2D-9B86-316487222F91}" id="{17F9724D-C4DA-46C8-84BB-1DAF32A91B7B}">
    <text>PP      VALOR
155     $1.000.000</text>
  </threadedComment>
  <threadedComment ref="S73" dT="2021-01-20T14:00:38.79" personId="{5ADAD92F-F79A-4C2D-9B86-316487222F91}" id="{A431C511-13B4-4254-A4B2-C1A6A4569BA5}">
    <text>PP       VALOR
155      $1.000.000</text>
  </threadedComment>
  <threadedComment ref="S76" dT="2021-01-20T14:01:17.27" personId="{5ADAD92F-F79A-4C2D-9B86-316487222F91}" id="{BE9F2D59-0B0C-41BF-BC8F-EC1182B88E69}">
    <text>PP      VALOR
155     $2.000.000</text>
  </threadedComment>
  <threadedComment ref="S78" dT="2021-01-20T14:01:39.22" personId="{5ADAD92F-F79A-4C2D-9B86-316487222F91}" id="{100CD3A0-2D6E-4098-BA1A-E28ED5229103}">
    <text>PP     VALOR
155   $1.500.000</text>
  </threadedComment>
  <threadedComment ref="S82" dT="2021-01-20T14:02:06.55" personId="{5ADAD92F-F79A-4C2D-9B86-316487222F91}" id="{72003925-E5A5-4B8B-B0D1-1F4E324D63D3}">
    <text>PP    VALOR
155   $1.400.000</text>
  </threadedComment>
  <threadedComment ref="S84" dT="2021-01-20T14:02:32.73" personId="{5ADAD92F-F79A-4C2D-9B86-316487222F91}" id="{071176FE-6F93-4F4D-9269-0FF597E1D2D3}">
    <text>PP     VALOR
155   $600.000</text>
  </threadedComment>
</ThreadedComments>
</file>

<file path=xl/threadedComments/threadedComment10.xml><?xml version="1.0" encoding="utf-8"?>
<ThreadedComments xmlns="http://schemas.microsoft.com/office/spreadsheetml/2018/threadedcomments" xmlns:x="http://schemas.openxmlformats.org/spreadsheetml/2006/main">
  <threadedComment ref="S37" dT="2021-01-25T15:05:27.63" personId="{098048CF-23A0-4014-BD2E-B64A748FEFB1}" id="{B1132C28-7C5E-44EC-96BE-87B7ADD3C58D}">
    <text>PP       VALOR
358      5.940.000
357       5.193.000</text>
  </threadedComment>
  <threadedComment ref="S39" dT="2021-01-25T15:26:32.12" personId="{098048CF-23A0-4014-BD2E-B64A748FEFB1}" id="{0C65BD3D-B0FC-4621-AD97-61A14FED2D24}">
    <text>PP        VALOR
357        8.655.000</text>
  </threadedComment>
  <threadedComment ref="S40" dT="2021-01-25T15:12:45.69" personId="{098048CF-23A0-4014-BD2E-B64A748FEFB1}" id="{64E176CD-D164-4721-8701-8DE4AABA9E79}">
    <text xml:space="preserve">PP         VALOR
358       9.900.000
</text>
  </threadedComment>
  <threadedComment ref="S42" dT="2021-01-25T15:28:20.71" personId="{098048CF-23A0-4014-BD2E-B64A748FEFB1}" id="{7F075067-721A-4E56-AEC7-D447755E5C52}">
    <text>PP              VALOR
357             3.462.000</text>
  </threadedComment>
  <threadedComment ref="S43" dT="2021-01-25T15:14:15.18" personId="{098048CF-23A0-4014-BD2E-B64A748FEFB1}" id="{25EB9A54-06DD-4907-AABF-C912DC3F3CDF}">
    <text>PP         VALOR
358        3.960.000</text>
  </threadedComment>
</ThreadedComments>
</file>

<file path=xl/threadedComments/threadedComment2.xml><?xml version="1.0" encoding="utf-8"?>
<ThreadedComments xmlns="http://schemas.microsoft.com/office/spreadsheetml/2018/threadedcomments" xmlns:x="http://schemas.openxmlformats.org/spreadsheetml/2006/main">
  <threadedComment ref="S19" dT="2021-01-21T13:53:37.31" personId="{5ADAD92F-F79A-4C2D-9B86-316487222F91}" id="{94F9CE6B-55A8-4F01-A86B-5D52E540D5B0}">
    <text>PP      VALOR
121    $5.770.000
120    $5.770.000
57      $11.130.000
42      $17.310.000
41      $19.800.000
40      $11.540.000
39      $11.540.000
38      $19.800.000
35      $17.310.000
36      $13.200.000
123    $4.450.000
122    $4.450.000
124    $8.900.0000
125    $4.450.000
248    $17.310.000
250    $4.450.000
251    $11.540.000
252    $8.900.0000</text>
  </threadedComment>
  <threadedComment ref="S21" dT="2021-01-22T21:02:58.27" personId="{5ADAD92F-F79A-4C2D-9B86-316487222F91}" id="{C7600C14-E2FA-4AEB-BF85-8C33B7088AD4}">
    <text xml:space="preserve">PP    VALOR
50     $11.310.000
</text>
  </threadedComment>
</ThreadedComments>
</file>

<file path=xl/threadedComments/threadedComment3.xml><?xml version="1.0" encoding="utf-8"?>
<ThreadedComments xmlns="http://schemas.microsoft.com/office/spreadsheetml/2018/threadedcomments" xmlns:x="http://schemas.openxmlformats.org/spreadsheetml/2006/main">
  <threadedComment ref="S19" dT="2021-01-19T14:00:13.13" personId="{5ADAD92F-F79A-4C2D-9B86-316487222F91}" id="{F846FE8F-E73D-4B8E-B657-D951953BED88}">
    <text>PP     VALOR
253    $7.332.000
197    $10.800.000
253    $7.332.000</text>
  </threadedComment>
  <threadedComment ref="S20" dT="2021-01-19T14:04:14.65" personId="{5ADAD92F-F79A-4C2D-9B86-316487222F91}" id="{AD487AE1-E089-4605-B5C2-0C6FBE092655}">
    <text>PP        VALOR
221     $9.000.000
245     $2.600.000</text>
  </threadedComment>
  <threadedComment ref="S21" dT="2021-01-18T19:51:59.07" personId="{5ADAD92F-F79A-4C2D-9B86-316487222F91}" id="{40CDD1A7-09A0-4E73-809D-1293C7C7CD9D}">
    <text>PP         VALOR
225      $4.450.000
228     $8.500.000</text>
  </threadedComment>
  <threadedComment ref="S22" dT="2021-01-19T14:43:33.30" personId="{5ADAD92F-F79A-4C2D-9B86-316487222F91}" id="{2EAE385C-A852-4DC4-A276-11C8ACDF32CD}">
    <text>PP        VALOR
229      $5.000.000</text>
  </threadedComment>
  <threadedComment ref="S23" dT="2021-01-18T19:55:46.71" personId="{5ADAD92F-F79A-4C2D-9B86-316487222F91}" id="{75877073-C376-4972-B3E9-E80973B78605}">
    <text>PP        VALOR
233      $4.600.000
292      $4.300.000</text>
  </threadedComment>
  <threadedComment ref="S34" dT="2021-01-19T14:00:53.16" personId="{5ADAD92F-F79A-4C2D-9B86-316487222F91}" id="{D1FB1839-C4DC-40DD-8477-8A2201417783}">
    <text>PP       VALOR
253     $7.000.000
229     $5.000.000
232     $10.800.000
253     $7.000000</text>
  </threadedComment>
  <threadedComment ref="S35" dT="2021-01-18T19:48:46.81" personId="{5ADAD92F-F79A-4C2D-9B86-316487222F91}" id="{442C48E2-A988-45FF-9866-6CEA25CAEE28}">
    <text>PP          VALOR
225      $4.450.000
227      $9.000.000
228      $8.500.000</text>
  </threadedComment>
  <threadedComment ref="S36" dT="2021-01-18T20:12:52.33" personId="{5ADAD92F-F79A-4C2D-9B86-316487222F91}" id="{BDD3F474-61E6-4C03-BA02-A34BDBB2A17F}">
    <text>PP      VALOR
233     $4.300.000
292     $4.300.000</text>
  </threadedComment>
  <threadedComment ref="S42" dT="2021-01-19T15:28:26.85" personId="{5ADAD92F-F79A-4C2D-9B86-316487222F91}" id="{75CCCB48-E46A-4D5A-8759-CE2D1E1198FA}">
    <text>PP      VALOR
247    $8.700.000
261    $6.900.000
288    $6.900.000
289    $8.700.000</text>
  </threadedComment>
  <threadedComment ref="S46" dT="2021-01-19T14:02:45.68" personId="{5ADAD92F-F79A-4C2D-9B86-316487222F91}" id="{50EB0620-CF22-4D1A-91ED-6945D43D6D15}">
    <text>PP       VALOR
197      $3.600.000
232      $3.600.000</text>
  </threadedComment>
  <threadedComment ref="S47" dT="2021-01-19T14:03:25.13" personId="{5ADAD92F-F79A-4C2D-9B86-316487222F91}" id="{2DF8E16C-C143-4D77-9AB3-EE027F95BCC8}">
    <text>PP         VALOR
221       $3.000.000
245       $7.800.000</text>
  </threadedComment>
  <threadedComment ref="S48" dT="2021-01-19T15:27:41.75" personId="{5ADAD92F-F79A-4C2D-9B86-316487222F91}" id="{B1E2CD83-86D8-4CD2-91D1-B74D31ED2C4D}">
    <text>PP       VALOR
247     $2.900.0000
261     $2.300.000
288     $2.300.000
289     $2.900.000
249     $8.600.000</text>
  </threadedComment>
  <threadedComment ref="S49" dT="2021-01-19T14:05:56.30" personId="{5ADAD92F-F79A-4C2D-9B86-316487222F91}" id="{ABC0BB97-BEC0-4CDC-835E-B72C87B40973}">
    <text>PP       VALOR
227     $3.000.000
228     $1.000.000
229     $3.200.000</text>
  </threadedComment>
</ThreadedComments>
</file>

<file path=xl/threadedComments/threadedComment4.xml><?xml version="1.0" encoding="utf-8"?>
<ThreadedComments xmlns="http://schemas.microsoft.com/office/spreadsheetml/2018/threadedcomments" xmlns:x="http://schemas.openxmlformats.org/spreadsheetml/2006/main">
  <threadedComment ref="S17" dT="2021-01-21T21:14:10.44" personId="{098048CF-23A0-4014-BD2E-B64A748FEFB1}" id="{94C8E4D2-5FDB-47AF-95EE-B4BDD78E643A}">
    <text>PP     VALOR
340     13.200.000
336      11.540.000
335       13.200.000</text>
  </threadedComment>
  <threadedComment ref="S19" dT="2021-01-25T16:40:56.21" personId="{098048CF-23A0-4014-BD2E-B64A748FEFB1}" id="{429183EB-A4B4-4A84-ACFE-6D1529835BC3}">
    <text>PP              VALOR
379             6.000.000</text>
  </threadedComment>
  <threadedComment ref="S34" dT="2021-01-22T20:19:39.85" personId="{098048CF-23A0-4014-BD2E-B64A748FEFB1}" id="{9761CCFC-06D4-4C9F-BB0D-4FD4333D4A9D}">
    <text>PP      VALOR 
192    5.500.000</text>
  </threadedComment>
  <threadedComment ref="S36" dT="2021-01-22T20:20:54.73" personId="{098048CF-23A0-4014-BD2E-B64A748FEFB1}" id="{5E172499-CFD7-48F6-AC5C-11FA06C8B54A}">
    <text>PP     VALOR
192     4.000.000</text>
  </threadedComment>
  <threadedComment ref="S38" dT="2021-01-22T20:22:41.51" personId="{098048CF-23A0-4014-BD2E-B64A748FEFB1}" id="{66385FFE-AB10-4654-AE89-FAC6DF9FABB3}">
    <text>PP      VALOR
192      500.000</text>
  </threadedComment>
  <threadedComment ref="S41" dT="2021-01-22T20:24:06.59" personId="{098048CF-23A0-4014-BD2E-B64A748FEFB1}" id="{EDACBDA5-4CD0-4B2A-8629-6A4E1A9063A0}">
    <text>PP         VALOR
192         2.000.000</text>
  </threadedComment>
  <threadedComment ref="S82" dT="2021-01-26T17:44:58.22" personId="{098048CF-23A0-4014-BD2E-B64A748FEFB1}" id="{5A45BA35-CA96-4ABD-A2D3-1BE3E9006E81}">
    <text xml:space="preserve">PP      VALOR
346     $400.000
</text>
  </threadedComment>
  <threadedComment ref="S83" dT="2021-01-26T17:44:39.58" personId="{098048CF-23A0-4014-BD2E-B64A748FEFB1}" id="{ACBE5BE8-4174-4B87-A978-5A88D782B67E}">
    <text>PP        VALOR
346       14.000.000</text>
  </threadedComment>
  <threadedComment ref="S89" dT="2021-01-26T17:43:05.20" personId="{098048CF-23A0-4014-BD2E-B64A748FEFB1}" id="{E115E6C7-4CE5-4D8D-BF91-FF8AA5D6C582}">
    <text>PP       VALOR
345     11.200.000
353     $11.200.000</text>
  </threadedComment>
  <threadedComment ref="R90" dT="2021-01-24T04:16:15.82" personId="{4DC0BB08-A448-4C92-89D4-17A1BCBE06B2}" id="{D024B11D-0CD7-407A-AC14-0460181E5BF1}">
    <text xml:space="preserve">ESte recurso es para transporte terrestre
</text>
  </threadedComment>
  <threadedComment ref="S91" dT="2021-01-22T15:21:32.20" personId="{098048CF-23A0-4014-BD2E-B64A748FEFB1}" id="{BB621B83-56C0-420E-9FE6-6F6444E62E9B}">
    <text>PP                 VALOR
344                 14.400.000</text>
  </threadedComment>
  <threadedComment ref="R92" dT="2021-01-24T04:17:51.77" personId="{4DC0BB08-A448-4C92-89D4-17A1BCBE06B2}" id="{BF311B91-B161-4B74-843D-A514BC908F12}">
    <text>ESte recurso es para  arrendamiento</text>
  </threadedComment>
  <threadedComment ref="R93" dT="2021-01-24T04:16:27.01" personId="{4DC0BB08-A448-4C92-89D4-17A1BCBE06B2}" id="{0E774EE5-EED4-41D6-9166-92628EB3A761}">
    <text>ESte recurso es para transporte terrestre</text>
  </threadedComment>
  <threadedComment ref="R94" dT="2021-01-24T04:16:43.98" personId="{4DC0BB08-A448-4C92-89D4-17A1BCBE06B2}" id="{6024A3A2-5445-49CF-88C1-96F8730CE8DE}">
    <text>ESte recurso es para transporte terrestre</text>
  </threadedComment>
  <threadedComment ref="R95" dT="2021-01-24T04:15:02.95" personId="{4DC0BB08-A448-4C92-89D4-17A1BCBE06B2}" id="{8A443541-C98F-4B40-B310-1DE1212982B7}">
    <text>Este recurso es para  adquisición de aparatos de comunicación. es un activo según codificación</text>
  </threadedComment>
  <threadedComment ref="R97" dT="2021-01-24T04:17:06.83" personId="{4DC0BB08-A448-4C92-89D4-17A1BCBE06B2}" id="{5139BA9E-E3C9-4D55-93F4-78C1D2B103C4}">
    <text>ESte recurso es para transporte terrestre</text>
  </threadedComment>
  <threadedComment ref="S98" dT="2021-01-25T17:29:36.62" personId="{098048CF-23A0-4014-BD2E-B64A748FEFB1}" id="{007E95FE-85EC-4950-9540-56A0E1475362}">
    <text>PP      VALOR
347      9.000.000</text>
  </threadedComment>
  <threadedComment ref="S113" dT="2021-01-22T13:50:59.11" personId="{098048CF-23A0-4014-BD2E-B64A748FEFB1}" id="{B20C4FBE-40EA-4FF5-9361-AFC2D961FB14}">
    <text>PP      VALOR
343     11.200.000
334      4.000.000
359      12.000.000</text>
  </threadedComment>
  <threadedComment ref="S122" dT="2021-01-25T16:37:21.08" personId="{098048CF-23A0-4014-BD2E-B64A748FEFB1}" id="{902E59DE-237E-4C46-A5B6-952D2105EC4F}">
    <text>PP     VALOR
379    2.040.000</text>
  </threadedComment>
  <threadedComment ref="S125" dT="2021-01-22T14:01:08.25" personId="{098048CF-23A0-4014-BD2E-B64A748FEFB1}" id="{47854591-2B7B-4291-8359-1F5E9B00E0E5}">
    <text>PP     VALOR
334     2.000.000
379      2.000.000</text>
  </threadedComment>
  <threadedComment ref="S131" dT="2021-01-22T13:52:23.45" personId="{098048CF-23A0-4014-BD2E-B64A748FEFB1}" id="{FBC33390-A690-473F-A7F6-6E74DD842638}">
    <text>PP          VALOR
343         2.000.000
334         2.000.000
359         2.000.000
379         1.500.000</text>
  </threadedComment>
</ThreadedComments>
</file>

<file path=xl/threadedComments/threadedComment5.xml><?xml version="1.0" encoding="utf-8"?>
<ThreadedComments xmlns="http://schemas.microsoft.com/office/spreadsheetml/2018/threadedcomments" xmlns:x="http://schemas.openxmlformats.org/spreadsheetml/2006/main">
  <threadedComment ref="S19" dT="2021-01-20T21:51:13.91" personId="{5ADAD92F-F79A-4C2D-9B86-316487222F91}" id="{5EF9904A-ECC6-4D2D-A5FD-C1AF32D3FF77}">
    <text>PP       VALOR
291     $13.000.000
295    $13.800.000</text>
  </threadedComment>
  <threadedComment ref="S22" dT="2021-01-20T21:49:39.15" personId="{5ADAD92F-F79A-4C2D-9B86-316487222F91}" id="{35725F46-E9BD-4D78-B274-A7DD3DC75BCB}">
    <text>PP    VALOR
291    $5.000.000
295     $6.000.000</text>
  </threadedComment>
  <threadedComment ref="S28" dT="2021-01-25T17:07:54.10" personId="{098048CF-23A0-4014-BD2E-B64A748FEFB1}" id="{B1849E0F-7266-4626-8E4C-559BCBBC1B6E}">
    <text>PP      VALOR
338      8.900.000</text>
  </threadedComment>
</ThreadedComments>
</file>

<file path=xl/threadedComments/threadedComment6.xml><?xml version="1.0" encoding="utf-8"?>
<ThreadedComments xmlns="http://schemas.microsoft.com/office/spreadsheetml/2018/threadedcomments" xmlns:x="http://schemas.openxmlformats.org/spreadsheetml/2006/main">
  <threadedComment ref="S11" dT="2021-01-20T20:33:38.19" personId="{5ADAD92F-F79A-4C2D-9B86-316487222F91}" id="{DD9045E4-695D-4400-BCAF-EC101879199A}">
    <text>PP      VALOR
320     $11.540.000</text>
  </threadedComment>
  <threadedComment ref="S21" dT="2021-01-20T22:04:43.04" personId="{5ADAD92F-F79A-4C2D-9B86-316487222F91}" id="{74F72C5C-7F11-4F45-B627-3B7A3EDE85EF}">
    <text>PP      VALOR
322    $11.540.000</text>
  </threadedComment>
  <threadedComment ref="S23" dT="2021-01-19T16:17:04.47" personId="{5ADAD92F-F79A-4C2D-9B86-316487222F91}" id="{566446BB-DBBC-4CE0-859E-768FBDE22F46}">
    <text>PP       VALOR
257     $11.540.000</text>
  </threadedComment>
  <threadedComment ref="S25" dT="2021-01-19T16:30:56.75" personId="{5ADAD92F-F79A-4C2D-9B86-316487222F91}" id="{EEDDCA18-4659-48BC-BBBB-1126FB4D070C}">
    <text>PP     VALOR
254   $11.540.000
318   $11.540.000</text>
  </threadedComment>
  <threadedComment ref="S50" dT="2021-01-19T16:28:47.22" personId="{5ADAD92F-F79A-4C2D-9B86-316487222F91}" id="{B6981AE8-2738-4CB1-8E34-2FBEB0AD5FB2}">
    <text>PP      VALOR
256    $11.540.000</text>
  </threadedComment>
  <threadedComment ref="S51" dT="2021-01-20T19:53:30.31" personId="{5ADAD92F-F79A-4C2D-9B86-316487222F91}" id="{1C2306B0-982B-4D55-87F4-3A073466B257}">
    <text>PP      VALOR
256    $13.200.000</text>
  </threadedComment>
</ThreadedComments>
</file>

<file path=xl/threadedComments/threadedComment7.xml><?xml version="1.0" encoding="utf-8"?>
<ThreadedComments xmlns="http://schemas.microsoft.com/office/spreadsheetml/2018/threadedcomments" xmlns:x="http://schemas.openxmlformats.org/spreadsheetml/2006/main">
  <threadedComment ref="S11" dT="2021-01-21T14:49:52.82" personId="{098048CF-23A0-4014-BD2E-B64A748FEFB1}" id="{D8A78DB8-A833-455B-880E-5170ED3B6D19}">
    <text>PP     VALOR 
337   16.000.000
341   $13.200.000
313   $36.000.000
317  $13.200.000
481   $11.540.000
482   $8.000.000</text>
  </threadedComment>
  <threadedComment ref="S12" dT="2021-01-21T15:01:10.96" personId="{098048CF-23A0-4014-BD2E-B64A748FEFB1}" id="{B68AC9ED-47EC-4A61-99CB-565001AD433F}">
    <text>PP      VALOR
305    17.310.000
312     11.540.000
311      12.000.000
308      20.000.000
418      7.820.000
419      11.540.000
420      11.540.000
421      11.540.000
422      8.900.000
423      11.540.000
424       7.540.000
428       12.000.000
460      6.600.000</text>
  </threadedComment>
</ThreadedComments>
</file>

<file path=xl/threadedComments/threadedComment8.xml><?xml version="1.0" encoding="utf-8"?>
<ThreadedComments xmlns="http://schemas.microsoft.com/office/spreadsheetml/2018/threadedcomments" xmlns:x="http://schemas.openxmlformats.org/spreadsheetml/2006/main">
  <threadedComment ref="S115" dT="2021-01-21T20:15:00.25" personId="{5ADAD92F-F79A-4C2D-9B86-316487222F91}" id="{BF5817C7-3282-4CC3-BF1C-99651D192820}">
    <text>PP     VALOR
NA    $8.428.000.000</text>
  </threadedComment>
  <threadedComment ref="S116" dT="2021-01-21T20:15:14.77" personId="{5ADAD92F-F79A-4C2D-9B86-316487222F91}" id="{C2D2BFBE-8178-4A6D-80A5-22057B8F0574}">
    <text>PP     VALOR
NA    $1.127.000.000</text>
  </threadedComment>
  <threadedComment ref="S117" dT="2021-01-21T20:15:31.25" personId="{5ADAD92F-F79A-4C2D-9B86-316487222F91}" id="{DDF5E0BA-B2F6-41B9-8C34-7AC6739D479A}">
    <text>PP     VALOR
NA    $352.000.000</text>
  </threadedComment>
  <threadedComment ref="S118" dT="2021-01-21T20:15:54.39" personId="{5ADAD92F-F79A-4C2D-9B86-316487222F91}" id="{F32C11CC-1B8B-4DCE-93E7-3AF5BF58806D}">
    <text>PP     VALOR
NA    $246.000.000</text>
  </threadedComment>
  <threadedComment ref="S119" dT="2021-01-21T20:16:07.19" personId="{5ADAD92F-F79A-4C2D-9B86-316487222F91}" id="{B8D334B4-7272-4AE2-BF40-F96BF14C17F8}">
    <text>PP     VALOR
NA    $786.000.000</text>
  </threadedComment>
  <threadedComment ref="S120" dT="2021-01-21T20:16:22.38" personId="{5ADAD92F-F79A-4C2D-9B86-316487222F91}" id="{848115F7-F3D4-47FA-A766-839FABD1C5FE}">
    <text>PP     VALOR
NA    $401.000.000</text>
  </threadedComment>
  <threadedComment ref="S121" dT="2021-01-21T20:16:37.89" personId="{5ADAD92F-F79A-4C2D-9B86-316487222F91}" id="{B4D59C1B-7C0C-4470-A27D-93D53100B8DE}">
    <text>PP     VALOR
NA    $245.000.000</text>
  </threadedComment>
  <threadedComment ref="S122" dT="2021-01-21T20:16:54.07" personId="{5ADAD92F-F79A-4C2D-9B86-316487222F91}" id="{3E1097A4-001E-4355-9620-F8D07600EE40}">
    <text>PP     VALOR
NA    $1.136.000.000</text>
  </threadedComment>
  <threadedComment ref="S123" dT="2021-01-21T20:17:16.50" personId="{5ADAD92F-F79A-4C2D-9B86-316487222F91}" id="{28802FBD-7DF0-4C0C-9163-CA07E82AFF88}">
    <text>PP     VALOR
NA    $805.000.000</text>
  </threadedComment>
  <threadedComment ref="S124" dT="2021-01-21T20:17:32.94" personId="{5ADAD92F-F79A-4C2D-9B86-316487222F91}" id="{24A2A242-63B9-487C-B435-AAE69B8D5597}">
    <text>PP     VALOR
NA    $1.971.000.000</text>
  </threadedComment>
  <threadedComment ref="S125" dT="2021-01-21T20:18:19.83" personId="{5ADAD92F-F79A-4C2D-9B86-316487222F91}" id="{D70BE7F3-896C-424A-AE7C-D5A156383102}">
    <text>PP     VALOR
NA    $409.000.000</text>
  </threadedComment>
  <threadedComment ref="S126" dT="2021-01-21T20:18:31.24" personId="{5ADAD92F-F79A-4C2D-9B86-316487222F91}" id="{5AEFAE07-B960-4269-9197-75E4F0872EAF}">
    <text>PP     VALOR
NA    $50.000.000</text>
  </threadedComment>
  <threadedComment ref="S127" dT="2021-01-21T20:18:55.05" personId="{5ADAD92F-F79A-4C2D-9B86-316487222F91}" id="{0E772503-97F7-4A5C-B42A-D15BFBF456AF}">
    <text>PP     VALOR
NA    $307.000.000</text>
  </threadedComment>
  <threadedComment ref="S128" dT="2021-01-21T20:19:14.57" personId="{5ADAD92F-F79A-4C2D-9B86-316487222F91}" id="{A74F73AF-8E0F-47CC-8C14-25C90FA8169B}">
    <text>PP     VALOR
NA    $51.000.000</text>
  </threadedComment>
  <threadedComment ref="S129" dT="2021-01-21T20:19:22.66" personId="{5ADAD92F-F79A-4C2D-9B86-316487222F91}" id="{24B94908-BD87-4516-95D8-C8A94CE99F7A}">
    <text>PP     VALOR
NA    $51.000.000</text>
  </threadedComment>
  <threadedComment ref="S130" dT="2021-01-21T20:19:35.74" personId="{5ADAD92F-F79A-4C2D-9B86-316487222F91}" id="{F8A24D43-AD1E-4C5A-996F-2619121497CC}">
    <text>PP     VALOR
NA    $103.000.000</text>
  </threadedComment>
  <threadedComment ref="S131" dT="2021-01-21T20:19:46.54" personId="{5ADAD92F-F79A-4C2D-9B86-316487222F91}" id="{57CC61AE-4269-41B4-93F5-6D283C9DB1CE}">
    <text>PP     VALOR
NA    $6.000.000</text>
  </threadedComment>
  <threadedComment ref="S132" dT="2021-01-21T20:19:57.74" personId="{5ADAD92F-F79A-4C2D-9B86-316487222F91}" id="{B462FE5B-9B12-4283-A95E-650B80FB8D64}">
    <text>PP     VALOR
NA    $47.000.000</text>
  </threadedComment>
  <threadedComment ref="S133" dT="2021-01-25T18:27:01.11" personId="{098048CF-23A0-4014-BD2E-B64A748FEFB1}" id="{1F31ED0D-0019-4240-9A02-51096F47FDEA}">
    <text>PP     VALOR
N/A    7.000.000</text>
  </threadedComment>
  <threadedComment ref="S134" dT="2021-01-21T20:20:08.76" personId="{5ADAD92F-F79A-4C2D-9B86-316487222F91}" id="{E3BB63D1-C433-4AC8-B2AF-58A54463450F}">
    <text>PP     VALOR
NA    $10.000.000</text>
  </threadedComment>
  <threadedComment ref="S135" dT="2021-01-21T20:20:34.08" personId="{5ADAD92F-F79A-4C2D-9B86-316487222F91}" id="{D3C9497E-F31F-4499-8EE4-A2DC1CE03742}">
    <text>PP     VALOR
NA    $79.031.000.000</text>
  </threadedComment>
  <threadedComment ref="S136" dT="2021-01-21T20:21:00.66" personId="{5ADAD92F-F79A-4C2D-9B86-316487222F91}" id="{FB89F5A8-A8A9-497A-B198-9BC46CBB68EA}">
    <text>PP     VALOR
NA    $2.051.000.000</text>
  </threadedComment>
  <threadedComment ref="S137" dT="2021-01-21T20:21:16.57" personId="{5ADAD92F-F79A-4C2D-9B86-316487222F91}" id="{0F163529-A580-4111-8029-1254E74D7B84}">
    <text>PP     VALOR
NA    $58.000.000</text>
  </threadedComment>
  <threadedComment ref="S138" dT="2021-01-21T20:21:27.21" personId="{5ADAD92F-F79A-4C2D-9B86-316487222F91}" id="{27F789BC-4D82-4E44-AD85-1B8F9E0A92FB}">
    <text>PP     VALOR
NA    $62.000.000</text>
  </threadedComment>
  <threadedComment ref="S139" dT="2021-01-21T20:21:45.85" personId="{5ADAD92F-F79A-4C2D-9B86-316487222F91}" id="{7E1F4F52-83C3-4E07-8D80-756016934BB1}">
    <text>PP     VALOR
NA    $3.533.000.000</text>
  </threadedComment>
  <threadedComment ref="S140" dT="2021-01-21T20:22:01.80" personId="{5ADAD92F-F79A-4C2D-9B86-316487222F91}" id="{1DFCFE70-F1A5-4B0D-9CE5-C260B10F0B37}">
    <text>PP     VALOR
NA    $7.522.000.000</text>
  </threadedComment>
  <threadedComment ref="S141" dT="2021-01-21T20:22:17.91" personId="{5ADAD92F-F79A-4C2D-9B86-316487222F91}" id="{E826234D-FB45-4D30-B021-3BC54CDD1C8F}">
    <text>PP     VALOR
NA    $3.424.000.000</text>
  </threadedComment>
  <threadedComment ref="S142" dT="2021-01-21T20:22:30.16" personId="{5ADAD92F-F79A-4C2D-9B86-316487222F91}" id="{FF59B42B-00D5-4A5D-BA4C-308AEB9006A1}">
    <text>PP     VALOR
NA    $3.527.000.000</text>
  </threadedComment>
  <threadedComment ref="S143" dT="2021-01-21T20:22:43.68" personId="{5ADAD92F-F79A-4C2D-9B86-316487222F91}" id="{9A1C1BD7-19BF-42C1-9251-FEA354A6293E}">
    <text>PP     VALOR
NA    $2.645.000.000</text>
  </threadedComment>
  <threadedComment ref="S144" dT="2021-01-21T20:22:56.73" personId="{5ADAD92F-F79A-4C2D-9B86-316487222F91}" id="{1D2C80C2-A743-4815-B51B-8C9DEE082F77}">
    <text>PP     VALOR
NA    $441.000.000</text>
  </threadedComment>
  <threadedComment ref="S145" dT="2021-01-21T20:23:02.42" personId="{5ADAD92F-F79A-4C2D-9B86-316487222F91}" id="{5E7D1340-F76A-4C59-9A65-96E6D7387BF3}">
    <text>PP     VALOR
NA    $441.000.000</text>
  </threadedComment>
  <threadedComment ref="S146" dT="2021-01-21T20:23:14.92" personId="{5ADAD92F-F79A-4C2D-9B86-316487222F91}" id="{844E0974-1976-41AD-9123-F1978D90BD8A}">
    <text>PP     VALOR
NA    $882.000.000</text>
  </threadedComment>
  <threadedComment ref="S149" dT="2021-01-21T20:23:24.99" personId="{5ADAD92F-F79A-4C2D-9B86-316487222F91}" id="{7BE08656-35A4-4A2F-A56C-D155F648064C}">
    <text>PP     VALOR
NA    $15.000.000</text>
  </threadedComment>
  <threadedComment ref="S150" dT="2021-01-21T20:23:38.12" personId="{5ADAD92F-F79A-4C2D-9B86-316487222F91}" id="{32CD0C3F-CDF9-41DF-A44B-C036851EE958}">
    <text>PP     VALOR
NA    $12.128.000.000</text>
  </threadedComment>
  <threadedComment ref="S151" dT="2021-01-21T20:23:54.46" personId="{5ADAD92F-F79A-4C2D-9B86-316487222F91}" id="{C0321F8A-4F00-49D4-9034-513D3EE4D2C3}">
    <text>PP     VALOR
NA    $79.000.000</text>
  </threadedComment>
  <threadedComment ref="S152" dT="2021-01-21T20:24:30.70" personId="{5ADAD92F-F79A-4C2D-9B86-316487222F91}" id="{7D295644-12A3-4890-BB5B-EB285426B57B}">
    <text>PP     VALOR
NA    $4.000.000</text>
  </threadedComment>
  <threadedComment ref="S153" dT="2021-01-21T20:24:45.81" personId="{5ADAD92F-F79A-4C2D-9B86-316487222F91}" id="{400FBAD8-C142-46AB-8D62-151847142B16}">
    <text>PP     VALOR
NA    $514.000.000</text>
  </threadedComment>
  <threadedComment ref="S154" dT="2021-01-21T20:26:26.53" personId="{5ADAD92F-F79A-4C2D-9B86-316487222F91}" id="{75AA62BC-2332-41B2-A31F-C46AFC559377}">
    <text>PP     VALOR
NA    $1.367.000.000</text>
  </threadedComment>
  <threadedComment ref="S155" dT="2021-01-21T20:26:44.58" personId="{5ADAD92F-F79A-4C2D-9B86-316487222F91}" id="{46C85B0A-6E7D-4616-B2A2-BFB39CF2E5FF}">
    <text>PP     VALOR
NA    $536.000.000</text>
  </threadedComment>
  <threadedComment ref="S156" dT="2021-01-21T20:27:02.08" personId="{5ADAD92F-F79A-4C2D-9B86-316487222F91}" id="{5B8296CD-F500-4584-A382-901942810A27}">
    <text>PP     VALOR
NA    $567.000.000</text>
  </threadedComment>
  <threadedComment ref="S157" dT="2021-01-21T20:27:13.31" personId="{5ADAD92F-F79A-4C2D-9B86-316487222F91}" id="{6F4BAA03-E880-43F8-8D79-689412CF026E}">
    <text>PP     VALOR
NA    $426.000.000</text>
  </threadedComment>
  <threadedComment ref="S158" dT="2021-01-21T20:27:25.78" personId="{5ADAD92F-F79A-4C2D-9B86-316487222F91}" id="{02D54E61-ADFE-467F-A37C-2A1881811B1D}">
    <text>PP     VALOR
NA    $71.000.000</text>
  </threadedComment>
  <threadedComment ref="S159" dT="2021-01-21T20:27:31.67" personId="{5ADAD92F-F79A-4C2D-9B86-316487222F91}" id="{25C2880B-16FF-45FE-A52D-C62BD6CA15C9}">
    <text>PP     VALOR
NA    $71.000.000</text>
  </threadedComment>
  <threadedComment ref="S160" dT="2021-01-21T20:27:45.36" personId="{5ADAD92F-F79A-4C2D-9B86-316487222F91}" id="{0942624E-A28E-4E25-BF4E-532875C217CF}">
    <text>PP     VALOR
NA    $142.000.000</text>
  </threadedComment>
  <threadedComment ref="S162" dT="2021-01-21T20:28:00.14" personId="{5ADAD92F-F79A-4C2D-9B86-316487222F91}" id="{A0DF2ECB-1991-4B61-8AD5-2E66FD12D4DB}">
    <text>PP     VALOR
NA    $10.000.000</text>
  </threadedComment>
  <threadedComment ref="S163" dT="2021-01-21T20:28:14.37" personId="{5ADAD92F-F79A-4C2D-9B86-316487222F91}" id="{85A86DAA-67C0-47EB-AEA0-60182AFA3D47}">
    <text>PP     VALOR
NA    $6.543.000.000</text>
  </threadedComment>
  <threadedComment ref="S164" dT="2021-01-21T20:28:33.51" personId="{5ADAD92F-F79A-4C2D-9B86-316487222F91}" id="{694C0421-92A4-440B-989B-8EC6C25A1F90}">
    <text>PP     VALOR
NA    $3.923.333.334</text>
  </threadedComment>
  <threadedComment ref="S165" dT="2021-01-21T20:28:40.70" personId="{5ADAD92F-F79A-4C2D-9B86-316487222F91}" id="{DD45A20D-045F-4E7F-8DF0-B1A915EEDE38}">
    <text>PP     VALOR
NA    $3.923.333.333</text>
  </threadedComment>
  <threadedComment ref="S166" dT="2021-01-21T20:28:54.92" personId="{5ADAD92F-F79A-4C2D-9B86-316487222F91}" id="{D2DEE003-2BB4-4917-9F46-954B283980B9}">
    <text>PP     VALOR
NA    $7.689.733.333</text>
  </threadedComment>
  <threadedComment ref="S167" dT="2021-01-21T20:29:11.27" personId="{5ADAD92F-F79A-4C2D-9B86-316487222F91}" id="{57777646-E724-471B-9183-93433714FD83}">
    <text>PP     VALOR
NA    $947.000.000</text>
  </threadedComment>
  <threadedComment ref="S168" dT="2021-01-21T20:29:20.83" personId="{5ADAD92F-F79A-4C2D-9B86-316487222F91}" id="{10A5EFE5-E117-4892-BBB6-BB13D169CE96}">
    <text>PP     VALOR
NA    $535.000.000</text>
  </threadedComment>
  <threadedComment ref="S169" dT="2021-01-21T20:29:27.11" personId="{5ADAD92F-F79A-4C2D-9B86-316487222F91}" id="{C65BEF13-8682-490C-B9C0-FBF14DC6AAE4}">
    <text>PP     VALOR
NA    $535.000.000</text>
  </threadedComment>
  <threadedComment ref="S170" dT="2021-01-21T20:29:50.17" personId="{5ADAD92F-F79A-4C2D-9B86-316487222F91}" id="{7A14509E-5845-4225-BBD6-17328423D8CE}">
    <text>PP     VALOR
NA    $1.048.600.000</text>
  </threadedComment>
  <threadedComment ref="S172" dT="2021-01-21T20:30:15.74" personId="{5ADAD92F-F79A-4C2D-9B86-316487222F91}" id="{C8619B25-4CBC-4E7E-9B07-F63F6A44BB7B}">
    <text>PP     VALOR
NA    $1.923.000.000</text>
  </threadedComment>
  <threadedComment ref="S173" dT="2021-01-21T20:30:59.95" personId="{5ADAD92F-F79A-4C2D-9B86-316487222F91}" id="{C4C39572-7A7E-4641-8542-B5991184507F}">
    <text>PP     VALOR
NA    $70.000.000</text>
  </threadedComment>
  <threadedComment ref="S174" dT="2021-01-21T20:31:18.10" personId="{5ADAD92F-F79A-4C2D-9B86-316487222F91}" id="{5B9E1D34-A329-480F-A0E7-233038E021F6}">
    <text>PP     VALOR
NA    $49.000.000</text>
  </threadedComment>
  <threadedComment ref="S175" dT="2021-01-21T20:31:32.35" personId="{5ADAD92F-F79A-4C2D-9B86-316487222F91}" id="{D0CC8DA3-0CB7-42B9-AD40-E0E15827D9F3}">
    <text>PP     VALOR
NA    $155.000.000</text>
  </threadedComment>
  <threadedComment ref="S176" dT="2021-01-21T20:31:45.63" personId="{5ADAD92F-F79A-4C2D-9B86-316487222F91}" id="{C75F94B8-3069-4618-859F-FE6475262301}">
    <text>PP     VALOR
NA    $79.000.000</text>
  </threadedComment>
  <threadedComment ref="S177" dT="2021-01-21T20:31:54.13" personId="{5ADAD92F-F79A-4C2D-9B86-316487222F91}" id="{BAAE8B41-3E0D-4122-B8A0-EB77E9FA43DD}">
    <text>PP     VALOR
NA    $20.000.000</text>
  </threadedComment>
  <threadedComment ref="S178" dT="2021-01-21T20:32:02.30" personId="{5ADAD92F-F79A-4C2D-9B86-316487222F91}" id="{8EB40BF5-49FA-4B4D-9FCA-F5B0E37F7D69}">
    <text>PP     VALOR
NA    $208.000.000</text>
  </threadedComment>
  <threadedComment ref="S179" dT="2021-01-21T20:33:01.63" personId="{5ADAD92F-F79A-4C2D-9B86-316487222F91}" id="{137D6336-1E53-4097-8782-509555662C19}">
    <text>PP     VALOR
NA    $148.000.000</text>
  </threadedComment>
  <threadedComment ref="S180" dT="2021-01-21T20:33:15.36" personId="{5ADAD92F-F79A-4C2D-9B86-316487222F91}" id="{7E7E54B5-2822-4EDC-963F-4880AE44A520}">
    <text>PP     VALOR
NA    $371.000.000</text>
  </threadedComment>
  <threadedComment ref="S181" dT="2021-01-21T20:33:27.07" personId="{5ADAD92F-F79A-4C2D-9B86-316487222F91}" id="{BA269CCF-C33A-4583-AAD7-4A27586CADE2}">
    <text>PP     VALOR
NA    $75.000.000</text>
  </threadedComment>
  <threadedComment ref="S182" dT="2021-01-21T20:33:35.60" personId="{5ADAD92F-F79A-4C2D-9B86-316487222F91}" id="{0498A17A-B71E-4F8A-82D6-53E286263AE7}">
    <text>PP     VALOR
NA    $10.000.000</text>
  </threadedComment>
  <threadedComment ref="S183" dT="2021-01-21T20:33:45.43" personId="{5ADAD92F-F79A-4C2D-9B86-316487222F91}" id="{0B19F513-10A3-4FC0-9143-BE15113F6A21}">
    <text>PP     VALOR
NA    $57.000.000</text>
  </threadedComment>
  <threadedComment ref="S184" dT="2021-01-21T20:33:56.13" personId="{5ADAD92F-F79A-4C2D-9B86-316487222F91}" id="{7B912AB1-A035-477B-8308-210DE3070731}">
    <text>PP     VALOR
NA    $10.000.000</text>
  </threadedComment>
  <threadedComment ref="S185" dT="2021-01-21T20:34:01.25" personId="{5ADAD92F-F79A-4C2D-9B86-316487222F91}" id="{EF7341E7-6E3A-4954-A28B-6D47630F4E5F}">
    <text>PP     VALOR
NA    $10.000.000</text>
  </threadedComment>
  <threadedComment ref="S186" dT="2021-01-21T20:34:09.85" personId="{5ADAD92F-F79A-4C2D-9B86-316487222F91}" id="{FCE57CB6-D66B-4B65-BF29-3E2BFC15A029}">
    <text>PP     VALOR
NA    $19.000.000</text>
  </threadedComment>
  <threadedComment ref="S187" dT="2021-01-21T20:34:23.22" personId="{5ADAD92F-F79A-4C2D-9B86-316487222F91}" id="{7426702C-C165-417F-B1B3-8A09081826F1}">
    <text>PP     VALOR
NA    $16.000.000</text>
  </threadedComment>
  <threadedComment ref="S188" dT="2021-01-21T20:34:53.13" personId="{5ADAD92F-F79A-4C2D-9B86-316487222F91}" id="{21E95745-44CB-4A9F-B5DA-C9A1D8F0B452}">
    <text>PP     VALOR
NA    $10.000.000</text>
  </threadedComment>
  <threadedComment ref="S192" dT="2021-01-21T20:35:04.13" personId="{5ADAD92F-F79A-4C2D-9B86-316487222F91}" id="{2AA12E8E-A066-4BB4-8951-0206B8614721}">
    <text>PP     VALOR
NA    $50.000.000</text>
  </threadedComment>
  <threadedComment ref="S194" dT="2021-01-22T21:37:03.45" personId="{098048CF-23A0-4014-BD2E-B64A748FEFB1}" id="{08B1724D-2FED-4D01-8878-18DEFB5ED538}">
    <text>PP             VALOR
11                538.444.026,52</text>
  </threadedComment>
  <threadedComment ref="S195" dT="2021-01-22T21:39:13.19" personId="{098048CF-23A0-4014-BD2E-B64A748FEFB1}" id="{913BD28E-E0C6-4F2D-9207-ED473B517012}">
    <text>PP          VALOR
11           489.456.988,41</text>
  </threadedComment>
  <threadedComment ref="S196" dT="2021-01-22T21:40:14.50" personId="{098048CF-23A0-4014-BD2E-B64A748FEFB1}" id="{E97BF4E2-7D85-4B5F-BECF-25545C23223E}">
    <text xml:space="preserve">PP      VALOR
11         190.367.350,64
</text>
  </threadedComment>
  <threadedComment ref="S197" dT="2021-01-22T21:31:24.60" personId="{098048CF-23A0-4014-BD2E-B64A748FEFB1}" id="{B7D1CF2C-045C-494C-85C9-43ECF0639162}">
    <text>PP       VALOR
11        56.870.117
10        152.355.853</text>
  </threadedComment>
  <threadedComment ref="S198" dT="2021-01-22T21:32:29.93" personId="{098048CF-23A0-4014-BD2E-B64A748FEFB1}" id="{A920E991-FFFC-4464-8A17-DCB996B2AEC6}">
    <text>PP            VALOR
11             357.254.966
10             1.136.093.259</text>
  </threadedComment>
  <threadedComment ref="S199" dT="2021-01-22T21:33:34.35" personId="{098048CF-23A0-4014-BD2E-B64A748FEFB1}" id="{43FB05B7-2DDA-4523-838C-3CDB162D0870}">
    <text>PP          VALOR
11           324.752.307
10            1.029.414.804</text>
  </threadedComment>
  <threadedComment ref="S200" dT="2021-01-22T21:34:28.98" personId="{098048CF-23A0-4014-BD2E-B64A748FEFB1}" id="{5776B8A0-7449-41BD-BD6B-3EBC4DDA3889}">
    <text>PP            VALOR
11             126.968.764
10              523.969.125</text>
  </threadedComment>
</ThreadedComments>
</file>

<file path=xl/threadedComments/threadedComment9.xml><?xml version="1.0" encoding="utf-8"?>
<ThreadedComments xmlns="http://schemas.microsoft.com/office/spreadsheetml/2018/threadedcomments" xmlns:x="http://schemas.openxmlformats.org/spreadsheetml/2006/main">
  <threadedComment ref="S26" dT="2021-01-21T15:19:21.91" personId="{098048CF-23A0-4014-BD2E-B64A748FEFB1}" id="{3B61E487-3E03-4266-90B6-2CABDD6F8566}">
    <text xml:space="preserve">PP      VALOR
309     3.600.000
</text>
  </threadedComment>
  <threadedComment ref="S28" dT="2021-01-21T15:19:46.85" personId="{098048CF-23A0-4014-BD2E-B64A748FEFB1}" id="{0548135B-B4C0-48D9-8ABA-DC750FDFA663}">
    <text>PP      VALOR
309     12.000.000</text>
  </threadedComment>
  <threadedComment ref="S61" dT="2021-01-21T15:29:23.52" personId="{098048CF-23A0-4014-BD2E-B64A748FEFB1}" id="{328459D9-793E-483F-B05C-54774C4EAA8A}">
    <text>PP    VALOR
309    6.000.000</text>
  </threadedComment>
  <threadedComment ref="S80" dT="2021-01-21T19:54:41.79" personId="{5ADAD92F-F79A-4C2D-9B86-316487222F91}" id="{3D8BEA83-4D86-415D-A5A9-C4ABABB33D86}">
    <text xml:space="preserve">PP     VALOR
355   $5.770.000
</text>
  </threadedComment>
  <threadedComment ref="S97" dT="2021-01-21T16:02:45.44" personId="{098048CF-23A0-4014-BD2E-B64A748FEFB1}" id="{092BA938-807E-48D6-876E-869BD467E526}">
    <text>PP       VALOR
342      6.600.000</text>
  </threadedComment>
  <threadedComment ref="S99" dT="2021-01-21T16:18:27.55" personId="{098048CF-23A0-4014-BD2E-B64A748FEFB1}" id="{F90BFE83-981B-400C-9899-4A722A94A5D4}">
    <text>PP       VALOR
316      7.200.000</text>
  </threadedComment>
  <threadedComment ref="S103" dT="2021-01-21T16:21:36.09" personId="{098048CF-23A0-4014-BD2E-B64A748FEFB1}" id="{D08A62CC-44B5-44B2-8666-2F24797E7676}">
    <text>PP         VALOR
316        7.200.000</text>
  </threadedComment>
  <threadedComment ref="S105" dT="2021-01-21T16:22:25.46" personId="{098048CF-23A0-4014-BD2E-B64A748FEFB1}" id="{C04F940F-3F67-44E6-B459-3A15C0C0BA17}">
    <text>PP     VALOR
316   7.200.000</text>
  </threadedComment>
  <threadedComment ref="S109" dT="2021-01-21T20:39:31.26" personId="{5ADAD92F-F79A-4C2D-9B86-316487222F91}" id="{90E36F1F-278F-469D-8E2C-657221707211}">
    <text>PP      VALOR
352    $6.540.000</text>
  </threadedComment>
  <threadedComment ref="S110" dT="2021-01-21T20:39:44.79" personId="{5ADAD92F-F79A-4C2D-9B86-316487222F91}" id="{968649F3-9212-46CB-B58F-48E15F297371}">
    <text>PP      VALOR
352    $4.000.000</text>
  </threadedComment>
  <threadedComment ref="S111" dT="2021-01-21T20:39:51.79" personId="{5ADAD92F-F79A-4C2D-9B86-316487222F91}" id="{740C7713-FD54-43A3-8374-461393EEE3DB}">
    <text>PP      VALOR
352    $1.000.000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4" Type="http://schemas.microsoft.com/office/2017/10/relationships/threadedComment" Target="../threadedComments/threadedComment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4" Type="http://schemas.microsoft.com/office/2017/10/relationships/threadedComment" Target="../threadedComments/threadedComment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4" Type="http://schemas.microsoft.com/office/2017/10/relationships/threadedComment" Target="../threadedComments/threadedComment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4"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29"/>
  <sheetViews>
    <sheetView zoomScale="70" zoomScaleNormal="70" workbookViewId="0">
      <pane ySplit="8" topLeftCell="A9" activePane="bottomLeft" state="frozen"/>
      <selection pane="bottomLeft" activeCell="H11" sqref="H11:H13"/>
    </sheetView>
  </sheetViews>
  <sheetFormatPr baseColWidth="10" defaultColWidth="11.42578125" defaultRowHeight="15" x14ac:dyDescent="0.2"/>
  <cols>
    <col min="1" max="1" width="10.5703125" style="665" customWidth="1"/>
    <col min="2" max="2" width="11.140625" style="589" customWidth="1"/>
    <col min="3" max="3" width="10.5703125" style="589" customWidth="1"/>
    <col min="4" max="4" width="11.7109375" style="589" customWidth="1"/>
    <col min="5" max="5" width="11.28515625" style="589" customWidth="1"/>
    <col min="6" max="6" width="23.85546875" style="589" customWidth="1"/>
    <col min="7" max="7" width="14.140625" style="589" customWidth="1"/>
    <col min="8" max="8" width="26.85546875" style="689" customWidth="1"/>
    <col min="9" max="9" width="9.7109375" style="588" customWidth="1"/>
    <col min="10" max="10" width="47.5703125" style="588" customWidth="1"/>
    <col min="11" max="11" width="18.85546875" style="588" customWidth="1"/>
    <col min="12" max="12" width="31.5703125" style="605" customWidth="1"/>
    <col min="13" max="13" width="15.28515625" style="690" customWidth="1"/>
    <col min="14" max="14" width="19.5703125" style="735" customWidth="1"/>
    <col min="15" max="15" width="38.42578125" style="692" customWidth="1"/>
    <col min="16" max="16" width="32" style="689" customWidth="1"/>
    <col min="17" max="17" width="38.5703125" style="689" customWidth="1"/>
    <col min="18" max="18" width="21.140625" style="689" customWidth="1"/>
    <col min="19" max="19" width="11.28515625" style="693" customWidth="1"/>
    <col min="20" max="20" width="15.5703125" style="694" customWidth="1"/>
    <col min="21" max="21" width="9.7109375" style="695" bestFit="1" customWidth="1"/>
    <col min="22" max="23" width="9.7109375" style="589" bestFit="1" customWidth="1"/>
    <col min="24" max="24" width="8.42578125" style="589" bestFit="1" customWidth="1"/>
    <col min="25" max="25" width="9.7109375" style="589" bestFit="1" customWidth="1"/>
    <col min="26" max="26" width="8.42578125" style="589" bestFit="1" customWidth="1"/>
    <col min="27" max="27" width="7.140625" style="589" bestFit="1" customWidth="1"/>
    <col min="28" max="28" width="8.42578125" style="589" bestFit="1" customWidth="1"/>
    <col min="29" max="32" width="4.28515625" style="589" bestFit="1" customWidth="1"/>
    <col min="33" max="35" width="8.42578125" style="589" bestFit="1" customWidth="1"/>
    <col min="36" max="36" width="9.140625" style="589" bestFit="1" customWidth="1"/>
    <col min="37" max="37" width="13.140625" style="589" bestFit="1" customWidth="1"/>
    <col min="38" max="38" width="18.140625" style="696" customWidth="1"/>
    <col min="39" max="39" width="30.5703125" style="697" bestFit="1" customWidth="1"/>
    <col min="40" max="40" width="9.140625" style="589" customWidth="1"/>
    <col min="41" max="16384" width="11.42578125" style="589"/>
  </cols>
  <sheetData>
    <row r="1" spans="1:58" ht="18.75" customHeight="1" x14ac:dyDescent="0.2">
      <c r="A1" s="1705" t="s">
        <v>952</v>
      </c>
      <c r="B1" s="1705"/>
      <c r="C1" s="1705"/>
      <c r="D1" s="1705"/>
      <c r="E1" s="1705"/>
      <c r="F1" s="1705"/>
      <c r="G1" s="1705"/>
      <c r="H1" s="1705"/>
      <c r="I1" s="1705"/>
      <c r="J1" s="1705"/>
      <c r="K1" s="1705"/>
      <c r="L1" s="1705"/>
      <c r="M1" s="1705"/>
      <c r="N1" s="1705"/>
      <c r="O1" s="1705"/>
      <c r="P1" s="1705"/>
      <c r="Q1" s="1705"/>
      <c r="R1" s="1705"/>
      <c r="S1" s="1705"/>
      <c r="T1" s="1705"/>
      <c r="U1" s="1705"/>
      <c r="V1" s="1705"/>
      <c r="W1" s="1705"/>
      <c r="X1" s="1705"/>
      <c r="Y1" s="1705"/>
      <c r="Z1" s="1705"/>
      <c r="AA1" s="1705"/>
      <c r="AB1" s="1705"/>
      <c r="AC1" s="1705"/>
      <c r="AD1" s="1705"/>
      <c r="AE1" s="1705"/>
      <c r="AF1" s="1705"/>
      <c r="AG1" s="1705"/>
      <c r="AH1" s="1705"/>
      <c r="AI1" s="1705"/>
      <c r="AJ1" s="1705"/>
      <c r="AK1" s="1706"/>
      <c r="AL1" s="587" t="s">
        <v>0</v>
      </c>
      <c r="AM1" s="587" t="s">
        <v>953</v>
      </c>
      <c r="AN1" s="588"/>
      <c r="AO1" s="588"/>
      <c r="AP1" s="588"/>
      <c r="AQ1" s="588"/>
      <c r="AR1" s="588"/>
      <c r="AS1" s="588"/>
      <c r="AT1" s="588"/>
      <c r="AU1" s="588"/>
      <c r="AV1" s="588"/>
      <c r="AW1" s="588"/>
      <c r="AX1" s="588"/>
      <c r="AY1" s="588"/>
      <c r="AZ1" s="588"/>
      <c r="BA1" s="588"/>
      <c r="BB1" s="588"/>
      <c r="BC1" s="588"/>
      <c r="BD1" s="588"/>
      <c r="BE1" s="588"/>
      <c r="BF1" s="588"/>
    </row>
    <row r="2" spans="1:58" ht="15" customHeight="1" x14ac:dyDescent="0.2">
      <c r="A2" s="1705"/>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H2" s="1705"/>
      <c r="AI2" s="1705"/>
      <c r="AJ2" s="1705"/>
      <c r="AK2" s="1706"/>
      <c r="AL2" s="590" t="s">
        <v>1</v>
      </c>
      <c r="AM2" s="587" t="s">
        <v>954</v>
      </c>
      <c r="AN2" s="588"/>
      <c r="AO2" s="588"/>
      <c r="AP2" s="588"/>
      <c r="AQ2" s="588"/>
      <c r="AR2" s="588"/>
      <c r="AS2" s="588"/>
      <c r="AT2" s="588"/>
      <c r="AU2" s="588"/>
      <c r="AV2" s="588"/>
      <c r="AW2" s="588"/>
      <c r="AX2" s="588"/>
      <c r="AY2" s="588"/>
      <c r="AZ2" s="588"/>
      <c r="BA2" s="588"/>
      <c r="BB2" s="588"/>
      <c r="BC2" s="588"/>
      <c r="BD2" s="588"/>
      <c r="BE2" s="588"/>
      <c r="BF2" s="588"/>
    </row>
    <row r="3" spans="1:58" ht="17.25" customHeight="1" x14ac:dyDescent="0.2">
      <c r="A3" s="1705"/>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c r="AH3" s="1705"/>
      <c r="AI3" s="1705"/>
      <c r="AJ3" s="1705"/>
      <c r="AK3" s="1706"/>
      <c r="AL3" s="587" t="s">
        <v>2</v>
      </c>
      <c r="AM3" s="591" t="s">
        <v>955</v>
      </c>
      <c r="AN3" s="588"/>
      <c r="AO3" s="588"/>
      <c r="AP3" s="588"/>
      <c r="AQ3" s="588"/>
      <c r="AR3" s="588"/>
      <c r="AS3" s="588"/>
      <c r="AT3" s="588"/>
      <c r="AU3" s="588"/>
      <c r="AV3" s="588"/>
      <c r="AW3" s="588"/>
      <c r="AX3" s="588"/>
      <c r="AY3" s="588"/>
      <c r="AZ3" s="588"/>
      <c r="BA3" s="588"/>
      <c r="BB3" s="588"/>
      <c r="BC3" s="588"/>
      <c r="BD3" s="588"/>
      <c r="BE3" s="588"/>
      <c r="BF3" s="588"/>
    </row>
    <row r="4" spans="1:58" ht="19.5" customHeight="1" x14ac:dyDescent="0.2">
      <c r="A4" s="1707"/>
      <c r="B4" s="1707"/>
      <c r="C4" s="1707"/>
      <c r="D4" s="1707"/>
      <c r="E4" s="1707"/>
      <c r="F4" s="1707"/>
      <c r="G4" s="1707"/>
      <c r="H4" s="1707"/>
      <c r="I4" s="1707"/>
      <c r="J4" s="1707"/>
      <c r="K4" s="1707"/>
      <c r="L4" s="1707"/>
      <c r="M4" s="1707"/>
      <c r="N4" s="1707"/>
      <c r="O4" s="1707"/>
      <c r="P4" s="1707"/>
      <c r="Q4" s="1707"/>
      <c r="R4" s="1707"/>
      <c r="S4" s="1707"/>
      <c r="T4" s="1707"/>
      <c r="U4" s="1707"/>
      <c r="V4" s="1707"/>
      <c r="W4" s="1707"/>
      <c r="X4" s="1707"/>
      <c r="Y4" s="1707"/>
      <c r="Z4" s="1707"/>
      <c r="AA4" s="1707"/>
      <c r="AB4" s="1707"/>
      <c r="AC4" s="1707"/>
      <c r="AD4" s="1707"/>
      <c r="AE4" s="1707"/>
      <c r="AF4" s="1707"/>
      <c r="AG4" s="1707"/>
      <c r="AH4" s="1707"/>
      <c r="AI4" s="1707"/>
      <c r="AJ4" s="1707"/>
      <c r="AK4" s="1708"/>
      <c r="AL4" s="587" t="s">
        <v>3</v>
      </c>
      <c r="AM4" s="592" t="s">
        <v>956</v>
      </c>
      <c r="AN4" s="588"/>
      <c r="AO4" s="588"/>
      <c r="AP4" s="588"/>
      <c r="AQ4" s="588"/>
      <c r="AR4" s="588"/>
      <c r="AS4" s="588"/>
      <c r="AT4" s="588"/>
      <c r="AU4" s="588"/>
      <c r="AV4" s="588"/>
      <c r="AW4" s="588"/>
      <c r="AX4" s="588"/>
      <c r="AY4" s="588"/>
      <c r="AZ4" s="588"/>
      <c r="BA4" s="588"/>
      <c r="BB4" s="588"/>
      <c r="BC4" s="588"/>
      <c r="BD4" s="588"/>
      <c r="BE4" s="588"/>
      <c r="BF4" s="588"/>
    </row>
    <row r="5" spans="1:58" ht="20.25" customHeight="1" x14ac:dyDescent="0.2">
      <c r="A5" s="1709" t="s">
        <v>957</v>
      </c>
      <c r="B5" s="1709"/>
      <c r="C5" s="1709"/>
      <c r="D5" s="1709"/>
      <c r="E5" s="1709"/>
      <c r="F5" s="1709"/>
      <c r="G5" s="1709"/>
      <c r="H5" s="1709"/>
      <c r="I5" s="1709"/>
      <c r="J5" s="1711" t="s">
        <v>958</v>
      </c>
      <c r="K5" s="1711"/>
      <c r="L5" s="1711"/>
      <c r="M5" s="1711"/>
      <c r="N5" s="1711"/>
      <c r="O5" s="1711"/>
      <c r="P5" s="1711"/>
      <c r="Q5" s="1711"/>
      <c r="R5" s="1711"/>
      <c r="S5" s="1711"/>
      <c r="T5" s="1711"/>
      <c r="U5" s="1711"/>
      <c r="V5" s="1711"/>
      <c r="W5" s="1711"/>
      <c r="X5" s="1711"/>
      <c r="Y5" s="1711"/>
      <c r="Z5" s="1711"/>
      <c r="AA5" s="1711"/>
      <c r="AB5" s="1711"/>
      <c r="AC5" s="1711"/>
      <c r="AD5" s="1711"/>
      <c r="AE5" s="1711"/>
      <c r="AF5" s="1711"/>
      <c r="AG5" s="1711"/>
      <c r="AH5" s="1711"/>
      <c r="AI5" s="1711"/>
      <c r="AJ5" s="1711"/>
      <c r="AK5" s="1711"/>
      <c r="AL5" s="1711"/>
      <c r="AM5" s="1711"/>
      <c r="AN5" s="588"/>
      <c r="AO5" s="588"/>
      <c r="AP5" s="588"/>
      <c r="AQ5" s="588"/>
      <c r="AR5" s="588"/>
      <c r="AS5" s="588"/>
      <c r="AT5" s="588"/>
      <c r="AU5" s="588"/>
      <c r="AV5" s="588"/>
      <c r="AW5" s="588"/>
      <c r="AX5" s="588"/>
      <c r="AY5" s="588"/>
      <c r="AZ5" s="588"/>
      <c r="BA5" s="588"/>
      <c r="BB5" s="588"/>
      <c r="BC5" s="588"/>
      <c r="BD5" s="588"/>
      <c r="BE5" s="588"/>
      <c r="BF5" s="588"/>
    </row>
    <row r="6" spans="1:58" ht="16.5" customHeight="1" x14ac:dyDescent="0.2">
      <c r="A6" s="1710"/>
      <c r="B6" s="1710"/>
      <c r="C6" s="1710"/>
      <c r="D6" s="1710"/>
      <c r="E6" s="1710"/>
      <c r="F6" s="1710"/>
      <c r="G6" s="1710"/>
      <c r="H6" s="1710"/>
      <c r="I6" s="1710"/>
      <c r="J6" s="593"/>
      <c r="K6" s="594"/>
      <c r="L6" s="594"/>
      <c r="M6" s="594"/>
      <c r="N6" s="594"/>
      <c r="O6" s="594"/>
      <c r="P6" s="594"/>
      <c r="Q6" s="594"/>
      <c r="R6" s="594"/>
      <c r="S6" s="594"/>
      <c r="T6" s="594"/>
      <c r="U6" s="1712" t="s">
        <v>959</v>
      </c>
      <c r="V6" s="1707"/>
      <c r="W6" s="1707"/>
      <c r="X6" s="1707"/>
      <c r="Y6" s="1707"/>
      <c r="Z6" s="1707"/>
      <c r="AA6" s="1707"/>
      <c r="AB6" s="1707"/>
      <c r="AC6" s="1707"/>
      <c r="AD6" s="1707"/>
      <c r="AE6" s="1707"/>
      <c r="AF6" s="1707"/>
      <c r="AG6" s="1707"/>
      <c r="AH6" s="1707"/>
      <c r="AI6" s="1708"/>
      <c r="AJ6" s="1005"/>
      <c r="AK6" s="594"/>
      <c r="AL6" s="594"/>
      <c r="AM6" s="597"/>
      <c r="AN6" s="588"/>
      <c r="AO6" s="588"/>
      <c r="AP6" s="588"/>
      <c r="AQ6" s="588"/>
      <c r="AR6" s="588"/>
      <c r="AS6" s="588"/>
      <c r="AT6" s="588"/>
      <c r="AU6" s="588"/>
      <c r="AV6" s="588"/>
      <c r="AW6" s="588"/>
      <c r="AX6" s="588"/>
      <c r="AY6" s="588"/>
      <c r="AZ6" s="588"/>
      <c r="BA6" s="588"/>
      <c r="BB6" s="588"/>
      <c r="BC6" s="588"/>
      <c r="BD6" s="588"/>
      <c r="BE6" s="588"/>
      <c r="BF6" s="588"/>
    </row>
    <row r="7" spans="1:58" ht="30.75" customHeight="1" x14ac:dyDescent="0.2">
      <c r="A7" s="1713" t="s">
        <v>960</v>
      </c>
      <c r="B7" s="1714"/>
      <c r="C7" s="1713" t="s">
        <v>4</v>
      </c>
      <c r="D7" s="1714"/>
      <c r="E7" s="1713" t="s">
        <v>5</v>
      </c>
      <c r="F7" s="1714"/>
      <c r="G7" s="1713" t="s">
        <v>961</v>
      </c>
      <c r="H7" s="1714"/>
      <c r="I7" s="1691" t="s">
        <v>962</v>
      </c>
      <c r="J7" s="1691" t="s">
        <v>963</v>
      </c>
      <c r="K7" s="1691" t="s">
        <v>964</v>
      </c>
      <c r="L7" s="1691" t="s">
        <v>965</v>
      </c>
      <c r="M7" s="1693" t="s">
        <v>966</v>
      </c>
      <c r="N7" s="1695" t="s">
        <v>967</v>
      </c>
      <c r="O7" s="1697" t="s">
        <v>968</v>
      </c>
      <c r="P7" s="1697" t="s">
        <v>969</v>
      </c>
      <c r="Q7" s="1691" t="s">
        <v>970</v>
      </c>
      <c r="R7" s="1720" t="s">
        <v>967</v>
      </c>
      <c r="S7" s="1722" t="s">
        <v>971</v>
      </c>
      <c r="T7" s="1714"/>
      <c r="U7" s="1723" t="s">
        <v>972</v>
      </c>
      <c r="V7" s="1723"/>
      <c r="W7" s="1632" t="s">
        <v>973</v>
      </c>
      <c r="X7" s="1632"/>
      <c r="Y7" s="1632"/>
      <c r="Z7" s="1632"/>
      <c r="AA7" s="1633" t="s">
        <v>974</v>
      </c>
      <c r="AB7" s="1634"/>
      <c r="AC7" s="1634"/>
      <c r="AD7" s="1634"/>
      <c r="AE7" s="1634"/>
      <c r="AF7" s="1635"/>
      <c r="AG7" s="1632" t="s">
        <v>975</v>
      </c>
      <c r="AH7" s="1632"/>
      <c r="AI7" s="1632"/>
      <c r="AJ7" s="1636" t="s">
        <v>976</v>
      </c>
      <c r="AK7" s="1624" t="s">
        <v>977</v>
      </c>
      <c r="AL7" s="1624" t="s">
        <v>978</v>
      </c>
      <c r="AM7" s="1630" t="s">
        <v>979</v>
      </c>
      <c r="AN7" s="588"/>
      <c r="AO7" s="588"/>
      <c r="AP7" s="588"/>
      <c r="AQ7" s="588"/>
      <c r="AR7" s="588"/>
      <c r="AS7" s="588"/>
      <c r="AT7" s="588"/>
      <c r="AU7" s="588"/>
      <c r="AV7" s="588"/>
      <c r="AW7" s="588"/>
      <c r="AX7" s="588"/>
      <c r="AY7" s="588"/>
      <c r="AZ7" s="588"/>
      <c r="BA7" s="588"/>
      <c r="BB7" s="588"/>
      <c r="BC7" s="588"/>
      <c r="BD7" s="588"/>
      <c r="BE7" s="588"/>
      <c r="BF7" s="588"/>
    </row>
    <row r="8" spans="1:58" s="606" customFormat="1" ht="63.75" customHeight="1" x14ac:dyDescent="0.2">
      <c r="A8" s="598" t="s">
        <v>980</v>
      </c>
      <c r="B8" s="599" t="s">
        <v>981</v>
      </c>
      <c r="C8" s="600" t="s">
        <v>980</v>
      </c>
      <c r="D8" s="599" t="s">
        <v>981</v>
      </c>
      <c r="E8" s="599" t="s">
        <v>980</v>
      </c>
      <c r="F8" s="599" t="s">
        <v>981</v>
      </c>
      <c r="G8" s="599" t="s">
        <v>980</v>
      </c>
      <c r="H8" s="599" t="s">
        <v>981</v>
      </c>
      <c r="I8" s="1692"/>
      <c r="J8" s="1692"/>
      <c r="K8" s="1692"/>
      <c r="L8" s="1692"/>
      <c r="M8" s="1694"/>
      <c r="N8" s="1696"/>
      <c r="O8" s="1698"/>
      <c r="P8" s="1698"/>
      <c r="Q8" s="1692"/>
      <c r="R8" s="1721"/>
      <c r="S8" s="601" t="s">
        <v>982</v>
      </c>
      <c r="T8" s="1007" t="s">
        <v>981</v>
      </c>
      <c r="U8" s="602" t="s">
        <v>983</v>
      </c>
      <c r="V8" s="603" t="s">
        <v>984</v>
      </c>
      <c r="W8" s="604" t="s">
        <v>985</v>
      </c>
      <c r="X8" s="604" t="s">
        <v>986</v>
      </c>
      <c r="Y8" s="604" t="s">
        <v>987</v>
      </c>
      <c r="Z8" s="604" t="s">
        <v>988</v>
      </c>
      <c r="AA8" s="604" t="s">
        <v>989</v>
      </c>
      <c r="AB8" s="604" t="s">
        <v>990</v>
      </c>
      <c r="AC8" s="604" t="s">
        <v>991</v>
      </c>
      <c r="AD8" s="604" t="s">
        <v>992</v>
      </c>
      <c r="AE8" s="604" t="s">
        <v>993</v>
      </c>
      <c r="AF8" s="604" t="s">
        <v>994</v>
      </c>
      <c r="AG8" s="604" t="s">
        <v>995</v>
      </c>
      <c r="AH8" s="604" t="s">
        <v>996</v>
      </c>
      <c r="AI8" s="604" t="s">
        <v>997</v>
      </c>
      <c r="AJ8" s="1637"/>
      <c r="AK8" s="1625"/>
      <c r="AL8" s="1625"/>
      <c r="AM8" s="1631"/>
      <c r="AN8" s="605"/>
      <c r="AO8" s="605"/>
      <c r="AP8" s="605"/>
      <c r="AQ8" s="605"/>
      <c r="AR8" s="605"/>
      <c r="AS8" s="605"/>
      <c r="AT8" s="605"/>
      <c r="AU8" s="605"/>
      <c r="AV8" s="605"/>
      <c r="AW8" s="605"/>
      <c r="AX8" s="605"/>
      <c r="AY8" s="605"/>
      <c r="AZ8" s="605"/>
      <c r="BA8" s="605"/>
      <c r="BB8" s="605"/>
      <c r="BC8" s="605"/>
      <c r="BD8" s="605"/>
      <c r="BE8" s="605"/>
      <c r="BF8" s="605"/>
    </row>
    <row r="9" spans="1:58" s="621" customFormat="1" ht="21" customHeight="1" x14ac:dyDescent="0.2">
      <c r="A9" s="607">
        <v>4</v>
      </c>
      <c r="B9" s="608" t="s">
        <v>998</v>
      </c>
      <c r="C9" s="609"/>
      <c r="D9" s="610"/>
      <c r="E9" s="610"/>
      <c r="F9" s="610"/>
      <c r="G9" s="610"/>
      <c r="H9" s="611"/>
      <c r="I9" s="610"/>
      <c r="J9" s="610"/>
      <c r="K9" s="610"/>
      <c r="L9" s="612"/>
      <c r="M9" s="613"/>
      <c r="N9" s="699"/>
      <c r="O9" s="615"/>
      <c r="P9" s="611"/>
      <c r="Q9" s="611"/>
      <c r="R9" s="611"/>
      <c r="S9" s="617"/>
      <c r="T9" s="618"/>
      <c r="U9" s="612"/>
      <c r="V9" s="619"/>
      <c r="W9" s="610"/>
      <c r="X9" s="610"/>
      <c r="Y9" s="610"/>
      <c r="Z9" s="610"/>
      <c r="AA9" s="610"/>
      <c r="AB9" s="610"/>
      <c r="AC9" s="610"/>
      <c r="AD9" s="610"/>
      <c r="AE9" s="610"/>
      <c r="AF9" s="610"/>
      <c r="AG9" s="610"/>
      <c r="AH9" s="610"/>
      <c r="AI9" s="610"/>
      <c r="AJ9" s="610"/>
      <c r="AK9" s="610"/>
      <c r="AL9" s="620"/>
      <c r="AM9" s="620"/>
      <c r="AN9" s="588"/>
      <c r="AO9" s="588"/>
      <c r="AP9" s="588"/>
      <c r="AQ9" s="588"/>
      <c r="AR9" s="588"/>
      <c r="AS9" s="588"/>
      <c r="AT9" s="588"/>
      <c r="AU9" s="588"/>
      <c r="AV9" s="588"/>
      <c r="AW9" s="588"/>
      <c r="AX9" s="588"/>
      <c r="AY9" s="588"/>
      <c r="AZ9" s="588"/>
      <c r="BA9" s="588"/>
      <c r="BB9" s="588"/>
      <c r="BC9" s="588"/>
      <c r="BD9" s="588"/>
    </row>
    <row r="10" spans="1:58" ht="21.75" customHeight="1" x14ac:dyDescent="0.25">
      <c r="A10" s="622"/>
      <c r="B10" s="623"/>
      <c r="C10" s="700">
        <v>4599</v>
      </c>
      <c r="D10" s="701" t="s">
        <v>999</v>
      </c>
      <c r="E10" s="626"/>
      <c r="F10" s="626"/>
      <c r="G10" s="627"/>
      <c r="H10" s="637"/>
      <c r="I10" s="637"/>
      <c r="J10" s="637"/>
      <c r="K10" s="635"/>
      <c r="L10" s="629"/>
      <c r="M10" s="630"/>
      <c r="N10" s="702"/>
      <c r="O10" s="632"/>
      <c r="P10" s="632"/>
      <c r="Q10" s="632"/>
      <c r="R10" s="703"/>
      <c r="S10" s="634"/>
      <c r="T10" s="635"/>
      <c r="U10" s="636"/>
      <c r="V10" s="637"/>
      <c r="W10" s="637"/>
      <c r="X10" s="637"/>
      <c r="Y10" s="637"/>
      <c r="Z10" s="637"/>
      <c r="AA10" s="637"/>
      <c r="AB10" s="637"/>
      <c r="AC10" s="637"/>
      <c r="AD10" s="637"/>
      <c r="AE10" s="637"/>
      <c r="AF10" s="637"/>
      <c r="AG10" s="637"/>
      <c r="AH10" s="637"/>
      <c r="AI10" s="637"/>
      <c r="AJ10" s="637"/>
      <c r="AK10" s="638"/>
      <c r="AL10" s="638"/>
      <c r="AM10" s="632"/>
      <c r="AN10" s="621"/>
      <c r="AO10" s="639"/>
      <c r="AP10" s="588"/>
      <c r="AQ10" s="588"/>
      <c r="AR10" s="588"/>
      <c r="AS10" s="588"/>
      <c r="AT10" s="588"/>
      <c r="AU10" s="588"/>
      <c r="AV10" s="588"/>
      <c r="AW10" s="588"/>
      <c r="AX10" s="588"/>
      <c r="AY10" s="588"/>
      <c r="AZ10" s="588"/>
      <c r="BA10" s="588"/>
      <c r="BB10" s="588"/>
      <c r="BC10" s="588"/>
      <c r="BD10" s="588"/>
    </row>
    <row r="11" spans="1:58" s="647" customFormat="1" ht="91.5" customHeight="1" x14ac:dyDescent="0.2">
      <c r="A11" s="640"/>
      <c r="B11" s="641"/>
      <c r="C11" s="642"/>
      <c r="D11" s="643"/>
      <c r="E11" s="1719">
        <v>4599023</v>
      </c>
      <c r="F11" s="1677" t="s">
        <v>8</v>
      </c>
      <c r="G11" s="1729">
        <v>459902300</v>
      </c>
      <c r="H11" s="1677" t="s">
        <v>9</v>
      </c>
      <c r="I11" s="1678">
        <v>5</v>
      </c>
      <c r="J11" s="1678" t="s">
        <v>1000</v>
      </c>
      <c r="K11" s="1679" t="s">
        <v>10</v>
      </c>
      <c r="L11" s="1682" t="s">
        <v>11</v>
      </c>
      <c r="M11" s="1685">
        <f>SUM(R11:R13)/N11</f>
        <v>1</v>
      </c>
      <c r="N11" s="1686">
        <f>SUM(R11:R13)</f>
        <v>36000000</v>
      </c>
      <c r="O11" s="1677" t="s">
        <v>1001</v>
      </c>
      <c r="P11" s="1677" t="s">
        <v>1002</v>
      </c>
      <c r="Q11" s="704" t="s">
        <v>1003</v>
      </c>
      <c r="R11" s="705">
        <v>24945000</v>
      </c>
      <c r="S11" s="644">
        <v>20</v>
      </c>
      <c r="T11" s="645" t="s">
        <v>1007</v>
      </c>
      <c r="U11" s="1626">
        <v>295972</v>
      </c>
      <c r="V11" s="1626">
        <v>285580</v>
      </c>
      <c r="W11" s="1626">
        <v>135545</v>
      </c>
      <c r="X11" s="1626">
        <v>44254</v>
      </c>
      <c r="Y11" s="1626">
        <v>309146</v>
      </c>
      <c r="Z11" s="1626">
        <v>92607</v>
      </c>
      <c r="AA11" s="1626">
        <v>2145</v>
      </c>
      <c r="AB11" s="1626">
        <v>12718</v>
      </c>
      <c r="AC11" s="1627">
        <v>26</v>
      </c>
      <c r="AD11" s="1627">
        <v>37</v>
      </c>
      <c r="AE11" s="1627">
        <v>0</v>
      </c>
      <c r="AF11" s="1627">
        <v>0</v>
      </c>
      <c r="AG11" s="1626">
        <v>0</v>
      </c>
      <c r="AH11" s="1626">
        <v>21944</v>
      </c>
      <c r="AI11" s="1626">
        <v>75687</v>
      </c>
      <c r="AJ11" s="1628">
        <f>+U11+V11</f>
        <v>581552</v>
      </c>
      <c r="AK11" s="1629" t="s">
        <v>1004</v>
      </c>
      <c r="AL11" s="1629">
        <v>44561</v>
      </c>
      <c r="AM11" s="1643" t="s">
        <v>1005</v>
      </c>
      <c r="AN11" s="646"/>
      <c r="AO11" s="646"/>
    </row>
    <row r="12" spans="1:58" s="647" customFormat="1" ht="49.5" customHeight="1" x14ac:dyDescent="0.2">
      <c r="A12" s="640"/>
      <c r="B12" s="641"/>
      <c r="C12" s="642"/>
      <c r="D12" s="643"/>
      <c r="E12" s="1719"/>
      <c r="F12" s="1677"/>
      <c r="G12" s="1730"/>
      <c r="H12" s="1677"/>
      <c r="I12" s="1678"/>
      <c r="J12" s="1678"/>
      <c r="K12" s="1680"/>
      <c r="L12" s="1683"/>
      <c r="M12" s="1685"/>
      <c r="N12" s="1686"/>
      <c r="O12" s="1677"/>
      <c r="P12" s="1677"/>
      <c r="Q12" s="704" t="s">
        <v>1006</v>
      </c>
      <c r="R12" s="705">
        <v>5400000</v>
      </c>
      <c r="S12" s="644">
        <v>20</v>
      </c>
      <c r="T12" s="645" t="s">
        <v>1007</v>
      </c>
      <c r="U12" s="1627"/>
      <c r="V12" s="1627"/>
      <c r="W12" s="1627"/>
      <c r="X12" s="1627"/>
      <c r="Y12" s="1627"/>
      <c r="Z12" s="1627"/>
      <c r="AA12" s="1627"/>
      <c r="AB12" s="1627"/>
      <c r="AC12" s="1627"/>
      <c r="AD12" s="1627"/>
      <c r="AE12" s="1627"/>
      <c r="AF12" s="1627"/>
      <c r="AG12" s="1627"/>
      <c r="AH12" s="1627"/>
      <c r="AI12" s="1627"/>
      <c r="AJ12" s="1628"/>
      <c r="AK12" s="1629"/>
      <c r="AL12" s="1629"/>
      <c r="AM12" s="1644"/>
      <c r="AN12" s="646"/>
      <c r="AO12" s="646"/>
    </row>
    <row r="13" spans="1:58" s="647" customFormat="1" ht="58.5" customHeight="1" x14ac:dyDescent="0.2">
      <c r="A13" s="640"/>
      <c r="B13" s="641"/>
      <c r="C13" s="642"/>
      <c r="D13" s="643"/>
      <c r="E13" s="1719"/>
      <c r="F13" s="1677"/>
      <c r="G13" s="1731"/>
      <c r="H13" s="1677"/>
      <c r="I13" s="1678"/>
      <c r="J13" s="1678"/>
      <c r="K13" s="1681"/>
      <c r="L13" s="1684"/>
      <c r="M13" s="1685"/>
      <c r="N13" s="1686"/>
      <c r="O13" s="1677"/>
      <c r="P13" s="1677"/>
      <c r="Q13" s="704" t="s">
        <v>1008</v>
      </c>
      <c r="R13" s="705">
        <v>5655000</v>
      </c>
      <c r="S13" s="644">
        <v>20</v>
      </c>
      <c r="T13" s="645" t="s">
        <v>1007</v>
      </c>
      <c r="U13" s="1627"/>
      <c r="V13" s="1627"/>
      <c r="W13" s="1627"/>
      <c r="X13" s="1627"/>
      <c r="Y13" s="1627"/>
      <c r="Z13" s="1627"/>
      <c r="AA13" s="1627"/>
      <c r="AB13" s="1627"/>
      <c r="AC13" s="1627"/>
      <c r="AD13" s="1627"/>
      <c r="AE13" s="1627"/>
      <c r="AF13" s="1627"/>
      <c r="AG13" s="1627"/>
      <c r="AH13" s="1627"/>
      <c r="AI13" s="1627"/>
      <c r="AJ13" s="1628"/>
      <c r="AK13" s="1629"/>
      <c r="AL13" s="1629"/>
      <c r="AM13" s="1645"/>
      <c r="AN13" s="646"/>
      <c r="AO13" s="646"/>
    </row>
    <row r="14" spans="1:58" s="647" customFormat="1" ht="75.75" customHeight="1" x14ac:dyDescent="0.2">
      <c r="A14" s="640"/>
      <c r="B14" s="641"/>
      <c r="C14" s="642"/>
      <c r="D14" s="643"/>
      <c r="E14" s="1715">
        <v>4599002</v>
      </c>
      <c r="F14" s="1717" t="s">
        <v>12</v>
      </c>
      <c r="G14" s="1732">
        <v>459900200</v>
      </c>
      <c r="H14" s="1717" t="s">
        <v>13</v>
      </c>
      <c r="I14" s="1687">
        <v>4</v>
      </c>
      <c r="J14" s="1687" t="s">
        <v>1009</v>
      </c>
      <c r="K14" s="1689" t="s">
        <v>14</v>
      </c>
      <c r="L14" s="1717" t="s">
        <v>1010</v>
      </c>
      <c r="M14" s="1699">
        <f>SUM(R14:R16)/N14</f>
        <v>1</v>
      </c>
      <c r="N14" s="1701">
        <f>SUM(R14:R16)</f>
        <v>50000000</v>
      </c>
      <c r="O14" s="1703" t="s">
        <v>1001</v>
      </c>
      <c r="P14" s="1677" t="s">
        <v>1011</v>
      </c>
      <c r="Q14" s="706" t="s">
        <v>1012</v>
      </c>
      <c r="R14" s="707">
        <v>6000000</v>
      </c>
      <c r="S14" s="644">
        <v>20</v>
      </c>
      <c r="T14" s="645" t="s">
        <v>1007</v>
      </c>
      <c r="U14" s="1724">
        <v>2476</v>
      </c>
      <c r="V14" s="1638">
        <v>3918</v>
      </c>
      <c r="W14" s="1638">
        <v>0</v>
      </c>
      <c r="X14" s="1638">
        <v>0</v>
      </c>
      <c r="Y14" s="1638">
        <v>0</v>
      </c>
      <c r="Z14" s="1638">
        <v>0</v>
      </c>
      <c r="AA14" s="1638">
        <v>0</v>
      </c>
      <c r="AB14" s="1638">
        <v>0</v>
      </c>
      <c r="AC14" s="1638">
        <v>0</v>
      </c>
      <c r="AD14" s="1638">
        <v>0</v>
      </c>
      <c r="AE14" s="1638">
        <v>0</v>
      </c>
      <c r="AF14" s="1638">
        <v>0</v>
      </c>
      <c r="AG14" s="1638">
        <v>0</v>
      </c>
      <c r="AH14" s="1638">
        <v>0</v>
      </c>
      <c r="AI14" s="1638">
        <v>0</v>
      </c>
      <c r="AJ14" s="1638">
        <f>+U14+V14</f>
        <v>6394</v>
      </c>
      <c r="AK14" s="1629" t="s">
        <v>1004</v>
      </c>
      <c r="AL14" s="1735">
        <v>44561</v>
      </c>
      <c r="AM14" s="1726" t="s">
        <v>1013</v>
      </c>
      <c r="AN14" s="646"/>
      <c r="AO14" s="646"/>
    </row>
    <row r="15" spans="1:58" s="647" customFormat="1" ht="52.5" customHeight="1" x14ac:dyDescent="0.2">
      <c r="A15" s="640"/>
      <c r="B15" s="641"/>
      <c r="C15" s="642"/>
      <c r="D15" s="643"/>
      <c r="E15" s="1716"/>
      <c r="F15" s="1718"/>
      <c r="G15" s="1733"/>
      <c r="H15" s="1718"/>
      <c r="I15" s="1688"/>
      <c r="J15" s="1688"/>
      <c r="K15" s="1690"/>
      <c r="L15" s="1718"/>
      <c r="M15" s="1700"/>
      <c r="N15" s="1702"/>
      <c r="O15" s="1704"/>
      <c r="P15" s="1677"/>
      <c r="Q15" s="706" t="s">
        <v>1014</v>
      </c>
      <c r="R15" s="708">
        <v>32000000</v>
      </c>
      <c r="S15" s="644">
        <v>20</v>
      </c>
      <c r="T15" s="645" t="s">
        <v>1007</v>
      </c>
      <c r="U15" s="1725"/>
      <c r="V15" s="1639"/>
      <c r="W15" s="1639"/>
      <c r="X15" s="1639"/>
      <c r="Y15" s="1639"/>
      <c r="Z15" s="1639"/>
      <c r="AA15" s="1639"/>
      <c r="AB15" s="1639"/>
      <c r="AC15" s="1639"/>
      <c r="AD15" s="1639"/>
      <c r="AE15" s="1639"/>
      <c r="AF15" s="1639"/>
      <c r="AG15" s="1639"/>
      <c r="AH15" s="1639"/>
      <c r="AI15" s="1639"/>
      <c r="AJ15" s="1639"/>
      <c r="AK15" s="1629"/>
      <c r="AL15" s="1736"/>
      <c r="AM15" s="1727"/>
      <c r="AN15" s="646"/>
      <c r="AO15" s="646"/>
    </row>
    <row r="16" spans="1:58" s="647" customFormat="1" ht="51" customHeight="1" x14ac:dyDescent="0.2">
      <c r="A16" s="640"/>
      <c r="B16" s="641"/>
      <c r="C16" s="642"/>
      <c r="D16" s="643"/>
      <c r="E16" s="1716"/>
      <c r="F16" s="1718"/>
      <c r="G16" s="1734"/>
      <c r="H16" s="1718"/>
      <c r="I16" s="1688"/>
      <c r="J16" s="1688"/>
      <c r="K16" s="1690"/>
      <c r="L16" s="1718"/>
      <c r="M16" s="1700"/>
      <c r="N16" s="1702"/>
      <c r="O16" s="1704"/>
      <c r="P16" s="1677"/>
      <c r="Q16" s="706" t="s">
        <v>1015</v>
      </c>
      <c r="R16" s="708">
        <v>12000000</v>
      </c>
      <c r="S16" s="644">
        <v>20</v>
      </c>
      <c r="T16" s="645" t="s">
        <v>1007</v>
      </c>
      <c r="U16" s="1725"/>
      <c r="V16" s="1639"/>
      <c r="W16" s="1639"/>
      <c r="X16" s="1639"/>
      <c r="Y16" s="1639"/>
      <c r="Z16" s="1639"/>
      <c r="AA16" s="1639"/>
      <c r="AB16" s="1639"/>
      <c r="AC16" s="1639"/>
      <c r="AD16" s="1639"/>
      <c r="AE16" s="1639"/>
      <c r="AF16" s="1639"/>
      <c r="AG16" s="1639"/>
      <c r="AH16" s="1639"/>
      <c r="AI16" s="1639"/>
      <c r="AJ16" s="1639"/>
      <c r="AK16" s="1629"/>
      <c r="AL16" s="1736"/>
      <c r="AM16" s="1728"/>
      <c r="AN16" s="646"/>
      <c r="AO16" s="646"/>
    </row>
    <row r="17" spans="1:41" s="647" customFormat="1" ht="229.5" customHeight="1" x14ac:dyDescent="0.2">
      <c r="A17" s="640"/>
      <c r="B17" s="641"/>
      <c r="C17" s="642"/>
      <c r="D17" s="643"/>
      <c r="E17" s="709">
        <v>4599023</v>
      </c>
      <c r="F17" s="645" t="s">
        <v>1016</v>
      </c>
      <c r="G17" s="710">
        <v>459902301</v>
      </c>
      <c r="H17" s="645" t="s">
        <v>15</v>
      </c>
      <c r="I17" s="667">
        <v>1</v>
      </c>
      <c r="J17" s="1008" t="s">
        <v>1017</v>
      </c>
      <c r="K17" s="667" t="s">
        <v>16</v>
      </c>
      <c r="L17" s="645" t="s">
        <v>17</v>
      </c>
      <c r="M17" s="711">
        <v>1</v>
      </c>
      <c r="N17" s="712">
        <v>50000000</v>
      </c>
      <c r="O17" s="713" t="s">
        <v>18</v>
      </c>
      <c r="P17" s="1006" t="s">
        <v>1018</v>
      </c>
      <c r="Q17" s="714" t="s">
        <v>1019</v>
      </c>
      <c r="R17" s="715">
        <v>50000000</v>
      </c>
      <c r="S17" s="644">
        <v>20</v>
      </c>
      <c r="T17" s="645" t="s">
        <v>1007</v>
      </c>
      <c r="U17" s="709">
        <v>295972</v>
      </c>
      <c r="V17" s="709">
        <v>285580</v>
      </c>
      <c r="W17" s="709">
        <v>135545</v>
      </c>
      <c r="X17" s="709">
        <v>44254</v>
      </c>
      <c r="Y17" s="709">
        <v>309146</v>
      </c>
      <c r="Z17" s="709">
        <v>92607</v>
      </c>
      <c r="AA17" s="709">
        <v>2145</v>
      </c>
      <c r="AB17" s="709">
        <v>12718</v>
      </c>
      <c r="AC17" s="667">
        <v>26</v>
      </c>
      <c r="AD17" s="667">
        <v>37</v>
      </c>
      <c r="AE17" s="667">
        <v>0</v>
      </c>
      <c r="AF17" s="667">
        <v>0</v>
      </c>
      <c r="AG17" s="667">
        <v>0</v>
      </c>
      <c r="AH17" s="667">
        <v>21944</v>
      </c>
      <c r="AI17" s="667">
        <v>75687</v>
      </c>
      <c r="AJ17" s="667">
        <v>581552</v>
      </c>
      <c r="AK17" s="716" t="s">
        <v>1004</v>
      </c>
      <c r="AL17" s="716">
        <v>44561</v>
      </c>
      <c r="AM17" s="717" t="s">
        <v>1005</v>
      </c>
      <c r="AN17" s="646"/>
      <c r="AO17" s="646"/>
    </row>
    <row r="18" spans="1:41" s="647" customFormat="1" ht="22.5" customHeight="1" x14ac:dyDescent="0.2">
      <c r="A18" s="640"/>
      <c r="B18" s="641"/>
      <c r="C18" s="624">
        <v>4502</v>
      </c>
      <c r="D18" s="625" t="s">
        <v>1020</v>
      </c>
      <c r="E18" s="718"/>
      <c r="F18" s="719"/>
      <c r="G18" s="720"/>
      <c r="H18" s="720"/>
      <c r="I18" s="657"/>
      <c r="J18" s="657"/>
      <c r="K18" s="658"/>
      <c r="L18" s="657"/>
      <c r="M18" s="659"/>
      <c r="N18" s="721"/>
      <c r="O18" s="657"/>
      <c r="P18" s="657"/>
      <c r="Q18" s="657"/>
      <c r="R18" s="657"/>
      <c r="S18" s="662"/>
      <c r="T18" s="656"/>
      <c r="U18" s="722"/>
      <c r="V18" s="723"/>
      <c r="W18" s="723"/>
      <c r="X18" s="723"/>
      <c r="Y18" s="723"/>
      <c r="Z18" s="723"/>
      <c r="AA18" s="723"/>
      <c r="AB18" s="723"/>
      <c r="AC18" s="723"/>
      <c r="AD18" s="723"/>
      <c r="AE18" s="723"/>
      <c r="AF18" s="723"/>
      <c r="AG18" s="723"/>
      <c r="AH18" s="723"/>
      <c r="AI18" s="723"/>
      <c r="AJ18" s="723"/>
      <c r="AK18" s="723"/>
      <c r="AL18" s="723"/>
      <c r="AM18" s="724"/>
      <c r="AN18" s="646"/>
      <c r="AO18" s="646"/>
    </row>
    <row r="19" spans="1:41" s="647" customFormat="1" ht="164.25" customHeight="1" x14ac:dyDescent="0.2">
      <c r="A19" s="640"/>
      <c r="B19" s="641"/>
      <c r="C19" s="642"/>
      <c r="D19" s="643"/>
      <c r="E19" s="1671">
        <v>4502033</v>
      </c>
      <c r="F19" s="1672" t="s">
        <v>20</v>
      </c>
      <c r="G19" s="1673">
        <v>450203300</v>
      </c>
      <c r="H19" s="1672" t="s">
        <v>21</v>
      </c>
      <c r="I19" s="1674">
        <v>1</v>
      </c>
      <c r="J19" s="1008" t="s">
        <v>1021</v>
      </c>
      <c r="K19" s="1659" t="s">
        <v>22</v>
      </c>
      <c r="L19" s="1662" t="s">
        <v>1022</v>
      </c>
      <c r="M19" s="1665">
        <f>SUM(R19:R21)/N19</f>
        <v>1</v>
      </c>
      <c r="N19" s="1653">
        <f>SUM(R19:R21)</f>
        <v>40000000</v>
      </c>
      <c r="O19" s="1668" t="s">
        <v>23</v>
      </c>
      <c r="P19" s="1650" t="s">
        <v>1023</v>
      </c>
      <c r="Q19" s="1650" t="s">
        <v>1024</v>
      </c>
      <c r="R19" s="705">
        <v>25000000</v>
      </c>
      <c r="S19" s="1643">
        <v>20</v>
      </c>
      <c r="T19" s="1656" t="s">
        <v>1007</v>
      </c>
      <c r="U19" s="1646">
        <v>295972</v>
      </c>
      <c r="V19" s="1621">
        <v>285580</v>
      </c>
      <c r="W19" s="1621">
        <v>135545</v>
      </c>
      <c r="X19" s="1621">
        <v>44254</v>
      </c>
      <c r="Y19" s="1621">
        <v>309146</v>
      </c>
      <c r="Z19" s="1621">
        <v>92607</v>
      </c>
      <c r="AA19" s="1618">
        <v>2145</v>
      </c>
      <c r="AB19" s="1618">
        <v>12718</v>
      </c>
      <c r="AC19" s="1618">
        <v>26</v>
      </c>
      <c r="AD19" s="1618">
        <v>37</v>
      </c>
      <c r="AE19" s="1618">
        <v>0</v>
      </c>
      <c r="AF19" s="1618">
        <v>0</v>
      </c>
      <c r="AG19" s="1621">
        <v>44350</v>
      </c>
      <c r="AH19" s="1618">
        <v>21944</v>
      </c>
      <c r="AI19" s="1621">
        <v>75687</v>
      </c>
      <c r="AJ19" s="1646">
        <v>581552</v>
      </c>
      <c r="AK19" s="1640" t="s">
        <v>1004</v>
      </c>
      <c r="AL19" s="1640">
        <v>44561</v>
      </c>
      <c r="AM19" s="1643" t="s">
        <v>1005</v>
      </c>
      <c r="AN19" s="646"/>
      <c r="AO19" s="646"/>
    </row>
    <row r="20" spans="1:41" s="647" customFormat="1" ht="164.25" customHeight="1" x14ac:dyDescent="0.2">
      <c r="A20" s="640"/>
      <c r="B20" s="641"/>
      <c r="C20" s="642"/>
      <c r="D20" s="643"/>
      <c r="E20" s="1671"/>
      <c r="F20" s="1672"/>
      <c r="G20" s="1673"/>
      <c r="H20" s="1672"/>
      <c r="I20" s="1675"/>
      <c r="J20" s="586" t="s">
        <v>1025</v>
      </c>
      <c r="K20" s="1660"/>
      <c r="L20" s="1663"/>
      <c r="M20" s="1666"/>
      <c r="N20" s="1654"/>
      <c r="O20" s="1669"/>
      <c r="P20" s="1651"/>
      <c r="Q20" s="1651"/>
      <c r="R20" s="705">
        <v>10000000</v>
      </c>
      <c r="S20" s="1644"/>
      <c r="T20" s="1657"/>
      <c r="U20" s="1647"/>
      <c r="V20" s="1622"/>
      <c r="W20" s="1622"/>
      <c r="X20" s="1622"/>
      <c r="Y20" s="1622"/>
      <c r="Z20" s="1622"/>
      <c r="AA20" s="1619"/>
      <c r="AB20" s="1619"/>
      <c r="AC20" s="1619"/>
      <c r="AD20" s="1619"/>
      <c r="AE20" s="1619"/>
      <c r="AF20" s="1619"/>
      <c r="AG20" s="1622"/>
      <c r="AH20" s="1619"/>
      <c r="AI20" s="1622"/>
      <c r="AJ20" s="1647"/>
      <c r="AK20" s="1641"/>
      <c r="AL20" s="1641"/>
      <c r="AM20" s="1644"/>
      <c r="AN20" s="646"/>
      <c r="AO20" s="646"/>
    </row>
    <row r="21" spans="1:41" s="647" customFormat="1" ht="164.25" customHeight="1" x14ac:dyDescent="0.2">
      <c r="A21" s="640"/>
      <c r="B21" s="641"/>
      <c r="C21" s="642"/>
      <c r="D21" s="643"/>
      <c r="E21" s="1671"/>
      <c r="F21" s="1672"/>
      <c r="G21" s="1673"/>
      <c r="H21" s="1672"/>
      <c r="I21" s="1676"/>
      <c r="J21" s="1008" t="s">
        <v>1026</v>
      </c>
      <c r="K21" s="1661"/>
      <c r="L21" s="1664"/>
      <c r="M21" s="1667"/>
      <c r="N21" s="1655"/>
      <c r="O21" s="1670"/>
      <c r="P21" s="1652"/>
      <c r="Q21" s="1652"/>
      <c r="R21" s="705">
        <v>5000000</v>
      </c>
      <c r="S21" s="1645"/>
      <c r="T21" s="1658"/>
      <c r="U21" s="1648"/>
      <c r="V21" s="1623"/>
      <c r="W21" s="1623"/>
      <c r="X21" s="1623"/>
      <c r="Y21" s="1623"/>
      <c r="Z21" s="1623"/>
      <c r="AA21" s="1620"/>
      <c r="AB21" s="1620"/>
      <c r="AC21" s="1620"/>
      <c r="AD21" s="1620"/>
      <c r="AE21" s="1620"/>
      <c r="AF21" s="1620"/>
      <c r="AG21" s="1623"/>
      <c r="AH21" s="1620"/>
      <c r="AI21" s="1623"/>
      <c r="AJ21" s="1648"/>
      <c r="AK21" s="1642"/>
      <c r="AL21" s="1642"/>
      <c r="AM21" s="1645"/>
      <c r="AN21" s="646"/>
      <c r="AO21" s="646"/>
    </row>
    <row r="22" spans="1:41" s="647" customFormat="1" ht="15" customHeight="1" x14ac:dyDescent="0.2">
      <c r="A22" s="640"/>
      <c r="B22" s="641"/>
      <c r="C22" s="642"/>
      <c r="D22" s="643"/>
      <c r="E22" s="725"/>
      <c r="F22" s="725"/>
      <c r="G22" s="726"/>
      <c r="H22" s="725"/>
      <c r="I22" s="683"/>
      <c r="J22" s="683"/>
      <c r="K22" s="684"/>
      <c r="L22" s="645"/>
      <c r="M22" s="727"/>
      <c r="N22" s="728">
        <f>SUM(N11:N19)</f>
        <v>176000000</v>
      </c>
      <c r="O22" s="729"/>
      <c r="P22" s="729"/>
      <c r="Q22" s="730" t="s">
        <v>1027</v>
      </c>
      <c r="R22" s="731">
        <f>SUM(R11:R21)</f>
        <v>176000000</v>
      </c>
      <c r="S22" s="732"/>
      <c r="T22" s="679"/>
      <c r="U22" s="733"/>
      <c r="V22" s="668"/>
      <c r="W22" s="668"/>
      <c r="X22" s="668"/>
      <c r="Y22" s="668"/>
      <c r="Z22" s="668"/>
      <c r="AA22" s="668"/>
      <c r="AB22" s="668"/>
      <c r="AC22" s="668"/>
      <c r="AD22" s="668"/>
      <c r="AE22" s="668"/>
      <c r="AF22" s="668"/>
      <c r="AG22" s="668"/>
      <c r="AH22" s="668"/>
      <c r="AI22" s="668"/>
      <c r="AJ22" s="668"/>
      <c r="AK22" s="669"/>
      <c r="AL22" s="670"/>
      <c r="AM22" s="734"/>
      <c r="AN22" s="646"/>
      <c r="AO22" s="646"/>
    </row>
    <row r="23" spans="1:41" x14ac:dyDescent="0.2">
      <c r="R23" s="589"/>
      <c r="S23" s="589"/>
    </row>
    <row r="24" spans="1:41" x14ac:dyDescent="0.2">
      <c r="R24" s="589"/>
      <c r="S24" s="589"/>
    </row>
    <row r="26" spans="1:41" ht="15.75" x14ac:dyDescent="0.25">
      <c r="C26" s="736"/>
      <c r="D26" s="736"/>
      <c r="E26" s="736"/>
      <c r="F26" s="736"/>
      <c r="G26" s="736"/>
      <c r="K26" s="1649"/>
      <c r="L26" s="1649"/>
      <c r="M26" s="1649"/>
      <c r="N26" s="1649"/>
      <c r="O26" s="1649"/>
    </row>
    <row r="27" spans="1:41" ht="15.75" x14ac:dyDescent="0.25">
      <c r="C27" s="1649" t="s">
        <v>1028</v>
      </c>
      <c r="D27" s="1649"/>
      <c r="E27" s="1649"/>
      <c r="F27" s="1649"/>
      <c r="G27" s="1649"/>
      <c r="K27" s="1649"/>
      <c r="L27" s="1649"/>
      <c r="M27" s="1649"/>
      <c r="N27" s="1649"/>
      <c r="O27" s="1649"/>
    </row>
    <row r="28" spans="1:41" ht="15.75" x14ac:dyDescent="0.25">
      <c r="C28" s="1649" t="s">
        <v>1029</v>
      </c>
      <c r="D28" s="1649"/>
      <c r="E28" s="1649"/>
      <c r="F28" s="1649"/>
      <c r="G28" s="1649"/>
    </row>
    <row r="29" spans="1:41" x14ac:dyDescent="0.2">
      <c r="C29" s="588"/>
      <c r="D29" s="605"/>
      <c r="E29" s="689"/>
      <c r="F29" s="735"/>
      <c r="G29" s="692"/>
    </row>
  </sheetData>
  <mergeCells count="126">
    <mergeCell ref="G11:G13"/>
    <mergeCell ref="G14:G16"/>
    <mergeCell ref="AJ14:AJ16"/>
    <mergeCell ref="AK14:AK16"/>
    <mergeCell ref="AL14:AL16"/>
    <mergeCell ref="AA11:AA13"/>
    <mergeCell ref="AB11:AB13"/>
    <mergeCell ref="AC11:AC13"/>
    <mergeCell ref="AD11:AD13"/>
    <mergeCell ref="AE11:AE13"/>
    <mergeCell ref="AF11:AF13"/>
    <mergeCell ref="U11:U13"/>
    <mergeCell ref="V11:V13"/>
    <mergeCell ref="W11:W13"/>
    <mergeCell ref="X11:X13"/>
    <mergeCell ref="Y11:Y13"/>
    <mergeCell ref="P11:P13"/>
    <mergeCell ref="L14:L16"/>
    <mergeCell ref="AL11:AL13"/>
    <mergeCell ref="A1:AK4"/>
    <mergeCell ref="A5:I6"/>
    <mergeCell ref="J5:AM5"/>
    <mergeCell ref="U6:AI6"/>
    <mergeCell ref="A7:B7"/>
    <mergeCell ref="C7:D7"/>
    <mergeCell ref="E14:E16"/>
    <mergeCell ref="F14:F16"/>
    <mergeCell ref="H14:H16"/>
    <mergeCell ref="E11:E13"/>
    <mergeCell ref="F11:F13"/>
    <mergeCell ref="H11:H13"/>
    <mergeCell ref="R7:R8"/>
    <mergeCell ref="E7:F7"/>
    <mergeCell ref="G7:H7"/>
    <mergeCell ref="I7:I8"/>
    <mergeCell ref="S7:T7"/>
    <mergeCell ref="U7:V7"/>
    <mergeCell ref="AM11:AM13"/>
    <mergeCell ref="U14:U16"/>
    <mergeCell ref="AM14:AM16"/>
    <mergeCell ref="AD14:AD16"/>
    <mergeCell ref="AE14:AE16"/>
    <mergeCell ref="J7:J8"/>
    <mergeCell ref="K7:K8"/>
    <mergeCell ref="L7:L8"/>
    <mergeCell ref="M7:M8"/>
    <mergeCell ref="N7:N8"/>
    <mergeCell ref="O7:O8"/>
    <mergeCell ref="P7:P8"/>
    <mergeCell ref="Q7:Q8"/>
    <mergeCell ref="M14:M16"/>
    <mergeCell ref="N14:N16"/>
    <mergeCell ref="O14:O16"/>
    <mergeCell ref="P14:P16"/>
    <mergeCell ref="I11:I13"/>
    <mergeCell ref="J11:J13"/>
    <mergeCell ref="K11:K13"/>
    <mergeCell ref="L11:L13"/>
    <mergeCell ref="M11:M13"/>
    <mergeCell ref="N11:N13"/>
    <mergeCell ref="O11:O13"/>
    <mergeCell ref="I14:I16"/>
    <mergeCell ref="J14:J16"/>
    <mergeCell ref="K14:K16"/>
    <mergeCell ref="K26:O26"/>
    <mergeCell ref="C27:G27"/>
    <mergeCell ref="K27:O27"/>
    <mergeCell ref="C28:G28"/>
    <mergeCell ref="Q19:Q21"/>
    <mergeCell ref="N19:N21"/>
    <mergeCell ref="S19:S21"/>
    <mergeCell ref="T19:T21"/>
    <mergeCell ref="U19:U21"/>
    <mergeCell ref="K19:K21"/>
    <mergeCell ref="L19:L21"/>
    <mergeCell ref="M19:M21"/>
    <mergeCell ref="O19:O21"/>
    <mergeCell ref="P19:P21"/>
    <mergeCell ref="E19:E21"/>
    <mergeCell ref="F19:F21"/>
    <mergeCell ref="G19:G21"/>
    <mergeCell ref="H19:H21"/>
    <mergeCell ref="I19:I21"/>
    <mergeCell ref="AL7:AL8"/>
    <mergeCell ref="AM7:AM8"/>
    <mergeCell ref="W7:Z7"/>
    <mergeCell ref="AA7:AF7"/>
    <mergeCell ref="AG7:AI7"/>
    <mergeCell ref="AJ7:AJ8"/>
    <mergeCell ref="Z11:Z13"/>
    <mergeCell ref="AI14:AI16"/>
    <mergeCell ref="AK19:AK21"/>
    <mergeCell ref="AL19:AL21"/>
    <mergeCell ref="AM19:AM21"/>
    <mergeCell ref="AF19:AF21"/>
    <mergeCell ref="AG19:AG21"/>
    <mergeCell ref="AH19:AH21"/>
    <mergeCell ref="AI19:AI21"/>
    <mergeCell ref="AJ19:AJ21"/>
    <mergeCell ref="AA19:AA21"/>
    <mergeCell ref="AB19:AB21"/>
    <mergeCell ref="Z14:Z16"/>
    <mergeCell ref="AA14:AA16"/>
    <mergeCell ref="AB14:AB16"/>
    <mergeCell ref="AC14:AC16"/>
    <mergeCell ref="AG11:AG13"/>
    <mergeCell ref="AH11:AH13"/>
    <mergeCell ref="AC19:AC21"/>
    <mergeCell ref="AD19:AD21"/>
    <mergeCell ref="AE19:AE21"/>
    <mergeCell ref="V19:V21"/>
    <mergeCell ref="W19:W21"/>
    <mergeCell ref="X19:X21"/>
    <mergeCell ref="Y19:Y21"/>
    <mergeCell ref="Z19:Z21"/>
    <mergeCell ref="AK7:AK8"/>
    <mergeCell ref="AI11:AI13"/>
    <mergeCell ref="AJ11:AJ13"/>
    <mergeCell ref="AK11:AK13"/>
    <mergeCell ref="V14:V16"/>
    <mergeCell ref="W14:W16"/>
    <mergeCell ref="X14:X16"/>
    <mergeCell ref="Y14:Y16"/>
    <mergeCell ref="AF14:AF16"/>
    <mergeCell ref="AG14:AG16"/>
    <mergeCell ref="AH14:AH16"/>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226"/>
  <sheetViews>
    <sheetView topLeftCell="AA1" zoomScale="70" zoomScaleNormal="70" workbookViewId="0">
      <selection activeCell="AN11" sqref="AN11"/>
    </sheetView>
  </sheetViews>
  <sheetFormatPr baseColWidth="10" defaultColWidth="138.85546875" defaultRowHeight="14.25" x14ac:dyDescent="0.2"/>
  <cols>
    <col min="1" max="1" width="9.85546875" style="14" bestFit="1" customWidth="1"/>
    <col min="2" max="2" width="21.5703125" style="1" customWidth="1"/>
    <col min="3" max="3" width="9.85546875" style="1" bestFit="1" customWidth="1"/>
    <col min="4" max="4" width="16.7109375" style="1" customWidth="1"/>
    <col min="5" max="5" width="11.5703125" style="1" bestFit="1" customWidth="1"/>
    <col min="6" max="6" width="42.28515625" style="15" customWidth="1"/>
    <col min="7" max="7" width="14.42578125" style="15" bestFit="1" customWidth="1"/>
    <col min="8" max="8" width="36.7109375" style="13" customWidth="1"/>
    <col min="9" max="9" width="14.28515625" style="13" bestFit="1" customWidth="1"/>
    <col min="10" max="10" width="50.42578125" style="13" customWidth="1"/>
    <col min="11" max="11" width="19" style="16" customWidth="1"/>
    <col min="12" max="12" width="24" style="15" customWidth="1"/>
    <col min="13" max="13" width="21.7109375" style="17" customWidth="1"/>
    <col min="14" max="14" width="23.85546875" style="1368" customWidth="1"/>
    <col min="15" max="15" width="30.42578125" style="15" customWidth="1"/>
    <col min="16" max="16" width="24" style="15" customWidth="1"/>
    <col min="17" max="17" width="46.5703125" style="15" customWidth="1"/>
    <col min="18" max="18" width="23.28515625" style="1377" customWidth="1"/>
    <col min="19" max="19" width="12.28515625" style="20" bestFit="1" customWidth="1"/>
    <col min="20" max="20" width="19.85546875" style="21" customWidth="1"/>
    <col min="21" max="21" width="11.140625" style="1" bestFit="1" customWidth="1"/>
    <col min="22" max="22" width="13.7109375" style="1" bestFit="1" customWidth="1"/>
    <col min="23" max="24" width="22.7109375" style="1" customWidth="1"/>
    <col min="25" max="25" width="17.7109375" style="1" customWidth="1"/>
    <col min="26" max="26" width="19.42578125" style="1" customWidth="1"/>
    <col min="27" max="27" width="12" style="1" bestFit="1" customWidth="1"/>
    <col min="28" max="28" width="11.140625" style="1" customWidth="1"/>
    <col min="29" max="29" width="9.42578125" style="1" bestFit="1" customWidth="1"/>
    <col min="30" max="30" width="7.7109375" style="1" bestFit="1" customWidth="1"/>
    <col min="31" max="31" width="11.5703125" style="1" bestFit="1" customWidth="1"/>
    <col min="32" max="32" width="12.85546875" style="1" customWidth="1"/>
    <col min="33" max="33" width="10.42578125" style="1" customWidth="1"/>
    <col min="34" max="34" width="21.140625" style="1" bestFit="1" customWidth="1"/>
    <col min="35" max="35" width="12.5703125" style="1" bestFit="1" customWidth="1"/>
    <col min="36" max="36" width="10.5703125" style="1" bestFit="1" customWidth="1"/>
    <col min="37" max="37" width="19" style="76" bestFit="1" customWidth="1"/>
    <col min="38" max="38" width="27.85546875" style="23" bestFit="1" customWidth="1"/>
    <col min="39" max="39" width="24.140625" style="24" bestFit="1" customWidth="1"/>
    <col min="40" max="16384" width="138.85546875" style="1"/>
  </cols>
  <sheetData>
    <row r="1" spans="1:59" ht="30.75" customHeight="1" x14ac:dyDescent="0.2">
      <c r="A1" s="146"/>
      <c r="B1" s="147"/>
      <c r="C1" s="147"/>
      <c r="D1" s="2690" t="s">
        <v>1691</v>
      </c>
      <c r="E1" s="2691"/>
      <c r="F1" s="2691"/>
      <c r="G1" s="2691"/>
      <c r="H1" s="2691"/>
      <c r="I1" s="2691"/>
      <c r="J1" s="2691"/>
      <c r="K1" s="2691"/>
      <c r="L1" s="2691"/>
      <c r="M1" s="2691"/>
      <c r="N1" s="2691"/>
      <c r="O1" s="2691"/>
      <c r="P1" s="2691"/>
      <c r="Q1" s="2691"/>
      <c r="R1" s="2691"/>
      <c r="S1" s="2691"/>
      <c r="T1" s="2691"/>
      <c r="U1" s="2691"/>
      <c r="V1" s="2691"/>
      <c r="W1" s="2691"/>
      <c r="X1" s="2691"/>
      <c r="Y1" s="2691"/>
      <c r="Z1" s="2691"/>
      <c r="AA1" s="2691"/>
      <c r="AB1" s="2691"/>
      <c r="AC1" s="2691"/>
      <c r="AD1" s="2691"/>
      <c r="AE1" s="2691"/>
      <c r="AF1" s="2691"/>
      <c r="AG1" s="2691"/>
      <c r="AH1" s="2691"/>
      <c r="AI1" s="2691"/>
      <c r="AJ1" s="2691"/>
      <c r="AK1" s="2692"/>
      <c r="AL1" s="148" t="s">
        <v>1692</v>
      </c>
      <c r="AM1" s="149" t="s">
        <v>953</v>
      </c>
      <c r="AN1" s="13"/>
      <c r="AO1" s="13"/>
      <c r="AP1" s="13"/>
      <c r="AQ1" s="13"/>
      <c r="AR1" s="13"/>
      <c r="AS1" s="13"/>
      <c r="AT1" s="13"/>
      <c r="AU1" s="13"/>
      <c r="AV1" s="13"/>
      <c r="AW1" s="13"/>
      <c r="AX1" s="13"/>
      <c r="AY1" s="13"/>
      <c r="AZ1" s="13"/>
      <c r="BA1" s="13"/>
      <c r="BB1" s="13"/>
      <c r="BC1" s="13"/>
      <c r="BD1" s="13"/>
      <c r="BE1" s="13"/>
      <c r="BF1" s="13"/>
      <c r="BG1" s="13"/>
    </row>
    <row r="2" spans="1:59" ht="18" customHeight="1" x14ac:dyDescent="0.2">
      <c r="A2" s="150"/>
      <c r="B2" s="151"/>
      <c r="C2" s="151"/>
      <c r="D2" s="2693" t="s">
        <v>1693</v>
      </c>
      <c r="E2" s="2694"/>
      <c r="F2" s="2694"/>
      <c r="G2" s="2694"/>
      <c r="H2" s="2694"/>
      <c r="I2" s="2694"/>
      <c r="J2" s="2694"/>
      <c r="K2" s="2694"/>
      <c r="L2" s="2694"/>
      <c r="M2" s="2694"/>
      <c r="N2" s="2694"/>
      <c r="O2" s="2694"/>
      <c r="P2" s="2694"/>
      <c r="Q2" s="2694"/>
      <c r="R2" s="2694"/>
      <c r="S2" s="2694"/>
      <c r="T2" s="2694"/>
      <c r="U2" s="2694"/>
      <c r="V2" s="2694"/>
      <c r="W2" s="2694"/>
      <c r="X2" s="2694"/>
      <c r="Y2" s="2694"/>
      <c r="Z2" s="2694"/>
      <c r="AA2" s="2694"/>
      <c r="AB2" s="2694"/>
      <c r="AC2" s="2694"/>
      <c r="AD2" s="2694"/>
      <c r="AE2" s="2694"/>
      <c r="AF2" s="2694"/>
      <c r="AG2" s="2694"/>
      <c r="AH2" s="2694"/>
      <c r="AI2" s="2694"/>
      <c r="AJ2" s="2694"/>
      <c r="AK2" s="2695"/>
      <c r="AL2" s="152" t="s">
        <v>1694</v>
      </c>
      <c r="AM2" s="149" t="s">
        <v>954</v>
      </c>
      <c r="AN2" s="13"/>
      <c r="AO2" s="13"/>
      <c r="AP2" s="13"/>
      <c r="AQ2" s="13"/>
      <c r="AR2" s="13"/>
      <c r="AS2" s="13"/>
      <c r="AT2" s="13"/>
      <c r="AU2" s="13"/>
      <c r="AV2" s="13"/>
      <c r="AW2" s="13"/>
      <c r="AX2" s="13"/>
      <c r="AY2" s="13"/>
      <c r="AZ2" s="13"/>
      <c r="BA2" s="13"/>
      <c r="BB2" s="13"/>
      <c r="BC2" s="13"/>
      <c r="BD2" s="13"/>
      <c r="BE2" s="13"/>
      <c r="BF2" s="13"/>
      <c r="BG2" s="13"/>
    </row>
    <row r="3" spans="1:59" ht="15.75" customHeight="1" x14ac:dyDescent="0.2">
      <c r="A3" s="150"/>
      <c r="B3" s="151"/>
      <c r="C3" s="151"/>
      <c r="D3" s="2696"/>
      <c r="E3" s="2697"/>
      <c r="F3" s="2697"/>
      <c r="G3" s="2697"/>
      <c r="H3" s="2697"/>
      <c r="I3" s="2697"/>
      <c r="J3" s="2697"/>
      <c r="K3" s="2697"/>
      <c r="L3" s="2697"/>
      <c r="M3" s="2697"/>
      <c r="N3" s="2697"/>
      <c r="O3" s="2697"/>
      <c r="P3" s="2697"/>
      <c r="Q3" s="2697"/>
      <c r="R3" s="2697"/>
      <c r="S3" s="2697"/>
      <c r="T3" s="2697"/>
      <c r="U3" s="2697"/>
      <c r="V3" s="2697"/>
      <c r="W3" s="2697"/>
      <c r="X3" s="2697"/>
      <c r="Y3" s="2697"/>
      <c r="Z3" s="2697"/>
      <c r="AA3" s="2697"/>
      <c r="AB3" s="2697"/>
      <c r="AC3" s="2697"/>
      <c r="AD3" s="2697"/>
      <c r="AE3" s="2697"/>
      <c r="AF3" s="2697"/>
      <c r="AG3" s="2697"/>
      <c r="AH3" s="2697"/>
      <c r="AI3" s="2697"/>
      <c r="AJ3" s="2697"/>
      <c r="AK3" s="2698"/>
      <c r="AL3" s="148" t="s">
        <v>1695</v>
      </c>
      <c r="AM3" s="1617">
        <v>44181</v>
      </c>
      <c r="AN3" s="13"/>
      <c r="AO3" s="13"/>
      <c r="AP3" s="13"/>
      <c r="AQ3" s="13"/>
      <c r="AR3" s="13"/>
      <c r="AS3" s="13"/>
      <c r="AT3" s="13"/>
      <c r="AU3" s="13"/>
      <c r="AV3" s="13"/>
      <c r="AW3" s="13"/>
      <c r="AX3" s="13"/>
      <c r="AY3" s="13"/>
      <c r="AZ3" s="13"/>
      <c r="BA3" s="13"/>
      <c r="BB3" s="13"/>
      <c r="BC3" s="13"/>
      <c r="BD3" s="13"/>
      <c r="BE3" s="13"/>
      <c r="BF3" s="13"/>
      <c r="BG3" s="13"/>
    </row>
    <row r="4" spans="1:59" ht="15" customHeight="1" x14ac:dyDescent="0.2">
      <c r="A4" s="2"/>
      <c r="B4" s="3"/>
      <c r="C4" s="3"/>
      <c r="D4" s="2699"/>
      <c r="E4" s="2700"/>
      <c r="F4" s="2700"/>
      <c r="G4" s="2700"/>
      <c r="H4" s="2700"/>
      <c r="I4" s="2700"/>
      <c r="J4" s="2700"/>
      <c r="K4" s="2700"/>
      <c r="L4" s="2700"/>
      <c r="M4" s="2700"/>
      <c r="N4" s="2700"/>
      <c r="O4" s="2700"/>
      <c r="P4" s="2700"/>
      <c r="Q4" s="2700"/>
      <c r="R4" s="2700"/>
      <c r="S4" s="2700"/>
      <c r="T4" s="2700"/>
      <c r="U4" s="2700"/>
      <c r="V4" s="2700"/>
      <c r="W4" s="2700"/>
      <c r="X4" s="2700"/>
      <c r="Y4" s="2700"/>
      <c r="Z4" s="2700"/>
      <c r="AA4" s="2700"/>
      <c r="AB4" s="2700"/>
      <c r="AC4" s="2700"/>
      <c r="AD4" s="2700"/>
      <c r="AE4" s="2700"/>
      <c r="AF4" s="2700"/>
      <c r="AG4" s="2700"/>
      <c r="AH4" s="2700"/>
      <c r="AI4" s="2700"/>
      <c r="AJ4" s="2700"/>
      <c r="AK4" s="2701"/>
      <c r="AL4" s="148" t="s">
        <v>1696</v>
      </c>
      <c r="AM4" s="153" t="s">
        <v>956</v>
      </c>
      <c r="AN4" s="13"/>
      <c r="AO4" s="13"/>
      <c r="AP4" s="13"/>
      <c r="AQ4" s="13"/>
      <c r="AR4" s="13"/>
      <c r="AS4" s="13"/>
      <c r="AT4" s="13"/>
      <c r="AU4" s="13"/>
      <c r="AV4" s="13"/>
      <c r="AW4" s="13"/>
      <c r="AX4" s="13"/>
      <c r="AY4" s="13"/>
      <c r="AZ4" s="13"/>
      <c r="BA4" s="13"/>
      <c r="BB4" s="13"/>
      <c r="BC4" s="13"/>
      <c r="BD4" s="13"/>
      <c r="BE4" s="13"/>
      <c r="BF4" s="13"/>
      <c r="BG4" s="13"/>
    </row>
    <row r="5" spans="1:59" ht="20.25" customHeight="1" x14ac:dyDescent="0.2">
      <c r="A5" s="2702" t="s">
        <v>1697</v>
      </c>
      <c r="B5" s="2702"/>
      <c r="C5" s="2702"/>
      <c r="D5" s="2702"/>
      <c r="E5" s="2702"/>
      <c r="F5" s="2702"/>
      <c r="G5" s="2702"/>
      <c r="H5" s="2702"/>
      <c r="I5" s="2702"/>
      <c r="J5" s="2703" t="s">
        <v>958</v>
      </c>
      <c r="K5" s="2703"/>
      <c r="L5" s="2703"/>
      <c r="M5" s="2703"/>
      <c r="N5" s="2703"/>
      <c r="O5" s="2703"/>
      <c r="P5" s="2703"/>
      <c r="Q5" s="2703"/>
      <c r="R5" s="2703"/>
      <c r="S5" s="2703"/>
      <c r="T5" s="2703"/>
      <c r="U5" s="2703"/>
      <c r="V5" s="2703"/>
      <c r="W5" s="2703"/>
      <c r="X5" s="2703"/>
      <c r="Y5" s="2703"/>
      <c r="Z5" s="2703"/>
      <c r="AA5" s="2703"/>
      <c r="AB5" s="2703"/>
      <c r="AC5" s="2703"/>
      <c r="AD5" s="2703"/>
      <c r="AE5" s="2703"/>
      <c r="AF5" s="2703"/>
      <c r="AG5" s="2703"/>
      <c r="AH5" s="2703"/>
      <c r="AI5" s="2703"/>
      <c r="AJ5" s="2703"/>
      <c r="AK5" s="2703"/>
      <c r="AL5" s="1823"/>
      <c r="AM5" s="1823"/>
      <c r="AN5" s="13"/>
      <c r="AO5" s="13"/>
      <c r="AP5" s="13"/>
      <c r="AQ5" s="13"/>
      <c r="AR5" s="13"/>
      <c r="AS5" s="13"/>
      <c r="AT5" s="13"/>
      <c r="AU5" s="13"/>
      <c r="AV5" s="13"/>
      <c r="AW5" s="13"/>
      <c r="AX5" s="13"/>
      <c r="AY5" s="13"/>
      <c r="AZ5" s="13"/>
      <c r="BA5" s="13"/>
      <c r="BB5" s="13"/>
      <c r="BC5" s="13"/>
      <c r="BD5" s="13"/>
      <c r="BE5" s="13"/>
      <c r="BF5" s="13"/>
      <c r="BG5" s="13"/>
    </row>
    <row r="6" spans="1:59" ht="25.5" customHeight="1" x14ac:dyDescent="0.2">
      <c r="A6" s="1822"/>
      <c r="B6" s="1822"/>
      <c r="C6" s="1822"/>
      <c r="D6" s="1822"/>
      <c r="E6" s="1822"/>
      <c r="F6" s="1822"/>
      <c r="G6" s="1822"/>
      <c r="H6" s="1822"/>
      <c r="I6" s="1822"/>
      <c r="J6" s="2"/>
      <c r="K6" s="3"/>
      <c r="L6" s="3"/>
      <c r="M6" s="3"/>
      <c r="N6" s="1363"/>
      <c r="O6" s="3"/>
      <c r="P6" s="3"/>
      <c r="Q6" s="3"/>
      <c r="R6" s="1363"/>
      <c r="S6" s="3"/>
      <c r="T6" s="3"/>
      <c r="U6" s="1824" t="s">
        <v>959</v>
      </c>
      <c r="V6" s="1819"/>
      <c r="W6" s="1819"/>
      <c r="X6" s="1819"/>
      <c r="Y6" s="1819"/>
      <c r="Z6" s="1819"/>
      <c r="AA6" s="1819"/>
      <c r="AB6" s="1819"/>
      <c r="AC6" s="1819"/>
      <c r="AD6" s="1819"/>
      <c r="AE6" s="1819"/>
      <c r="AF6" s="1819"/>
      <c r="AG6" s="1819"/>
      <c r="AH6" s="1819"/>
      <c r="AI6" s="1820"/>
      <c r="AJ6" s="1012"/>
      <c r="AK6" s="3"/>
      <c r="AL6" s="3"/>
      <c r="AM6" s="25"/>
      <c r="AN6" s="13"/>
      <c r="AO6" s="13"/>
      <c r="AP6" s="13"/>
      <c r="AQ6" s="13"/>
      <c r="AR6" s="13"/>
      <c r="AS6" s="13"/>
      <c r="AT6" s="13"/>
      <c r="AU6" s="13"/>
      <c r="AV6" s="13"/>
      <c r="AW6" s="13"/>
      <c r="AX6" s="13"/>
      <c r="AY6" s="13"/>
      <c r="AZ6" s="13"/>
      <c r="BA6" s="13"/>
      <c r="BB6" s="13"/>
      <c r="BC6" s="13"/>
      <c r="BD6" s="13"/>
      <c r="BE6" s="13"/>
      <c r="BF6" s="13"/>
      <c r="BG6" s="13"/>
    </row>
    <row r="7" spans="1:59" ht="15" x14ac:dyDescent="0.2">
      <c r="A7" s="1825" t="s">
        <v>960</v>
      </c>
      <c r="B7" s="1826"/>
      <c r="C7" s="1825" t="s">
        <v>4</v>
      </c>
      <c r="D7" s="1826"/>
      <c r="E7" s="1825" t="s">
        <v>5</v>
      </c>
      <c r="F7" s="1826"/>
      <c r="G7" s="1825" t="s">
        <v>961</v>
      </c>
      <c r="H7" s="1826"/>
      <c r="I7" s="1827" t="s">
        <v>962</v>
      </c>
      <c r="J7" s="1827" t="s">
        <v>963</v>
      </c>
      <c r="K7" s="1827" t="s">
        <v>964</v>
      </c>
      <c r="L7" s="1827" t="s">
        <v>965</v>
      </c>
      <c r="M7" s="1832" t="s">
        <v>966</v>
      </c>
      <c r="N7" s="2688" t="s">
        <v>967</v>
      </c>
      <c r="O7" s="1836" t="s">
        <v>968</v>
      </c>
      <c r="P7" s="1836" t="s">
        <v>969</v>
      </c>
      <c r="Q7" s="1827" t="s">
        <v>970</v>
      </c>
      <c r="R7" s="2706" t="s">
        <v>1698</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2704"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60" x14ac:dyDescent="0.2">
      <c r="A8" s="37" t="s">
        <v>980</v>
      </c>
      <c r="B8" s="38" t="s">
        <v>981</v>
      </c>
      <c r="C8" s="39" t="s">
        <v>980</v>
      </c>
      <c r="D8" s="38" t="s">
        <v>981</v>
      </c>
      <c r="E8" s="38" t="s">
        <v>980</v>
      </c>
      <c r="F8" s="38" t="s">
        <v>981</v>
      </c>
      <c r="G8" s="38" t="s">
        <v>980</v>
      </c>
      <c r="H8" s="38" t="s">
        <v>981</v>
      </c>
      <c r="I8" s="1828"/>
      <c r="J8" s="1828"/>
      <c r="K8" s="1828"/>
      <c r="L8" s="1828"/>
      <c r="M8" s="1833"/>
      <c r="N8" s="2689"/>
      <c r="O8" s="1837"/>
      <c r="P8" s="1837"/>
      <c r="Q8" s="1828"/>
      <c r="R8" s="2707"/>
      <c r="S8" s="40" t="s">
        <v>982</v>
      </c>
      <c r="T8" s="1013" t="s">
        <v>981</v>
      </c>
      <c r="U8" s="1013" t="s">
        <v>983</v>
      </c>
      <c r="V8" s="154" t="s">
        <v>984</v>
      </c>
      <c r="W8" s="1014" t="s">
        <v>985</v>
      </c>
      <c r="X8" s="1014" t="s">
        <v>986</v>
      </c>
      <c r="Y8" s="1014" t="s">
        <v>987</v>
      </c>
      <c r="Z8" s="1014" t="s">
        <v>988</v>
      </c>
      <c r="AA8" s="1014" t="s">
        <v>989</v>
      </c>
      <c r="AB8" s="1014" t="s">
        <v>990</v>
      </c>
      <c r="AC8" s="1014" t="s">
        <v>991</v>
      </c>
      <c r="AD8" s="1014" t="s">
        <v>992</v>
      </c>
      <c r="AE8" s="1014" t="s">
        <v>993</v>
      </c>
      <c r="AF8" s="1014" t="s">
        <v>994</v>
      </c>
      <c r="AG8" s="1014" t="s">
        <v>995</v>
      </c>
      <c r="AH8" s="1014" t="s">
        <v>996</v>
      </c>
      <c r="AI8" s="1014" t="s">
        <v>1699</v>
      </c>
      <c r="AJ8" s="2705"/>
      <c r="AK8" s="1846"/>
      <c r="AL8" s="1846"/>
      <c r="AM8" s="1848"/>
      <c r="AN8" s="16"/>
      <c r="AO8" s="16"/>
      <c r="AP8" s="16"/>
      <c r="AQ8" s="16"/>
      <c r="AR8" s="16"/>
      <c r="AS8" s="16"/>
      <c r="AT8" s="16"/>
      <c r="AU8" s="16"/>
      <c r="AV8" s="16"/>
      <c r="AW8" s="16"/>
      <c r="AX8" s="16"/>
      <c r="AY8" s="16"/>
      <c r="AZ8" s="16"/>
      <c r="BA8" s="16"/>
      <c r="BB8" s="16"/>
      <c r="BC8" s="16"/>
      <c r="BD8" s="16"/>
      <c r="BE8" s="16"/>
      <c r="BF8" s="16"/>
      <c r="BG8" s="16"/>
    </row>
    <row r="9" spans="1:59" ht="15.75" x14ac:dyDescent="0.2">
      <c r="A9" s="155">
        <v>1</v>
      </c>
      <c r="B9" s="156" t="s">
        <v>1438</v>
      </c>
      <c r="C9" s="4"/>
      <c r="D9" s="4"/>
      <c r="E9" s="4"/>
      <c r="F9" s="5"/>
      <c r="G9" s="5"/>
      <c r="H9" s="4"/>
      <c r="I9" s="4"/>
      <c r="J9" s="4"/>
      <c r="K9" s="1108"/>
      <c r="L9" s="5"/>
      <c r="M9" s="6"/>
      <c r="N9" s="1364"/>
      <c r="O9" s="5"/>
      <c r="P9" s="5"/>
      <c r="Q9" s="5"/>
      <c r="R9" s="1369"/>
      <c r="S9" s="9"/>
      <c r="T9" s="1108"/>
      <c r="U9" s="2708" t="s">
        <v>1700</v>
      </c>
      <c r="V9" s="2708"/>
      <c r="W9" s="2708"/>
      <c r="X9" s="2708"/>
      <c r="Y9" s="2708"/>
      <c r="Z9" s="2708"/>
      <c r="AA9" s="2708"/>
      <c r="AB9" s="2708"/>
      <c r="AC9" s="2708"/>
      <c r="AD9" s="2708"/>
      <c r="AE9" s="2708"/>
      <c r="AF9" s="2708"/>
      <c r="AG9" s="2708"/>
      <c r="AH9" s="2708"/>
      <c r="AI9" s="2708"/>
      <c r="AJ9" s="2708"/>
      <c r="AK9" s="10"/>
      <c r="AL9" s="10"/>
      <c r="AM9" s="11"/>
      <c r="AN9" s="13"/>
      <c r="AO9" s="13"/>
      <c r="AP9" s="13"/>
      <c r="AQ9" s="13"/>
      <c r="AR9" s="13"/>
      <c r="AS9" s="13"/>
      <c r="AT9" s="13"/>
      <c r="AU9" s="13"/>
      <c r="AV9" s="13"/>
      <c r="AW9" s="13"/>
      <c r="AX9" s="13"/>
      <c r="AY9" s="13"/>
      <c r="AZ9" s="13"/>
      <c r="BA9" s="13"/>
      <c r="BB9" s="13"/>
      <c r="BC9" s="13"/>
      <c r="BD9" s="13"/>
      <c r="BE9" s="13"/>
      <c r="BF9" s="13"/>
      <c r="BG9" s="13"/>
    </row>
    <row r="10" spans="1:59" s="13" customFormat="1" ht="15" x14ac:dyDescent="0.2">
      <c r="A10" s="1883"/>
      <c r="B10" s="1884"/>
      <c r="C10" s="77">
        <v>2201</v>
      </c>
      <c r="D10" s="2709" t="s">
        <v>172</v>
      </c>
      <c r="E10" s="2710"/>
      <c r="F10" s="2710"/>
      <c r="G10" s="2710"/>
      <c r="H10" s="2710"/>
      <c r="I10" s="2710"/>
      <c r="J10" s="2710"/>
      <c r="K10" s="2710"/>
      <c r="L10" s="2710"/>
      <c r="M10" s="2710"/>
      <c r="N10" s="2710"/>
      <c r="O10" s="2710"/>
      <c r="P10" s="2710"/>
      <c r="Q10" s="2710"/>
      <c r="R10" s="2710"/>
      <c r="S10" s="2710"/>
      <c r="T10" s="2710"/>
      <c r="U10" s="2710"/>
      <c r="V10" s="2710"/>
      <c r="W10" s="2710"/>
      <c r="X10" s="2710"/>
      <c r="Y10" s="2710"/>
      <c r="Z10" s="2710"/>
      <c r="AA10" s="2710"/>
      <c r="AB10" s="2710"/>
      <c r="AC10" s="2710"/>
      <c r="AD10" s="2710"/>
      <c r="AE10" s="2710"/>
      <c r="AF10" s="2710"/>
      <c r="AG10" s="2710"/>
      <c r="AH10" s="2710"/>
      <c r="AI10" s="2710"/>
      <c r="AJ10" s="2710"/>
      <c r="AK10" s="2710"/>
      <c r="AL10" s="2710"/>
      <c r="AM10" s="2711"/>
    </row>
    <row r="11" spans="1:59" s="13" customFormat="1" ht="15.75" customHeight="1" x14ac:dyDescent="0.2">
      <c r="A11" s="1885"/>
      <c r="B11" s="1886"/>
      <c r="C11" s="1074"/>
      <c r="D11" s="97"/>
      <c r="E11" s="2712" t="s">
        <v>1701</v>
      </c>
      <c r="F11" s="2356" t="s">
        <v>478</v>
      </c>
      <c r="G11" s="2715">
        <v>220103000</v>
      </c>
      <c r="H11" s="2359" t="s">
        <v>479</v>
      </c>
      <c r="I11" s="2718">
        <v>2500</v>
      </c>
      <c r="J11" s="1171" t="s">
        <v>1702</v>
      </c>
      <c r="K11" s="2356" t="s">
        <v>480</v>
      </c>
      <c r="L11" s="2721" t="s">
        <v>481</v>
      </c>
      <c r="M11" s="2735">
        <f>SUM(R11:R14)/N11</f>
        <v>0.10760512589348961</v>
      </c>
      <c r="N11" s="2738">
        <f>SUM(R11:R36)</f>
        <v>15529000000</v>
      </c>
      <c r="O11" s="2721" t="s">
        <v>1703</v>
      </c>
      <c r="P11" s="1892" t="s">
        <v>1704</v>
      </c>
      <c r="Q11" s="2730" t="s">
        <v>1705</v>
      </c>
      <c r="R11" s="1370">
        <v>111029460.67949601</v>
      </c>
      <c r="S11" s="2750">
        <v>25</v>
      </c>
      <c r="T11" s="1906" t="s">
        <v>1706</v>
      </c>
      <c r="U11" s="2733">
        <v>19649</v>
      </c>
      <c r="V11" s="2733">
        <v>20118</v>
      </c>
      <c r="W11" s="2733">
        <v>28907</v>
      </c>
      <c r="X11" s="2733">
        <v>9525</v>
      </c>
      <c r="Y11" s="2733">
        <v>1222</v>
      </c>
      <c r="Z11" s="2733">
        <v>113</v>
      </c>
      <c r="AA11" s="2733">
        <v>297</v>
      </c>
      <c r="AB11" s="2733">
        <v>345</v>
      </c>
      <c r="AC11" s="2733">
        <v>0</v>
      </c>
      <c r="AD11" s="2733">
        <v>0</v>
      </c>
      <c r="AE11" s="2733">
        <v>0</v>
      </c>
      <c r="AF11" s="2733">
        <v>0</v>
      </c>
      <c r="AG11" s="2733">
        <v>3301</v>
      </c>
      <c r="AH11" s="2733">
        <v>113</v>
      </c>
      <c r="AI11" s="2733">
        <v>2507</v>
      </c>
      <c r="AJ11" s="2733">
        <f>SUM(U11:V36)</f>
        <v>39767</v>
      </c>
      <c r="AK11" s="2300">
        <v>44198</v>
      </c>
      <c r="AL11" s="2300">
        <v>44560</v>
      </c>
      <c r="AM11" s="2724" t="s">
        <v>1707</v>
      </c>
    </row>
    <row r="12" spans="1:59" s="13" customFormat="1" ht="27" customHeight="1" x14ac:dyDescent="0.2">
      <c r="A12" s="1885"/>
      <c r="B12" s="1886"/>
      <c r="C12" s="97"/>
      <c r="D12" s="97"/>
      <c r="E12" s="2713"/>
      <c r="F12" s="2337"/>
      <c r="G12" s="2716"/>
      <c r="H12" s="2360"/>
      <c r="I12" s="2719"/>
      <c r="J12" s="1171" t="s">
        <v>1708</v>
      </c>
      <c r="K12" s="2337"/>
      <c r="L12" s="2722"/>
      <c r="M12" s="2736"/>
      <c r="N12" s="2739"/>
      <c r="O12" s="2722"/>
      <c r="P12" s="1893"/>
      <c r="Q12" s="2731"/>
      <c r="R12" s="1370">
        <v>689467807.08006704</v>
      </c>
      <c r="S12" s="2751"/>
      <c r="T12" s="1907"/>
      <c r="U12" s="2734"/>
      <c r="V12" s="2734"/>
      <c r="W12" s="2734"/>
      <c r="X12" s="2734"/>
      <c r="Y12" s="2734"/>
      <c r="Z12" s="2734"/>
      <c r="AA12" s="2734"/>
      <c r="AB12" s="2734"/>
      <c r="AC12" s="2734"/>
      <c r="AD12" s="2734"/>
      <c r="AE12" s="2734"/>
      <c r="AF12" s="2734"/>
      <c r="AG12" s="2734"/>
      <c r="AH12" s="2734"/>
      <c r="AI12" s="2734"/>
      <c r="AJ12" s="2734"/>
      <c r="AK12" s="2301"/>
      <c r="AL12" s="2301"/>
      <c r="AM12" s="2725"/>
    </row>
    <row r="13" spans="1:59" s="13" customFormat="1" ht="44.25" customHeight="1" x14ac:dyDescent="0.2">
      <c r="A13" s="1885"/>
      <c r="B13" s="1886"/>
      <c r="C13" s="97"/>
      <c r="D13" s="97"/>
      <c r="E13" s="2713"/>
      <c r="F13" s="2337"/>
      <c r="G13" s="2716"/>
      <c r="H13" s="2360"/>
      <c r="I13" s="2719"/>
      <c r="J13" s="1171" t="s">
        <v>1709</v>
      </c>
      <c r="K13" s="2337"/>
      <c r="L13" s="2722"/>
      <c r="M13" s="2736"/>
      <c r="N13" s="2739"/>
      <c r="O13" s="2722"/>
      <c r="P13" s="1893"/>
      <c r="Q13" s="2731"/>
      <c r="R13" s="1370">
        <v>626740793.53765702</v>
      </c>
      <c r="S13" s="2751"/>
      <c r="T13" s="1907"/>
      <c r="U13" s="2734"/>
      <c r="V13" s="2734"/>
      <c r="W13" s="2734"/>
      <c r="X13" s="2734"/>
      <c r="Y13" s="2734"/>
      <c r="Z13" s="2734"/>
      <c r="AA13" s="2734"/>
      <c r="AB13" s="2734"/>
      <c r="AC13" s="2734"/>
      <c r="AD13" s="2734"/>
      <c r="AE13" s="2734"/>
      <c r="AF13" s="2734"/>
      <c r="AG13" s="2734"/>
      <c r="AH13" s="2734"/>
      <c r="AI13" s="2734"/>
      <c r="AJ13" s="2734"/>
      <c r="AK13" s="2301"/>
      <c r="AL13" s="2301"/>
      <c r="AM13" s="2725"/>
    </row>
    <row r="14" spans="1:59" s="13" customFormat="1" ht="44.25" customHeight="1" x14ac:dyDescent="0.2">
      <c r="A14" s="1885"/>
      <c r="B14" s="1886"/>
      <c r="C14" s="97"/>
      <c r="D14" s="97"/>
      <c r="E14" s="2714"/>
      <c r="F14" s="2335"/>
      <c r="G14" s="2717"/>
      <c r="H14" s="2406"/>
      <c r="I14" s="2720"/>
      <c r="J14" s="1171" t="s">
        <v>1710</v>
      </c>
      <c r="K14" s="2337"/>
      <c r="L14" s="2722"/>
      <c r="M14" s="2737"/>
      <c r="N14" s="2739"/>
      <c r="O14" s="2722"/>
      <c r="P14" s="1894"/>
      <c r="Q14" s="2732"/>
      <c r="R14" s="1370">
        <v>243761938.70278001</v>
      </c>
      <c r="S14" s="2752"/>
      <c r="T14" s="1908"/>
      <c r="U14" s="2734"/>
      <c r="V14" s="2734"/>
      <c r="W14" s="2734"/>
      <c r="X14" s="2734"/>
      <c r="Y14" s="2734"/>
      <c r="Z14" s="2734"/>
      <c r="AA14" s="2734"/>
      <c r="AB14" s="2734"/>
      <c r="AC14" s="2734"/>
      <c r="AD14" s="2734"/>
      <c r="AE14" s="2734"/>
      <c r="AF14" s="2734"/>
      <c r="AG14" s="2734"/>
      <c r="AH14" s="2734"/>
      <c r="AI14" s="2734"/>
      <c r="AJ14" s="2734"/>
      <c r="AK14" s="2302"/>
      <c r="AL14" s="2302"/>
      <c r="AM14" s="2726"/>
    </row>
    <row r="15" spans="1:59" s="13" customFormat="1" ht="44.25" customHeight="1" x14ac:dyDescent="0.2">
      <c r="A15" s="1885"/>
      <c r="B15" s="1886"/>
      <c r="C15" s="97"/>
      <c r="D15" s="97"/>
      <c r="E15" s="2712">
        <v>2201033</v>
      </c>
      <c r="F15" s="2721" t="s">
        <v>482</v>
      </c>
      <c r="G15" s="2715">
        <v>220103300</v>
      </c>
      <c r="H15" s="2721" t="s">
        <v>483</v>
      </c>
      <c r="I15" s="2718">
        <v>9000</v>
      </c>
      <c r="J15" s="1171" t="s">
        <v>1711</v>
      </c>
      <c r="K15" s="2337"/>
      <c r="L15" s="2722"/>
      <c r="M15" s="2727">
        <f>SUM(R15:R18)/N11</f>
        <v>1.1591216433769077E-3</v>
      </c>
      <c r="N15" s="2739"/>
      <c r="O15" s="2722"/>
      <c r="P15" s="1892" t="s">
        <v>1712</v>
      </c>
      <c r="Q15" s="2730" t="s">
        <v>1713</v>
      </c>
      <c r="R15" s="1371">
        <v>1196008.5531004989</v>
      </c>
      <c r="S15" s="2747">
        <v>20</v>
      </c>
      <c r="T15" s="1892" t="s">
        <v>1177</v>
      </c>
      <c r="U15" s="2734"/>
      <c r="V15" s="2734"/>
      <c r="W15" s="2734"/>
      <c r="X15" s="2734"/>
      <c r="Y15" s="2734"/>
      <c r="Z15" s="2734"/>
      <c r="AA15" s="2734"/>
      <c r="AB15" s="2734"/>
      <c r="AC15" s="2734"/>
      <c r="AD15" s="2734"/>
      <c r="AE15" s="2734"/>
      <c r="AF15" s="2734"/>
      <c r="AG15" s="2734"/>
      <c r="AH15" s="2734"/>
      <c r="AI15" s="2734"/>
      <c r="AJ15" s="2734"/>
      <c r="AK15" s="2300">
        <v>44198</v>
      </c>
      <c r="AL15" s="2300">
        <v>44560</v>
      </c>
      <c r="AM15" s="2724" t="s">
        <v>1707</v>
      </c>
    </row>
    <row r="16" spans="1:59" s="13" customFormat="1" ht="15" x14ac:dyDescent="0.2">
      <c r="A16" s="1885"/>
      <c r="B16" s="1886"/>
      <c r="C16" s="97"/>
      <c r="D16" s="97"/>
      <c r="E16" s="2713"/>
      <c r="F16" s="2722"/>
      <c r="G16" s="2716"/>
      <c r="H16" s="2722"/>
      <c r="I16" s="2719"/>
      <c r="J16" s="1171" t="s">
        <v>1714</v>
      </c>
      <c r="K16" s="2337"/>
      <c r="L16" s="2722"/>
      <c r="M16" s="2728"/>
      <c r="N16" s="2739"/>
      <c r="O16" s="2722"/>
      <c r="P16" s="1893"/>
      <c r="Q16" s="2731"/>
      <c r="R16" s="1370">
        <v>7426942.2665716326</v>
      </c>
      <c r="S16" s="2748"/>
      <c r="T16" s="1893"/>
      <c r="U16" s="2734"/>
      <c r="V16" s="2734"/>
      <c r="W16" s="2734"/>
      <c r="X16" s="2734"/>
      <c r="Y16" s="2734"/>
      <c r="Z16" s="2734"/>
      <c r="AA16" s="2734"/>
      <c r="AB16" s="2734"/>
      <c r="AC16" s="2734"/>
      <c r="AD16" s="2734"/>
      <c r="AE16" s="2734"/>
      <c r="AF16" s="2734"/>
      <c r="AG16" s="2734"/>
      <c r="AH16" s="2734"/>
      <c r="AI16" s="2734"/>
      <c r="AJ16" s="2734"/>
      <c r="AK16" s="2301"/>
      <c r="AL16" s="2301"/>
      <c r="AM16" s="2725"/>
    </row>
    <row r="17" spans="1:39" s="13" customFormat="1" ht="15" x14ac:dyDescent="0.2">
      <c r="A17" s="1885"/>
      <c r="B17" s="1886"/>
      <c r="C17" s="97"/>
      <c r="D17" s="97"/>
      <c r="E17" s="2713"/>
      <c r="F17" s="2722"/>
      <c r="G17" s="2716"/>
      <c r="H17" s="2722"/>
      <c r="I17" s="2719"/>
      <c r="J17" s="1171" t="s">
        <v>1715</v>
      </c>
      <c r="K17" s="2337"/>
      <c r="L17" s="2722"/>
      <c r="M17" s="2728"/>
      <c r="N17" s="2739"/>
      <c r="O17" s="2722"/>
      <c r="P17" s="1893"/>
      <c r="Q17" s="2731"/>
      <c r="R17" s="1370">
        <v>6751247.3271560939</v>
      </c>
      <c r="S17" s="2748"/>
      <c r="T17" s="1893"/>
      <c r="U17" s="2734"/>
      <c r="V17" s="2734"/>
      <c r="W17" s="2734"/>
      <c r="X17" s="2734"/>
      <c r="Y17" s="2734"/>
      <c r="Z17" s="2734"/>
      <c r="AA17" s="2734"/>
      <c r="AB17" s="2734"/>
      <c r="AC17" s="2734"/>
      <c r="AD17" s="2734"/>
      <c r="AE17" s="2734"/>
      <c r="AF17" s="2734"/>
      <c r="AG17" s="2734"/>
      <c r="AH17" s="2734"/>
      <c r="AI17" s="2734"/>
      <c r="AJ17" s="2734"/>
      <c r="AK17" s="2301"/>
      <c r="AL17" s="2301"/>
      <c r="AM17" s="2725"/>
    </row>
    <row r="18" spans="1:39" s="13" customFormat="1" ht="15" x14ac:dyDescent="0.2">
      <c r="A18" s="1885"/>
      <c r="B18" s="1886"/>
      <c r="C18" s="97"/>
      <c r="D18" s="97"/>
      <c r="E18" s="2714"/>
      <c r="F18" s="2723"/>
      <c r="G18" s="2717"/>
      <c r="H18" s="2723"/>
      <c r="I18" s="2720"/>
      <c r="J18" s="1171" t="s">
        <v>1716</v>
      </c>
      <c r="K18" s="2337"/>
      <c r="L18" s="2722"/>
      <c r="M18" s="2729"/>
      <c r="N18" s="2739"/>
      <c r="O18" s="2722"/>
      <c r="P18" s="1894"/>
      <c r="Q18" s="2732"/>
      <c r="R18" s="1370">
        <v>2625801.8531717751</v>
      </c>
      <c r="S18" s="2749"/>
      <c r="T18" s="1894"/>
      <c r="U18" s="2734"/>
      <c r="V18" s="2734"/>
      <c r="W18" s="2734"/>
      <c r="X18" s="2734"/>
      <c r="Y18" s="2734"/>
      <c r="Z18" s="2734"/>
      <c r="AA18" s="2734"/>
      <c r="AB18" s="2734"/>
      <c r="AC18" s="2734"/>
      <c r="AD18" s="2734"/>
      <c r="AE18" s="2734"/>
      <c r="AF18" s="2734"/>
      <c r="AG18" s="2734"/>
      <c r="AH18" s="2734"/>
      <c r="AI18" s="2734"/>
      <c r="AJ18" s="2734"/>
      <c r="AK18" s="2302"/>
      <c r="AL18" s="2302"/>
      <c r="AM18" s="2726"/>
    </row>
    <row r="19" spans="1:39" s="13" customFormat="1" ht="15.75" customHeight="1" x14ac:dyDescent="0.2">
      <c r="A19" s="1885"/>
      <c r="B19" s="1886"/>
      <c r="C19" s="97"/>
      <c r="D19" s="97"/>
      <c r="E19" s="2712">
        <v>2201032</v>
      </c>
      <c r="F19" s="2721" t="s">
        <v>484</v>
      </c>
      <c r="G19" s="2744">
        <v>220103200</v>
      </c>
      <c r="H19" s="2721" t="s">
        <v>485</v>
      </c>
      <c r="I19" s="2718">
        <v>200</v>
      </c>
      <c r="J19" s="1171" t="s">
        <v>1717</v>
      </c>
      <c r="K19" s="2337"/>
      <c r="L19" s="2722"/>
      <c r="M19" s="2727">
        <f>SUM(R19:R22)/N11</f>
        <v>6.439564685427261E-4</v>
      </c>
      <c r="N19" s="2739"/>
      <c r="O19" s="2722"/>
      <c r="P19" s="1892" t="s">
        <v>1718</v>
      </c>
      <c r="Q19" s="2730" t="s">
        <v>1719</v>
      </c>
      <c r="R19" s="1370">
        <v>664449.19616694399</v>
      </c>
      <c r="S19" s="2747">
        <v>20</v>
      </c>
      <c r="T19" s="1892" t="s">
        <v>1177</v>
      </c>
      <c r="U19" s="2734"/>
      <c r="V19" s="2734"/>
      <c r="W19" s="2734"/>
      <c r="X19" s="2734"/>
      <c r="Y19" s="2734"/>
      <c r="Z19" s="2734"/>
      <c r="AA19" s="2734"/>
      <c r="AB19" s="2734"/>
      <c r="AC19" s="2734"/>
      <c r="AD19" s="2734"/>
      <c r="AE19" s="2734"/>
      <c r="AF19" s="2734"/>
      <c r="AG19" s="2734"/>
      <c r="AH19" s="2734"/>
      <c r="AI19" s="2734"/>
      <c r="AJ19" s="2734"/>
      <c r="AK19" s="2300">
        <v>44198</v>
      </c>
      <c r="AL19" s="2300">
        <v>44560</v>
      </c>
      <c r="AM19" s="2724" t="s">
        <v>1707</v>
      </c>
    </row>
    <row r="20" spans="1:39" s="13" customFormat="1" ht="15" x14ac:dyDescent="0.2">
      <c r="A20" s="1885"/>
      <c r="B20" s="1886"/>
      <c r="C20" s="97"/>
      <c r="D20" s="97"/>
      <c r="E20" s="2713"/>
      <c r="F20" s="2722"/>
      <c r="G20" s="2745"/>
      <c r="H20" s="2722"/>
      <c r="I20" s="2719"/>
      <c r="J20" s="1171" t="s">
        <v>1720</v>
      </c>
      <c r="K20" s="2337"/>
      <c r="L20" s="2722"/>
      <c r="M20" s="2728"/>
      <c r="N20" s="2739"/>
      <c r="O20" s="2722"/>
      <c r="P20" s="1893"/>
      <c r="Q20" s="2731"/>
      <c r="R20" s="1370">
        <v>4126079.0369842402</v>
      </c>
      <c r="S20" s="2748"/>
      <c r="T20" s="1893"/>
      <c r="U20" s="2734"/>
      <c r="V20" s="2734"/>
      <c r="W20" s="2734"/>
      <c r="X20" s="2734"/>
      <c r="Y20" s="2734"/>
      <c r="Z20" s="2734"/>
      <c r="AA20" s="2734"/>
      <c r="AB20" s="2734"/>
      <c r="AC20" s="2734"/>
      <c r="AD20" s="2734"/>
      <c r="AE20" s="2734"/>
      <c r="AF20" s="2734"/>
      <c r="AG20" s="2734"/>
      <c r="AH20" s="2734"/>
      <c r="AI20" s="2734"/>
      <c r="AJ20" s="2734"/>
      <c r="AK20" s="2301"/>
      <c r="AL20" s="2301"/>
      <c r="AM20" s="2725"/>
    </row>
    <row r="21" spans="1:39" s="13" customFormat="1" ht="15" x14ac:dyDescent="0.2">
      <c r="A21" s="1885"/>
      <c r="B21" s="1886"/>
      <c r="C21" s="97"/>
      <c r="D21" s="97"/>
      <c r="E21" s="2713"/>
      <c r="F21" s="2722"/>
      <c r="G21" s="2745"/>
      <c r="H21" s="2722"/>
      <c r="I21" s="2719"/>
      <c r="J21" s="1171" t="s">
        <v>1721</v>
      </c>
      <c r="K21" s="2337"/>
      <c r="L21" s="2722"/>
      <c r="M21" s="2728"/>
      <c r="N21" s="2739"/>
      <c r="O21" s="2722"/>
      <c r="P21" s="1893"/>
      <c r="Q21" s="2731"/>
      <c r="R21" s="1370">
        <v>3750692.9595311601</v>
      </c>
      <c r="S21" s="2748"/>
      <c r="T21" s="1893"/>
      <c r="U21" s="2734"/>
      <c r="V21" s="2734"/>
      <c r="W21" s="2734"/>
      <c r="X21" s="2734"/>
      <c r="Y21" s="2734"/>
      <c r="Z21" s="2734"/>
      <c r="AA21" s="2734"/>
      <c r="AB21" s="2734"/>
      <c r="AC21" s="2734"/>
      <c r="AD21" s="2734"/>
      <c r="AE21" s="2734"/>
      <c r="AF21" s="2734"/>
      <c r="AG21" s="2734"/>
      <c r="AH21" s="2734"/>
      <c r="AI21" s="2734"/>
      <c r="AJ21" s="2734"/>
      <c r="AK21" s="2301"/>
      <c r="AL21" s="2301"/>
      <c r="AM21" s="2725"/>
    </row>
    <row r="22" spans="1:39" s="13" customFormat="1" ht="15" x14ac:dyDescent="0.2">
      <c r="A22" s="1885"/>
      <c r="B22" s="1886"/>
      <c r="C22" s="97"/>
      <c r="D22" s="97"/>
      <c r="E22" s="2714"/>
      <c r="F22" s="2723"/>
      <c r="G22" s="2746"/>
      <c r="H22" s="2723"/>
      <c r="I22" s="2720"/>
      <c r="J22" s="1171" t="s">
        <v>1722</v>
      </c>
      <c r="K22" s="2337"/>
      <c r="L22" s="2722"/>
      <c r="M22" s="2729"/>
      <c r="N22" s="2739"/>
      <c r="O22" s="2722"/>
      <c r="P22" s="1893"/>
      <c r="Q22" s="2732"/>
      <c r="R22" s="1370">
        <v>1458778.8073176499</v>
      </c>
      <c r="S22" s="2749"/>
      <c r="T22" s="1894"/>
      <c r="U22" s="2734"/>
      <c r="V22" s="2734"/>
      <c r="W22" s="2734"/>
      <c r="X22" s="2734"/>
      <c r="Y22" s="2734"/>
      <c r="Z22" s="2734"/>
      <c r="AA22" s="2734"/>
      <c r="AB22" s="2734"/>
      <c r="AC22" s="2734"/>
      <c r="AD22" s="2734"/>
      <c r="AE22" s="2734"/>
      <c r="AF22" s="2734"/>
      <c r="AG22" s="2734"/>
      <c r="AH22" s="2734"/>
      <c r="AI22" s="2734"/>
      <c r="AJ22" s="2734"/>
      <c r="AK22" s="2302"/>
      <c r="AL22" s="2302"/>
      <c r="AM22" s="2726"/>
    </row>
    <row r="23" spans="1:39" s="13" customFormat="1" ht="15" x14ac:dyDescent="0.2">
      <c r="A23" s="1885"/>
      <c r="B23" s="1886"/>
      <c r="C23" s="97"/>
      <c r="D23" s="97"/>
      <c r="E23" s="2712">
        <v>2201055</v>
      </c>
      <c r="F23" s="2741" t="s">
        <v>486</v>
      </c>
      <c r="G23" s="2712">
        <v>220105500</v>
      </c>
      <c r="H23" s="2741" t="s">
        <v>487</v>
      </c>
      <c r="I23" s="2718">
        <v>1</v>
      </c>
      <c r="J23" s="1171" t="s">
        <v>1723</v>
      </c>
      <c r="K23" s="2337"/>
      <c r="L23" s="2722"/>
      <c r="M23" s="2727">
        <f>SUM(R23:R25)/N11</f>
        <v>4.5076952797990797E-3</v>
      </c>
      <c r="N23" s="2739"/>
      <c r="O23" s="2722"/>
      <c r="P23" s="1893"/>
      <c r="Q23" s="2730" t="s">
        <v>1724</v>
      </c>
      <c r="R23" s="1370">
        <v>30938242.280285001</v>
      </c>
      <c r="S23" s="2750">
        <v>25</v>
      </c>
      <c r="T23" s="1906" t="s">
        <v>1706</v>
      </c>
      <c r="U23" s="2734"/>
      <c r="V23" s="2734"/>
      <c r="W23" s="2734"/>
      <c r="X23" s="2734"/>
      <c r="Y23" s="2734"/>
      <c r="Z23" s="2734"/>
      <c r="AA23" s="2734"/>
      <c r="AB23" s="2734"/>
      <c r="AC23" s="2734"/>
      <c r="AD23" s="2734"/>
      <c r="AE23" s="2734"/>
      <c r="AF23" s="2734"/>
      <c r="AG23" s="2734"/>
      <c r="AH23" s="2734"/>
      <c r="AI23" s="2734"/>
      <c r="AJ23" s="2734"/>
      <c r="AK23" s="2300">
        <v>44198</v>
      </c>
      <c r="AL23" s="2300">
        <v>44560</v>
      </c>
      <c r="AM23" s="2724" t="s">
        <v>1707</v>
      </c>
    </row>
    <row r="24" spans="1:39" s="13" customFormat="1" ht="15" x14ac:dyDescent="0.2">
      <c r="A24" s="1885"/>
      <c r="B24" s="1886"/>
      <c r="C24" s="97"/>
      <c r="D24" s="97"/>
      <c r="E24" s="2713"/>
      <c r="F24" s="2742"/>
      <c r="G24" s="2713"/>
      <c r="H24" s="2742"/>
      <c r="I24" s="2719"/>
      <c r="J24" s="1171" t="s">
        <v>1725</v>
      </c>
      <c r="K24" s="2337"/>
      <c r="L24" s="2722"/>
      <c r="M24" s="2728"/>
      <c r="N24" s="2739"/>
      <c r="O24" s="2722"/>
      <c r="P24" s="1893"/>
      <c r="Q24" s="2731"/>
      <c r="R24" s="1370">
        <v>28123515.439429902</v>
      </c>
      <c r="S24" s="2751"/>
      <c r="T24" s="1907"/>
      <c r="U24" s="2734"/>
      <c r="V24" s="2734"/>
      <c r="W24" s="2734"/>
      <c r="X24" s="2734"/>
      <c r="Y24" s="2734"/>
      <c r="Z24" s="2734"/>
      <c r="AA24" s="2734"/>
      <c r="AB24" s="2734"/>
      <c r="AC24" s="2734"/>
      <c r="AD24" s="2734"/>
      <c r="AE24" s="2734"/>
      <c r="AF24" s="2734"/>
      <c r="AG24" s="2734"/>
      <c r="AH24" s="2734"/>
      <c r="AI24" s="2734"/>
      <c r="AJ24" s="2734"/>
      <c r="AK24" s="2301"/>
      <c r="AL24" s="2301"/>
      <c r="AM24" s="2725"/>
    </row>
    <row r="25" spans="1:39" s="13" customFormat="1" ht="78" customHeight="1" x14ac:dyDescent="0.2">
      <c r="A25" s="1885"/>
      <c r="B25" s="1886"/>
      <c r="C25" s="97"/>
      <c r="D25" s="97"/>
      <c r="E25" s="2714"/>
      <c r="F25" s="2743"/>
      <c r="G25" s="2714"/>
      <c r="H25" s="2743"/>
      <c r="I25" s="2720"/>
      <c r="J25" s="1171" t="s">
        <v>1726</v>
      </c>
      <c r="K25" s="2337"/>
      <c r="L25" s="2722"/>
      <c r="M25" s="2729"/>
      <c r="N25" s="2739"/>
      <c r="O25" s="2722"/>
      <c r="P25" s="1893"/>
      <c r="Q25" s="2732"/>
      <c r="R25" s="1370">
        <v>10938242.280285001</v>
      </c>
      <c r="S25" s="2752"/>
      <c r="T25" s="1908"/>
      <c r="U25" s="2734"/>
      <c r="V25" s="2734"/>
      <c r="W25" s="2734"/>
      <c r="X25" s="2734"/>
      <c r="Y25" s="2734"/>
      <c r="Z25" s="2734"/>
      <c r="AA25" s="2734"/>
      <c r="AB25" s="2734"/>
      <c r="AC25" s="2734"/>
      <c r="AD25" s="2734"/>
      <c r="AE25" s="2734"/>
      <c r="AF25" s="2734"/>
      <c r="AG25" s="2734"/>
      <c r="AH25" s="2734"/>
      <c r="AI25" s="2734"/>
      <c r="AJ25" s="2734"/>
      <c r="AK25" s="2301"/>
      <c r="AL25" s="2301"/>
      <c r="AM25" s="2725"/>
    </row>
    <row r="26" spans="1:39" s="13" customFormat="1" ht="15" x14ac:dyDescent="0.2">
      <c r="A26" s="1885"/>
      <c r="B26" s="1886"/>
      <c r="C26" s="97"/>
      <c r="D26" s="97"/>
      <c r="E26" s="2712">
        <v>2201067</v>
      </c>
      <c r="F26" s="2721" t="s">
        <v>488</v>
      </c>
      <c r="G26" s="2744">
        <v>220106700</v>
      </c>
      <c r="H26" s="2721" t="s">
        <v>489</v>
      </c>
      <c r="I26" s="2718">
        <v>54</v>
      </c>
      <c r="J26" s="1171" t="s">
        <v>1727</v>
      </c>
      <c r="K26" s="2337"/>
      <c r="L26" s="2722"/>
      <c r="M26" s="2727">
        <f>SUM(R26:R29)/N11</f>
        <v>6.439564685427261E-4</v>
      </c>
      <c r="N26" s="2739"/>
      <c r="O26" s="2722"/>
      <c r="P26" s="1893"/>
      <c r="Q26" s="2730" t="s">
        <v>1728</v>
      </c>
      <c r="R26" s="1370">
        <v>664449.19616694399</v>
      </c>
      <c r="S26" s="2747">
        <v>20</v>
      </c>
      <c r="T26" s="1892" t="s">
        <v>1177</v>
      </c>
      <c r="U26" s="2734"/>
      <c r="V26" s="2734"/>
      <c r="W26" s="2734"/>
      <c r="X26" s="2734"/>
      <c r="Y26" s="2734"/>
      <c r="Z26" s="2734"/>
      <c r="AA26" s="2734"/>
      <c r="AB26" s="2734"/>
      <c r="AC26" s="2734"/>
      <c r="AD26" s="2734"/>
      <c r="AE26" s="2734"/>
      <c r="AF26" s="2734"/>
      <c r="AG26" s="2734"/>
      <c r="AH26" s="2734"/>
      <c r="AI26" s="2734"/>
      <c r="AJ26" s="2734"/>
      <c r="AK26" s="2300">
        <v>44198</v>
      </c>
      <c r="AL26" s="2300">
        <v>44560</v>
      </c>
      <c r="AM26" s="2724" t="s">
        <v>1707</v>
      </c>
    </row>
    <row r="27" spans="1:39" s="13" customFormat="1" ht="15" x14ac:dyDescent="0.2">
      <c r="A27" s="1885"/>
      <c r="B27" s="1886"/>
      <c r="C27" s="97"/>
      <c r="D27" s="97"/>
      <c r="E27" s="2713"/>
      <c r="F27" s="2722"/>
      <c r="G27" s="2745"/>
      <c r="H27" s="2722"/>
      <c r="I27" s="2719"/>
      <c r="J27" s="1171" t="s">
        <v>1729</v>
      </c>
      <c r="K27" s="2337"/>
      <c r="L27" s="2722"/>
      <c r="M27" s="2728"/>
      <c r="N27" s="2739"/>
      <c r="O27" s="2722"/>
      <c r="P27" s="1893"/>
      <c r="Q27" s="2731"/>
      <c r="R27" s="1370">
        <v>4126079.0369842402</v>
      </c>
      <c r="S27" s="2748"/>
      <c r="T27" s="1893"/>
      <c r="U27" s="2734"/>
      <c r="V27" s="2734"/>
      <c r="W27" s="2734"/>
      <c r="X27" s="2734"/>
      <c r="Y27" s="2734"/>
      <c r="Z27" s="2734"/>
      <c r="AA27" s="2734"/>
      <c r="AB27" s="2734"/>
      <c r="AC27" s="2734"/>
      <c r="AD27" s="2734"/>
      <c r="AE27" s="2734"/>
      <c r="AF27" s="2734"/>
      <c r="AG27" s="2734"/>
      <c r="AH27" s="2734"/>
      <c r="AI27" s="2734"/>
      <c r="AJ27" s="2734"/>
      <c r="AK27" s="2301"/>
      <c r="AL27" s="2301"/>
      <c r="AM27" s="2725"/>
    </row>
    <row r="28" spans="1:39" s="13" customFormat="1" ht="15" x14ac:dyDescent="0.2">
      <c r="A28" s="1885"/>
      <c r="B28" s="1886"/>
      <c r="C28" s="97"/>
      <c r="D28" s="97"/>
      <c r="E28" s="2713"/>
      <c r="F28" s="2722"/>
      <c r="G28" s="2745"/>
      <c r="H28" s="2722"/>
      <c r="I28" s="2719"/>
      <c r="J28" s="1171" t="s">
        <v>1730</v>
      </c>
      <c r="K28" s="2337"/>
      <c r="L28" s="2722"/>
      <c r="M28" s="2728"/>
      <c r="N28" s="2739"/>
      <c r="O28" s="2722"/>
      <c r="P28" s="1893"/>
      <c r="Q28" s="2731"/>
      <c r="R28" s="1370">
        <v>3750692.9595311601</v>
      </c>
      <c r="S28" s="2748"/>
      <c r="T28" s="1893"/>
      <c r="U28" s="2734"/>
      <c r="V28" s="2734"/>
      <c r="W28" s="2734"/>
      <c r="X28" s="2734"/>
      <c r="Y28" s="2734"/>
      <c r="Z28" s="2734"/>
      <c r="AA28" s="2734"/>
      <c r="AB28" s="2734"/>
      <c r="AC28" s="2734"/>
      <c r="AD28" s="2734"/>
      <c r="AE28" s="2734"/>
      <c r="AF28" s="2734"/>
      <c r="AG28" s="2734"/>
      <c r="AH28" s="2734"/>
      <c r="AI28" s="2734"/>
      <c r="AJ28" s="2734"/>
      <c r="AK28" s="2301"/>
      <c r="AL28" s="2301"/>
      <c r="AM28" s="2725"/>
    </row>
    <row r="29" spans="1:39" s="13" customFormat="1" ht="15" x14ac:dyDescent="0.2">
      <c r="A29" s="1885"/>
      <c r="B29" s="1886"/>
      <c r="C29" s="97"/>
      <c r="D29" s="97"/>
      <c r="E29" s="2714"/>
      <c r="F29" s="2723"/>
      <c r="G29" s="2746"/>
      <c r="H29" s="2723"/>
      <c r="I29" s="2720"/>
      <c r="J29" s="1171" t="s">
        <v>1731</v>
      </c>
      <c r="K29" s="2337"/>
      <c r="L29" s="2722"/>
      <c r="M29" s="2729"/>
      <c r="N29" s="2739"/>
      <c r="O29" s="2722"/>
      <c r="P29" s="1893"/>
      <c r="Q29" s="2732"/>
      <c r="R29" s="1370">
        <v>1458778.8073176499</v>
      </c>
      <c r="S29" s="2749"/>
      <c r="T29" s="1894"/>
      <c r="U29" s="2734"/>
      <c r="V29" s="2734"/>
      <c r="W29" s="2734"/>
      <c r="X29" s="2734"/>
      <c r="Y29" s="2734"/>
      <c r="Z29" s="2734"/>
      <c r="AA29" s="2734"/>
      <c r="AB29" s="2734"/>
      <c r="AC29" s="2734"/>
      <c r="AD29" s="2734"/>
      <c r="AE29" s="2734"/>
      <c r="AF29" s="2734"/>
      <c r="AG29" s="2734"/>
      <c r="AH29" s="2734"/>
      <c r="AI29" s="2734"/>
      <c r="AJ29" s="2734"/>
      <c r="AK29" s="2302"/>
      <c r="AL29" s="2302"/>
      <c r="AM29" s="2726"/>
    </row>
    <row r="30" spans="1:39" s="13" customFormat="1" ht="42.75" x14ac:dyDescent="0.2">
      <c r="A30" s="1885"/>
      <c r="B30" s="1886"/>
      <c r="C30" s="97"/>
      <c r="D30" s="97"/>
      <c r="E30" s="2712">
        <v>2201028</v>
      </c>
      <c r="F30" s="2721" t="s">
        <v>490</v>
      </c>
      <c r="G30" s="2715">
        <v>220102801</v>
      </c>
      <c r="H30" s="2721" t="s">
        <v>491</v>
      </c>
      <c r="I30" s="2718">
        <v>36000</v>
      </c>
      <c r="J30" s="1171" t="s">
        <v>1732</v>
      </c>
      <c r="K30" s="2337"/>
      <c r="L30" s="2722"/>
      <c r="M30" s="2727">
        <f>SUM(R30:R31)/N11</f>
        <v>0.8525983643505699</v>
      </c>
      <c r="N30" s="2739"/>
      <c r="O30" s="2722"/>
      <c r="P30" s="1897" t="s">
        <v>1733</v>
      </c>
      <c r="Q30" s="2730" t="s">
        <v>1734</v>
      </c>
      <c r="R30" s="1370">
        <v>12990000000</v>
      </c>
      <c r="S30" s="740">
        <v>81</v>
      </c>
      <c r="T30" s="1032" t="s">
        <v>1735</v>
      </c>
      <c r="U30" s="2734"/>
      <c r="V30" s="2734"/>
      <c r="W30" s="2734"/>
      <c r="X30" s="2734"/>
      <c r="Y30" s="2734"/>
      <c r="Z30" s="2734"/>
      <c r="AA30" s="2734"/>
      <c r="AB30" s="2734"/>
      <c r="AC30" s="2734"/>
      <c r="AD30" s="2734"/>
      <c r="AE30" s="2734"/>
      <c r="AF30" s="2734"/>
      <c r="AG30" s="2734"/>
      <c r="AH30" s="2734"/>
      <c r="AI30" s="2734"/>
      <c r="AJ30" s="2734"/>
      <c r="AK30" s="1065">
        <v>44198</v>
      </c>
      <c r="AL30" s="1065">
        <v>44560</v>
      </c>
      <c r="AM30" s="1112" t="s">
        <v>1707</v>
      </c>
    </row>
    <row r="31" spans="1:39" s="13" customFormat="1" ht="28.5" x14ac:dyDescent="0.2">
      <c r="A31" s="1885"/>
      <c r="B31" s="1886"/>
      <c r="C31" s="97"/>
      <c r="D31" s="97"/>
      <c r="E31" s="2714"/>
      <c r="F31" s="2723"/>
      <c r="G31" s="2717"/>
      <c r="H31" s="2723"/>
      <c r="I31" s="2720"/>
      <c r="J31" s="1171" t="s">
        <v>1736</v>
      </c>
      <c r="K31" s="2337"/>
      <c r="L31" s="2722"/>
      <c r="M31" s="2729"/>
      <c r="N31" s="2739"/>
      <c r="O31" s="2722"/>
      <c r="P31" s="1897"/>
      <c r="Q31" s="2732"/>
      <c r="R31" s="1370">
        <v>250000000</v>
      </c>
      <c r="S31" s="493">
        <v>20</v>
      </c>
      <c r="T31" s="1020" t="s">
        <v>1177</v>
      </c>
      <c r="U31" s="2734"/>
      <c r="V31" s="2734"/>
      <c r="W31" s="2734"/>
      <c r="X31" s="2734"/>
      <c r="Y31" s="2734"/>
      <c r="Z31" s="2734"/>
      <c r="AA31" s="2734"/>
      <c r="AB31" s="2734"/>
      <c r="AC31" s="2734"/>
      <c r="AD31" s="2734"/>
      <c r="AE31" s="2734"/>
      <c r="AF31" s="2734"/>
      <c r="AG31" s="2734"/>
      <c r="AH31" s="2734"/>
      <c r="AI31" s="2734"/>
      <c r="AJ31" s="2734"/>
      <c r="AK31" s="1065">
        <v>44198</v>
      </c>
      <c r="AL31" s="1065">
        <v>44560</v>
      </c>
      <c r="AM31" s="1112" t="s">
        <v>1707</v>
      </c>
    </row>
    <row r="32" spans="1:39" s="13" customFormat="1" ht="88.5" customHeight="1" x14ac:dyDescent="0.2">
      <c r="A32" s="1885"/>
      <c r="B32" s="1886"/>
      <c r="C32" s="97"/>
      <c r="D32" s="97"/>
      <c r="E32" s="1116" t="s">
        <v>1737</v>
      </c>
      <c r="F32" s="761" t="s">
        <v>492</v>
      </c>
      <c r="G32" s="1083">
        <v>220102900</v>
      </c>
      <c r="H32" s="761" t="s">
        <v>493</v>
      </c>
      <c r="I32" s="1117">
        <v>1000</v>
      </c>
      <c r="J32" s="1171" t="s">
        <v>1738</v>
      </c>
      <c r="K32" s="2337"/>
      <c r="L32" s="2722"/>
      <c r="M32" s="1118">
        <f>SUM(R32)/N11</f>
        <v>2.4470345804623608E-2</v>
      </c>
      <c r="N32" s="2739"/>
      <c r="O32" s="2722"/>
      <c r="P32" s="1897"/>
      <c r="Q32" s="158" t="s">
        <v>1739</v>
      </c>
      <c r="R32" s="1370">
        <v>380000000</v>
      </c>
      <c r="S32" s="493">
        <v>20</v>
      </c>
      <c r="T32" s="1020" t="s">
        <v>1177</v>
      </c>
      <c r="U32" s="2734"/>
      <c r="V32" s="2734"/>
      <c r="W32" s="2734"/>
      <c r="X32" s="2734"/>
      <c r="Y32" s="2734"/>
      <c r="Z32" s="2734"/>
      <c r="AA32" s="2734"/>
      <c r="AB32" s="2734"/>
      <c r="AC32" s="2734"/>
      <c r="AD32" s="2734"/>
      <c r="AE32" s="2734"/>
      <c r="AF32" s="2734"/>
      <c r="AG32" s="2734"/>
      <c r="AH32" s="2734"/>
      <c r="AI32" s="2734"/>
      <c r="AJ32" s="2734"/>
      <c r="AK32" s="1065">
        <v>44198</v>
      </c>
      <c r="AL32" s="1065">
        <v>44560</v>
      </c>
      <c r="AM32" s="1112" t="s">
        <v>1707</v>
      </c>
    </row>
    <row r="33" spans="1:39" s="13" customFormat="1" ht="85.5" x14ac:dyDescent="0.2">
      <c r="A33" s="1885"/>
      <c r="B33" s="1886"/>
      <c r="C33" s="97"/>
      <c r="D33" s="97"/>
      <c r="E33" s="1116">
        <v>2201062</v>
      </c>
      <c r="F33" s="761" t="s">
        <v>494</v>
      </c>
      <c r="G33" s="1079">
        <v>220106200</v>
      </c>
      <c r="H33" s="761" t="s">
        <v>86</v>
      </c>
      <c r="I33" s="1117">
        <v>15</v>
      </c>
      <c r="J33" s="1171" t="s">
        <v>1740</v>
      </c>
      <c r="K33" s="2337"/>
      <c r="L33" s="2722"/>
      <c r="M33" s="1118">
        <f>R33/N11</f>
        <v>1.9318694056281796E-3</v>
      </c>
      <c r="N33" s="2739"/>
      <c r="O33" s="2722"/>
      <c r="P33" s="1897" t="s">
        <v>1741</v>
      </c>
      <c r="Q33" s="158" t="s">
        <v>1742</v>
      </c>
      <c r="R33" s="1370">
        <v>30000000</v>
      </c>
      <c r="S33" s="493">
        <v>20</v>
      </c>
      <c r="T33" s="1020" t="s">
        <v>1177</v>
      </c>
      <c r="U33" s="2734"/>
      <c r="V33" s="2734"/>
      <c r="W33" s="2734"/>
      <c r="X33" s="2734"/>
      <c r="Y33" s="2734"/>
      <c r="Z33" s="2734"/>
      <c r="AA33" s="2734"/>
      <c r="AB33" s="2734"/>
      <c r="AC33" s="2734"/>
      <c r="AD33" s="2734"/>
      <c r="AE33" s="2734"/>
      <c r="AF33" s="2734"/>
      <c r="AG33" s="2734"/>
      <c r="AH33" s="2734"/>
      <c r="AI33" s="2734"/>
      <c r="AJ33" s="2734"/>
      <c r="AK33" s="1065">
        <v>44198</v>
      </c>
      <c r="AL33" s="1065">
        <v>44560</v>
      </c>
      <c r="AM33" s="1112" t="s">
        <v>1707</v>
      </c>
    </row>
    <row r="34" spans="1:39" s="13" customFormat="1" ht="42.75" x14ac:dyDescent="0.2">
      <c r="A34" s="1885"/>
      <c r="B34" s="1886"/>
      <c r="C34" s="97"/>
      <c r="D34" s="97"/>
      <c r="E34" s="1116">
        <v>2201063</v>
      </c>
      <c r="F34" s="761" t="s">
        <v>495</v>
      </c>
      <c r="G34" s="410">
        <v>220106300</v>
      </c>
      <c r="H34" s="761" t="s">
        <v>496</v>
      </c>
      <c r="I34" s="1117">
        <v>2</v>
      </c>
      <c r="J34" s="1171" t="s">
        <v>1743</v>
      </c>
      <c r="K34" s="2337"/>
      <c r="L34" s="2722"/>
      <c r="M34" s="1118">
        <f>R34/N11</f>
        <v>1.9318694056281796E-3</v>
      </c>
      <c r="N34" s="2739"/>
      <c r="O34" s="2722"/>
      <c r="P34" s="1897"/>
      <c r="Q34" s="158" t="s">
        <v>1744</v>
      </c>
      <c r="R34" s="1370">
        <v>30000000</v>
      </c>
      <c r="S34" s="493">
        <v>20</v>
      </c>
      <c r="T34" s="1020" t="s">
        <v>1177</v>
      </c>
      <c r="U34" s="2734"/>
      <c r="V34" s="2734"/>
      <c r="W34" s="2734"/>
      <c r="X34" s="2734"/>
      <c r="Y34" s="2734"/>
      <c r="Z34" s="2734"/>
      <c r="AA34" s="2734"/>
      <c r="AB34" s="2734"/>
      <c r="AC34" s="2734"/>
      <c r="AD34" s="2734"/>
      <c r="AE34" s="2734"/>
      <c r="AF34" s="2734"/>
      <c r="AG34" s="2734"/>
      <c r="AH34" s="2734"/>
      <c r="AI34" s="2734"/>
      <c r="AJ34" s="2734"/>
      <c r="AK34" s="1065">
        <v>44198</v>
      </c>
      <c r="AL34" s="1065">
        <v>44560</v>
      </c>
      <c r="AM34" s="1112" t="s">
        <v>1707</v>
      </c>
    </row>
    <row r="35" spans="1:39" s="13" customFormat="1" ht="42.75" x14ac:dyDescent="0.2">
      <c r="A35" s="1885"/>
      <c r="B35" s="1886"/>
      <c r="C35" s="97"/>
      <c r="D35" s="97"/>
      <c r="E35" s="2756">
        <v>2201069</v>
      </c>
      <c r="F35" s="2757" t="s">
        <v>497</v>
      </c>
      <c r="G35" s="2756">
        <v>220106900</v>
      </c>
      <c r="H35" s="2757" t="s">
        <v>498</v>
      </c>
      <c r="I35" s="2758">
        <v>3</v>
      </c>
      <c r="J35" s="1171" t="s">
        <v>1745</v>
      </c>
      <c r="K35" s="2337"/>
      <c r="L35" s="2722"/>
      <c r="M35" s="2759">
        <f>SUM(R35:R36)/N11</f>
        <v>4.5076952797990857E-3</v>
      </c>
      <c r="N35" s="2739"/>
      <c r="O35" s="2722"/>
      <c r="P35" s="1897"/>
      <c r="Q35" s="2730" t="s">
        <v>1746</v>
      </c>
      <c r="R35" s="1370">
        <v>50000000</v>
      </c>
      <c r="S35" s="493">
        <v>21</v>
      </c>
      <c r="T35" s="1020" t="s">
        <v>1747</v>
      </c>
      <c r="U35" s="2734"/>
      <c r="V35" s="2734"/>
      <c r="W35" s="2734"/>
      <c r="X35" s="2734"/>
      <c r="Y35" s="2734"/>
      <c r="Z35" s="2734"/>
      <c r="AA35" s="2734"/>
      <c r="AB35" s="2734"/>
      <c r="AC35" s="2734"/>
      <c r="AD35" s="2734"/>
      <c r="AE35" s="2734"/>
      <c r="AF35" s="2734"/>
      <c r="AG35" s="2734"/>
      <c r="AH35" s="2734"/>
      <c r="AI35" s="2734"/>
      <c r="AJ35" s="2734"/>
      <c r="AK35" s="1065">
        <v>44198</v>
      </c>
      <c r="AL35" s="1065">
        <v>44560</v>
      </c>
      <c r="AM35" s="1112" t="s">
        <v>1707</v>
      </c>
    </row>
    <row r="36" spans="1:39" s="13" customFormat="1" ht="28.5" x14ac:dyDescent="0.2">
      <c r="A36" s="1885"/>
      <c r="B36" s="1886"/>
      <c r="C36" s="97"/>
      <c r="D36" s="97"/>
      <c r="E36" s="2756"/>
      <c r="F36" s="2757"/>
      <c r="G36" s="2756"/>
      <c r="H36" s="2757"/>
      <c r="I36" s="2758"/>
      <c r="J36" s="1171" t="s">
        <v>1748</v>
      </c>
      <c r="K36" s="2337"/>
      <c r="L36" s="2723"/>
      <c r="M36" s="2759"/>
      <c r="N36" s="2740"/>
      <c r="O36" s="2723"/>
      <c r="P36" s="1897"/>
      <c r="Q36" s="2732"/>
      <c r="R36" s="1370">
        <v>20000000</v>
      </c>
      <c r="S36" s="493">
        <v>20</v>
      </c>
      <c r="T36" s="1020" t="s">
        <v>1177</v>
      </c>
      <c r="U36" s="2734"/>
      <c r="V36" s="2734"/>
      <c r="W36" s="2734"/>
      <c r="X36" s="2734"/>
      <c r="Y36" s="2734"/>
      <c r="Z36" s="2734"/>
      <c r="AA36" s="2734"/>
      <c r="AB36" s="2734"/>
      <c r="AC36" s="2734"/>
      <c r="AD36" s="2734"/>
      <c r="AE36" s="2734"/>
      <c r="AF36" s="2734"/>
      <c r="AG36" s="2734"/>
      <c r="AH36" s="2734"/>
      <c r="AI36" s="2734"/>
      <c r="AJ36" s="2734"/>
      <c r="AK36" s="1065">
        <v>44198</v>
      </c>
      <c r="AL36" s="1065">
        <v>44560</v>
      </c>
      <c r="AM36" s="1112" t="s">
        <v>1707</v>
      </c>
    </row>
    <row r="37" spans="1:39" ht="207" customHeight="1" x14ac:dyDescent="0.2">
      <c r="E37" s="1121">
        <v>2201018</v>
      </c>
      <c r="F37" s="1003" t="s">
        <v>499</v>
      </c>
      <c r="G37" s="408">
        <v>220101802</v>
      </c>
      <c r="H37" s="1003" t="s">
        <v>500</v>
      </c>
      <c r="I37" s="1125">
        <v>1</v>
      </c>
      <c r="J37" s="1171" t="s">
        <v>1749</v>
      </c>
      <c r="K37" s="2356" t="s">
        <v>501</v>
      </c>
      <c r="L37" s="2755" t="s">
        <v>1750</v>
      </c>
      <c r="M37" s="372">
        <f>R37/N37</f>
        <v>0.375</v>
      </c>
      <c r="N37" s="2753">
        <f>SUM(R37:R38)</f>
        <v>16000000</v>
      </c>
      <c r="O37" s="2755" t="s">
        <v>1751</v>
      </c>
      <c r="P37" s="373" t="s">
        <v>1752</v>
      </c>
      <c r="Q37" s="158" t="s">
        <v>1753</v>
      </c>
      <c r="R37" s="1370">
        <v>6000000</v>
      </c>
      <c r="S37" s="493">
        <v>20</v>
      </c>
      <c r="T37" s="1020" t="s">
        <v>1177</v>
      </c>
      <c r="U37" s="2733">
        <v>1263</v>
      </c>
      <c r="V37" s="2733">
        <v>1364</v>
      </c>
      <c r="W37" s="2733">
        <v>2622</v>
      </c>
      <c r="X37" s="2733">
        <v>4</v>
      </c>
      <c r="Y37" s="2733">
        <v>1</v>
      </c>
      <c r="Z37" s="2733">
        <v>0</v>
      </c>
      <c r="AA37" s="2733">
        <v>14</v>
      </c>
      <c r="AB37" s="2733">
        <v>3</v>
      </c>
      <c r="AC37" s="2733">
        <v>0</v>
      </c>
      <c r="AD37" s="2733">
        <v>0</v>
      </c>
      <c r="AE37" s="2733">
        <v>0</v>
      </c>
      <c r="AF37" s="2733">
        <v>0</v>
      </c>
      <c r="AG37" s="2733">
        <v>158</v>
      </c>
      <c r="AH37" s="2733">
        <v>31</v>
      </c>
      <c r="AI37" s="2733">
        <v>42</v>
      </c>
      <c r="AJ37" s="2733">
        <f>SUM(U37:V38)</f>
        <v>2627</v>
      </c>
      <c r="AK37" s="1065">
        <v>44198</v>
      </c>
      <c r="AL37" s="1065">
        <v>44560</v>
      </c>
      <c r="AM37" s="1112" t="s">
        <v>1707</v>
      </c>
    </row>
    <row r="38" spans="1:39" ht="151.5" customHeight="1" x14ac:dyDescent="0.2">
      <c r="E38" s="159">
        <v>2201037</v>
      </c>
      <c r="F38" s="1000" t="s">
        <v>502</v>
      </c>
      <c r="G38" s="1077">
        <v>220103700</v>
      </c>
      <c r="H38" s="1001" t="s">
        <v>503</v>
      </c>
      <c r="I38" s="160">
        <v>54</v>
      </c>
      <c r="J38" s="1171" t="s">
        <v>1754</v>
      </c>
      <c r="K38" s="2337"/>
      <c r="L38" s="2755"/>
      <c r="M38" s="374">
        <f>R38/N37</f>
        <v>0.625</v>
      </c>
      <c r="N38" s="2754"/>
      <c r="O38" s="2755"/>
      <c r="P38" s="373" t="s">
        <v>1755</v>
      </c>
      <c r="Q38" s="158" t="s">
        <v>1756</v>
      </c>
      <c r="R38" s="1370">
        <v>10000000</v>
      </c>
      <c r="S38" s="493">
        <v>20</v>
      </c>
      <c r="T38" s="1020" t="s">
        <v>1177</v>
      </c>
      <c r="U38" s="2734"/>
      <c r="V38" s="2734"/>
      <c r="W38" s="2734"/>
      <c r="X38" s="2734"/>
      <c r="Y38" s="2734"/>
      <c r="Z38" s="2734"/>
      <c r="AA38" s="2734"/>
      <c r="AB38" s="2734"/>
      <c r="AC38" s="2734"/>
      <c r="AD38" s="2734"/>
      <c r="AE38" s="2734"/>
      <c r="AF38" s="2734"/>
      <c r="AG38" s="2734"/>
      <c r="AH38" s="2734"/>
      <c r="AI38" s="2734"/>
      <c r="AJ38" s="2734"/>
      <c r="AK38" s="1065">
        <v>44198</v>
      </c>
      <c r="AL38" s="1065">
        <v>44560</v>
      </c>
      <c r="AM38" s="1112" t="s">
        <v>1707</v>
      </c>
    </row>
    <row r="39" spans="1:39" ht="15.75" customHeight="1" x14ac:dyDescent="0.2">
      <c r="E39" s="2760">
        <v>2201073</v>
      </c>
      <c r="F39" s="2762" t="s">
        <v>504</v>
      </c>
      <c r="G39" s="2760">
        <v>220107300</v>
      </c>
      <c r="H39" s="2762" t="s">
        <v>505</v>
      </c>
      <c r="I39" s="2764">
        <v>7774</v>
      </c>
      <c r="J39" s="1171" t="s">
        <v>1757</v>
      </c>
      <c r="K39" s="2356" t="s">
        <v>506</v>
      </c>
      <c r="L39" s="2755" t="s">
        <v>1758</v>
      </c>
      <c r="M39" s="2766">
        <f>SUM(R39:R42)/N39</f>
        <v>0.11695906426900583</v>
      </c>
      <c r="N39" s="2788">
        <f>SUM(R39:R70)</f>
        <v>171000000.00000003</v>
      </c>
      <c r="O39" s="2755" t="s">
        <v>1759</v>
      </c>
      <c r="P39" s="1892" t="s">
        <v>1760</v>
      </c>
      <c r="Q39" s="2771" t="s">
        <v>1761</v>
      </c>
      <c r="R39" s="1370">
        <v>1328898.3899999999</v>
      </c>
      <c r="S39" s="2747">
        <v>20</v>
      </c>
      <c r="T39" s="1892" t="s">
        <v>1177</v>
      </c>
      <c r="U39" s="2733">
        <v>19649</v>
      </c>
      <c r="V39" s="2733">
        <v>20118</v>
      </c>
      <c r="W39" s="2733">
        <v>28907</v>
      </c>
      <c r="X39" s="2733">
        <v>9525</v>
      </c>
      <c r="Y39" s="2733">
        <v>1222</v>
      </c>
      <c r="Z39" s="2733">
        <v>113</v>
      </c>
      <c r="AA39" s="2733">
        <v>297</v>
      </c>
      <c r="AB39" s="2733">
        <v>345</v>
      </c>
      <c r="AC39" s="2733">
        <v>0</v>
      </c>
      <c r="AD39" s="2733">
        <v>0</v>
      </c>
      <c r="AE39" s="2733">
        <v>0</v>
      </c>
      <c r="AF39" s="2733">
        <v>0</v>
      </c>
      <c r="AG39" s="2733">
        <v>3301</v>
      </c>
      <c r="AH39" s="2733">
        <v>2507</v>
      </c>
      <c r="AI39" s="2733">
        <v>113</v>
      </c>
      <c r="AJ39" s="2733">
        <f>SUM(U39:V70)</f>
        <v>39767</v>
      </c>
      <c r="AK39" s="2300">
        <v>44198</v>
      </c>
      <c r="AL39" s="2300">
        <v>44560</v>
      </c>
      <c r="AM39" s="2724" t="s">
        <v>1707</v>
      </c>
    </row>
    <row r="40" spans="1:39" ht="15" x14ac:dyDescent="0.2">
      <c r="E40" s="2761"/>
      <c r="F40" s="2763"/>
      <c r="G40" s="2761"/>
      <c r="H40" s="2763"/>
      <c r="I40" s="2765"/>
      <c r="J40" s="1171" t="s">
        <v>1762</v>
      </c>
      <c r="K40" s="2337"/>
      <c r="L40" s="2755"/>
      <c r="M40" s="2767"/>
      <c r="N40" s="2788"/>
      <c r="O40" s="2755"/>
      <c r="P40" s="1893"/>
      <c r="Q40" s="2772"/>
      <c r="R40" s="1370">
        <v>8252158.0700000003</v>
      </c>
      <c r="S40" s="2748"/>
      <c r="T40" s="1893"/>
      <c r="U40" s="2734"/>
      <c r="V40" s="2734"/>
      <c r="W40" s="2734"/>
      <c r="X40" s="2734"/>
      <c r="Y40" s="2734"/>
      <c r="Z40" s="2734"/>
      <c r="AA40" s="2734"/>
      <c r="AB40" s="2734"/>
      <c r="AC40" s="2734"/>
      <c r="AD40" s="2734"/>
      <c r="AE40" s="2734"/>
      <c r="AF40" s="2734"/>
      <c r="AG40" s="2734"/>
      <c r="AH40" s="2734"/>
      <c r="AI40" s="2734"/>
      <c r="AJ40" s="2734"/>
      <c r="AK40" s="2301"/>
      <c r="AL40" s="2301"/>
      <c r="AM40" s="2725"/>
    </row>
    <row r="41" spans="1:39" ht="15" x14ac:dyDescent="0.2">
      <c r="E41" s="2761"/>
      <c r="F41" s="2763"/>
      <c r="G41" s="2761"/>
      <c r="H41" s="2763"/>
      <c r="I41" s="2765"/>
      <c r="J41" s="1171" t="s">
        <v>1763</v>
      </c>
      <c r="K41" s="2337"/>
      <c r="L41" s="2755"/>
      <c r="M41" s="2767"/>
      <c r="N41" s="2788"/>
      <c r="O41" s="2755"/>
      <c r="P41" s="1893"/>
      <c r="Q41" s="2772"/>
      <c r="R41" s="1370">
        <v>7501385.9199999999</v>
      </c>
      <c r="S41" s="2748"/>
      <c r="T41" s="1893"/>
      <c r="U41" s="2734"/>
      <c r="V41" s="2734"/>
      <c r="W41" s="2734"/>
      <c r="X41" s="2734"/>
      <c r="Y41" s="2734"/>
      <c r="Z41" s="2734"/>
      <c r="AA41" s="2734"/>
      <c r="AB41" s="2734"/>
      <c r="AC41" s="2734"/>
      <c r="AD41" s="2734"/>
      <c r="AE41" s="2734"/>
      <c r="AF41" s="2734"/>
      <c r="AG41" s="2734"/>
      <c r="AH41" s="2734"/>
      <c r="AI41" s="2734"/>
      <c r="AJ41" s="2734"/>
      <c r="AK41" s="2301"/>
      <c r="AL41" s="2301"/>
      <c r="AM41" s="2725"/>
    </row>
    <row r="42" spans="1:39" ht="15" x14ac:dyDescent="0.2">
      <c r="E42" s="2761"/>
      <c r="F42" s="2763"/>
      <c r="G42" s="2761"/>
      <c r="H42" s="2763"/>
      <c r="I42" s="2765"/>
      <c r="J42" s="1171" t="s">
        <v>1764</v>
      </c>
      <c r="K42" s="2337"/>
      <c r="L42" s="2755"/>
      <c r="M42" s="2767"/>
      <c r="N42" s="2788"/>
      <c r="O42" s="2755"/>
      <c r="P42" s="1893"/>
      <c r="Q42" s="2773"/>
      <c r="R42" s="1370">
        <v>2917557.61</v>
      </c>
      <c r="S42" s="2749"/>
      <c r="T42" s="1894"/>
      <c r="U42" s="2734"/>
      <c r="V42" s="2734"/>
      <c r="W42" s="2734"/>
      <c r="X42" s="2734"/>
      <c r="Y42" s="2734"/>
      <c r="Z42" s="2734"/>
      <c r="AA42" s="2734"/>
      <c r="AB42" s="2734"/>
      <c r="AC42" s="2734"/>
      <c r="AD42" s="2734"/>
      <c r="AE42" s="2734"/>
      <c r="AF42" s="2734"/>
      <c r="AG42" s="2734"/>
      <c r="AH42" s="2734"/>
      <c r="AI42" s="2734"/>
      <c r="AJ42" s="2734"/>
      <c r="AK42" s="2302"/>
      <c r="AL42" s="2302"/>
      <c r="AM42" s="2726"/>
    </row>
    <row r="43" spans="1:39" ht="21" customHeight="1" x14ac:dyDescent="0.2">
      <c r="E43" s="2756">
        <v>2201068</v>
      </c>
      <c r="F43" s="2755" t="s">
        <v>173</v>
      </c>
      <c r="G43" s="2353">
        <v>220106800</v>
      </c>
      <c r="H43" s="2768" t="s">
        <v>174</v>
      </c>
      <c r="I43" s="2769">
        <v>70</v>
      </c>
      <c r="J43" s="1171" t="s">
        <v>1765</v>
      </c>
      <c r="K43" s="2337"/>
      <c r="L43" s="2755"/>
      <c r="M43" s="2770">
        <f>SUM(R43:R46)/N39</f>
        <v>0.10526315789473682</v>
      </c>
      <c r="N43" s="2788"/>
      <c r="O43" s="2755"/>
      <c r="P43" s="1893"/>
      <c r="Q43" s="2771" t="s">
        <v>1766</v>
      </c>
      <c r="R43" s="1370">
        <v>1196008.55</v>
      </c>
      <c r="S43" s="2747">
        <v>20</v>
      </c>
      <c r="T43" s="1892" t="s">
        <v>1177</v>
      </c>
      <c r="U43" s="2734"/>
      <c r="V43" s="2734"/>
      <c r="W43" s="2734"/>
      <c r="X43" s="2734"/>
      <c r="Y43" s="2734"/>
      <c r="Z43" s="2734"/>
      <c r="AA43" s="2734"/>
      <c r="AB43" s="2734"/>
      <c r="AC43" s="2734"/>
      <c r="AD43" s="2734"/>
      <c r="AE43" s="2734"/>
      <c r="AF43" s="2734"/>
      <c r="AG43" s="2734"/>
      <c r="AH43" s="2734"/>
      <c r="AI43" s="2734"/>
      <c r="AJ43" s="2734"/>
      <c r="AK43" s="2300">
        <v>44198</v>
      </c>
      <c r="AL43" s="2300">
        <v>44560</v>
      </c>
      <c r="AM43" s="2724" t="s">
        <v>1707</v>
      </c>
    </row>
    <row r="44" spans="1:39" ht="15" x14ac:dyDescent="0.2">
      <c r="E44" s="2756"/>
      <c r="F44" s="2755"/>
      <c r="G44" s="2353"/>
      <c r="H44" s="2768"/>
      <c r="I44" s="2769"/>
      <c r="J44" s="1171" t="s">
        <v>1767</v>
      </c>
      <c r="K44" s="2337"/>
      <c r="L44" s="2755"/>
      <c r="M44" s="2770"/>
      <c r="N44" s="2788"/>
      <c r="O44" s="2755"/>
      <c r="P44" s="1893"/>
      <c r="Q44" s="2772"/>
      <c r="R44" s="1370">
        <v>7426942.2699999996</v>
      </c>
      <c r="S44" s="2748"/>
      <c r="T44" s="1893"/>
      <c r="U44" s="2734"/>
      <c r="V44" s="2734"/>
      <c r="W44" s="2734"/>
      <c r="X44" s="2734"/>
      <c r="Y44" s="2734"/>
      <c r="Z44" s="2734"/>
      <c r="AA44" s="2734"/>
      <c r="AB44" s="2734"/>
      <c r="AC44" s="2734"/>
      <c r="AD44" s="2734"/>
      <c r="AE44" s="2734"/>
      <c r="AF44" s="2734"/>
      <c r="AG44" s="2734"/>
      <c r="AH44" s="2734"/>
      <c r="AI44" s="2734"/>
      <c r="AJ44" s="2734"/>
      <c r="AK44" s="2301"/>
      <c r="AL44" s="2301"/>
      <c r="AM44" s="2725"/>
    </row>
    <row r="45" spans="1:39" ht="25.5" customHeight="1" x14ac:dyDescent="0.2">
      <c r="E45" s="2756"/>
      <c r="F45" s="2755"/>
      <c r="G45" s="2353"/>
      <c r="H45" s="2768"/>
      <c r="I45" s="2769"/>
      <c r="J45" s="1171" t="s">
        <v>1768</v>
      </c>
      <c r="K45" s="2337"/>
      <c r="L45" s="2755"/>
      <c r="M45" s="2770"/>
      <c r="N45" s="2788"/>
      <c r="O45" s="2755"/>
      <c r="P45" s="1893"/>
      <c r="Q45" s="2772"/>
      <c r="R45" s="1370">
        <v>6751247.3300000001</v>
      </c>
      <c r="S45" s="2748"/>
      <c r="T45" s="1893"/>
      <c r="U45" s="2734"/>
      <c r="V45" s="2734"/>
      <c r="W45" s="2734"/>
      <c r="X45" s="2734"/>
      <c r="Y45" s="2734"/>
      <c r="Z45" s="2734"/>
      <c r="AA45" s="2734"/>
      <c r="AB45" s="2734"/>
      <c r="AC45" s="2734"/>
      <c r="AD45" s="2734"/>
      <c r="AE45" s="2734"/>
      <c r="AF45" s="2734"/>
      <c r="AG45" s="2734"/>
      <c r="AH45" s="2734"/>
      <c r="AI45" s="2734"/>
      <c r="AJ45" s="2734"/>
      <c r="AK45" s="2301"/>
      <c r="AL45" s="2301"/>
      <c r="AM45" s="2725"/>
    </row>
    <row r="46" spans="1:39" ht="15" x14ac:dyDescent="0.2">
      <c r="E46" s="2756"/>
      <c r="F46" s="2755"/>
      <c r="G46" s="2353"/>
      <c r="H46" s="2768"/>
      <c r="I46" s="2769"/>
      <c r="J46" s="1171" t="s">
        <v>1769</v>
      </c>
      <c r="K46" s="2337"/>
      <c r="L46" s="2755"/>
      <c r="M46" s="2770"/>
      <c r="N46" s="2788"/>
      <c r="O46" s="2755"/>
      <c r="P46" s="1893"/>
      <c r="Q46" s="2773"/>
      <c r="R46" s="1370">
        <v>2625801.85</v>
      </c>
      <c r="S46" s="2749"/>
      <c r="T46" s="1894"/>
      <c r="U46" s="2734"/>
      <c r="V46" s="2734"/>
      <c r="W46" s="2734"/>
      <c r="X46" s="2734"/>
      <c r="Y46" s="2734"/>
      <c r="Z46" s="2734"/>
      <c r="AA46" s="2734"/>
      <c r="AB46" s="2734"/>
      <c r="AC46" s="2734"/>
      <c r="AD46" s="2734"/>
      <c r="AE46" s="2734"/>
      <c r="AF46" s="2734"/>
      <c r="AG46" s="2734"/>
      <c r="AH46" s="2734"/>
      <c r="AI46" s="2734"/>
      <c r="AJ46" s="2734"/>
      <c r="AK46" s="2302"/>
      <c r="AL46" s="2302"/>
      <c r="AM46" s="2726"/>
    </row>
    <row r="47" spans="1:39" ht="15.75" customHeight="1" x14ac:dyDescent="0.2">
      <c r="E47" s="2712" t="s">
        <v>1770</v>
      </c>
      <c r="F47" s="2721" t="s">
        <v>507</v>
      </c>
      <c r="G47" s="2715">
        <v>220102600</v>
      </c>
      <c r="H47" s="2721" t="s">
        <v>508</v>
      </c>
      <c r="I47" s="2718">
        <v>17</v>
      </c>
      <c r="J47" s="1171" t="s">
        <v>1771</v>
      </c>
      <c r="K47" s="2337"/>
      <c r="L47" s="2755"/>
      <c r="M47" s="2727">
        <f>SUM(R47:R54)/N39</f>
        <v>0.2514619883040935</v>
      </c>
      <c r="N47" s="2788"/>
      <c r="O47" s="2755"/>
      <c r="P47" s="1893"/>
      <c r="Q47" s="2771" t="s">
        <v>1772</v>
      </c>
      <c r="R47" s="1370">
        <v>10000000</v>
      </c>
      <c r="S47" s="2747">
        <v>25</v>
      </c>
      <c r="T47" s="1892" t="s">
        <v>1706</v>
      </c>
      <c r="U47" s="2734"/>
      <c r="V47" s="2734"/>
      <c r="W47" s="2734"/>
      <c r="X47" s="2734"/>
      <c r="Y47" s="2734"/>
      <c r="Z47" s="2734"/>
      <c r="AA47" s="2734"/>
      <c r="AB47" s="2734"/>
      <c r="AC47" s="2734"/>
      <c r="AD47" s="2734"/>
      <c r="AE47" s="2734"/>
      <c r="AF47" s="2734"/>
      <c r="AG47" s="2734"/>
      <c r="AH47" s="2734"/>
      <c r="AI47" s="2734"/>
      <c r="AJ47" s="2734"/>
      <c r="AK47" s="2300">
        <v>44198</v>
      </c>
      <c r="AL47" s="2300">
        <v>44560</v>
      </c>
      <c r="AM47" s="2724" t="s">
        <v>1707</v>
      </c>
    </row>
    <row r="48" spans="1:39" ht="15" x14ac:dyDescent="0.2">
      <c r="E48" s="2713"/>
      <c r="F48" s="2722"/>
      <c r="G48" s="2716"/>
      <c r="H48" s="2722"/>
      <c r="I48" s="2719"/>
      <c r="J48" s="1171" t="s">
        <v>1773</v>
      </c>
      <c r="K48" s="2337"/>
      <c r="L48" s="2755"/>
      <c r="M48" s="2728"/>
      <c r="N48" s="2788"/>
      <c r="O48" s="2755"/>
      <c r="P48" s="1893"/>
      <c r="Q48" s="2772"/>
      <c r="R48" s="1370">
        <v>5000000</v>
      </c>
      <c r="S48" s="2748"/>
      <c r="T48" s="1893"/>
      <c r="U48" s="2734"/>
      <c r="V48" s="2734"/>
      <c r="W48" s="2734"/>
      <c r="X48" s="2734"/>
      <c r="Y48" s="2734"/>
      <c r="Z48" s="2734"/>
      <c r="AA48" s="2734"/>
      <c r="AB48" s="2734"/>
      <c r="AC48" s="2734"/>
      <c r="AD48" s="2734"/>
      <c r="AE48" s="2734"/>
      <c r="AF48" s="2734"/>
      <c r="AG48" s="2734"/>
      <c r="AH48" s="2734"/>
      <c r="AI48" s="2734"/>
      <c r="AJ48" s="2734"/>
      <c r="AK48" s="2301"/>
      <c r="AL48" s="2301"/>
      <c r="AM48" s="2725"/>
    </row>
    <row r="49" spans="5:39" ht="15" x14ac:dyDescent="0.2">
      <c r="E49" s="2713"/>
      <c r="F49" s="2722"/>
      <c r="G49" s="2716"/>
      <c r="H49" s="2722"/>
      <c r="I49" s="2719"/>
      <c r="J49" s="1171" t="s">
        <v>1774</v>
      </c>
      <c r="K49" s="2337"/>
      <c r="L49" s="2755"/>
      <c r="M49" s="2728"/>
      <c r="N49" s="2788"/>
      <c r="O49" s="2755"/>
      <c r="P49" s="1893"/>
      <c r="Q49" s="2772"/>
      <c r="R49" s="1370">
        <v>5000000</v>
      </c>
      <c r="S49" s="2748"/>
      <c r="T49" s="1893"/>
      <c r="U49" s="2734"/>
      <c r="V49" s="2734"/>
      <c r="W49" s="2734"/>
      <c r="X49" s="2734"/>
      <c r="Y49" s="2734"/>
      <c r="Z49" s="2734"/>
      <c r="AA49" s="2734"/>
      <c r="AB49" s="2734"/>
      <c r="AC49" s="2734"/>
      <c r="AD49" s="2734"/>
      <c r="AE49" s="2734"/>
      <c r="AF49" s="2734"/>
      <c r="AG49" s="2734"/>
      <c r="AH49" s="2734"/>
      <c r="AI49" s="2734"/>
      <c r="AJ49" s="2734"/>
      <c r="AK49" s="2301"/>
      <c r="AL49" s="2301"/>
      <c r="AM49" s="2725"/>
    </row>
    <row r="50" spans="5:39" ht="15" x14ac:dyDescent="0.2">
      <c r="E50" s="2713"/>
      <c r="F50" s="2722"/>
      <c r="G50" s="2716"/>
      <c r="H50" s="2722"/>
      <c r="I50" s="2719"/>
      <c r="J50" s="1171" t="s">
        <v>1775</v>
      </c>
      <c r="K50" s="2337"/>
      <c r="L50" s="2755"/>
      <c r="M50" s="2728"/>
      <c r="N50" s="2788"/>
      <c r="O50" s="2755"/>
      <c r="P50" s="1893"/>
      <c r="Q50" s="2772"/>
      <c r="R50" s="1370">
        <v>5000000</v>
      </c>
      <c r="S50" s="2749"/>
      <c r="T50" s="1894"/>
      <c r="U50" s="2734"/>
      <c r="V50" s="2734"/>
      <c r="W50" s="2734"/>
      <c r="X50" s="2734"/>
      <c r="Y50" s="2734"/>
      <c r="Z50" s="2734"/>
      <c r="AA50" s="2734"/>
      <c r="AB50" s="2734"/>
      <c r="AC50" s="2734"/>
      <c r="AD50" s="2734"/>
      <c r="AE50" s="2734"/>
      <c r="AF50" s="2734"/>
      <c r="AG50" s="2734"/>
      <c r="AH50" s="2734"/>
      <c r="AI50" s="2734"/>
      <c r="AJ50" s="2734"/>
      <c r="AK50" s="2302"/>
      <c r="AL50" s="2302"/>
      <c r="AM50" s="2726"/>
    </row>
    <row r="51" spans="5:39" ht="15" x14ac:dyDescent="0.2">
      <c r="E51" s="2713"/>
      <c r="F51" s="2722"/>
      <c r="G51" s="2716"/>
      <c r="H51" s="2722"/>
      <c r="I51" s="2719"/>
      <c r="J51" s="1171" t="s">
        <v>1776</v>
      </c>
      <c r="K51" s="2337"/>
      <c r="L51" s="2755"/>
      <c r="M51" s="2728"/>
      <c r="N51" s="2788"/>
      <c r="O51" s="2755"/>
      <c r="P51" s="1893"/>
      <c r="Q51" s="2772"/>
      <c r="R51" s="1370">
        <v>9000000</v>
      </c>
      <c r="S51" s="2774">
        <v>20</v>
      </c>
      <c r="T51" s="1892" t="s">
        <v>1177</v>
      </c>
      <c r="U51" s="2734"/>
      <c r="V51" s="2734"/>
      <c r="W51" s="2734"/>
      <c r="X51" s="2734"/>
      <c r="Y51" s="2734"/>
      <c r="Z51" s="2734"/>
      <c r="AA51" s="2734"/>
      <c r="AB51" s="2734"/>
      <c r="AC51" s="2734"/>
      <c r="AD51" s="2734"/>
      <c r="AE51" s="2734"/>
      <c r="AF51" s="2734"/>
      <c r="AG51" s="2734"/>
      <c r="AH51" s="2734"/>
      <c r="AI51" s="2734"/>
      <c r="AJ51" s="2734"/>
      <c r="AK51" s="2300">
        <v>44198</v>
      </c>
      <c r="AL51" s="2300">
        <v>44560</v>
      </c>
      <c r="AM51" s="2724" t="s">
        <v>1707</v>
      </c>
    </row>
    <row r="52" spans="5:39" ht="15" x14ac:dyDescent="0.2">
      <c r="E52" s="2713"/>
      <c r="F52" s="2722"/>
      <c r="G52" s="2716"/>
      <c r="H52" s="2722"/>
      <c r="I52" s="2719"/>
      <c r="J52" s="1171" t="s">
        <v>1777</v>
      </c>
      <c r="K52" s="2337"/>
      <c r="L52" s="2755"/>
      <c r="M52" s="2728"/>
      <c r="N52" s="2788"/>
      <c r="O52" s="2755"/>
      <c r="P52" s="1893"/>
      <c r="Q52" s="2772"/>
      <c r="R52" s="1370">
        <v>2000000</v>
      </c>
      <c r="S52" s="2775"/>
      <c r="T52" s="1893"/>
      <c r="U52" s="2734"/>
      <c r="V52" s="2734"/>
      <c r="W52" s="2734"/>
      <c r="X52" s="2734"/>
      <c r="Y52" s="2734"/>
      <c r="Z52" s="2734"/>
      <c r="AA52" s="2734"/>
      <c r="AB52" s="2734"/>
      <c r="AC52" s="2734"/>
      <c r="AD52" s="2734"/>
      <c r="AE52" s="2734"/>
      <c r="AF52" s="2734"/>
      <c r="AG52" s="2734"/>
      <c r="AH52" s="2734"/>
      <c r="AI52" s="2734"/>
      <c r="AJ52" s="2734"/>
      <c r="AK52" s="2301"/>
      <c r="AL52" s="2301"/>
      <c r="AM52" s="2725"/>
    </row>
    <row r="53" spans="5:39" ht="15" x14ac:dyDescent="0.2">
      <c r="E53" s="2713"/>
      <c r="F53" s="2722"/>
      <c r="G53" s="2716"/>
      <c r="H53" s="2722"/>
      <c r="I53" s="2719"/>
      <c r="J53" s="1171" t="s">
        <v>1778</v>
      </c>
      <c r="K53" s="2337"/>
      <c r="L53" s="2755"/>
      <c r="M53" s="2728"/>
      <c r="N53" s="2788"/>
      <c r="O53" s="2755"/>
      <c r="P53" s="1893"/>
      <c r="Q53" s="2772"/>
      <c r="R53" s="1370">
        <v>5000000</v>
      </c>
      <c r="S53" s="2775"/>
      <c r="T53" s="1893"/>
      <c r="U53" s="2734"/>
      <c r="V53" s="2734"/>
      <c r="W53" s="2734"/>
      <c r="X53" s="2734"/>
      <c r="Y53" s="2734"/>
      <c r="Z53" s="2734"/>
      <c r="AA53" s="2734"/>
      <c r="AB53" s="2734"/>
      <c r="AC53" s="2734"/>
      <c r="AD53" s="2734"/>
      <c r="AE53" s="2734"/>
      <c r="AF53" s="2734"/>
      <c r="AG53" s="2734"/>
      <c r="AH53" s="2734"/>
      <c r="AI53" s="2734"/>
      <c r="AJ53" s="2734"/>
      <c r="AK53" s="2301"/>
      <c r="AL53" s="2301"/>
      <c r="AM53" s="2725"/>
    </row>
    <row r="54" spans="5:39" ht="15" x14ac:dyDescent="0.2">
      <c r="E54" s="2714"/>
      <c r="F54" s="2723"/>
      <c r="G54" s="2717"/>
      <c r="H54" s="2723"/>
      <c r="I54" s="2720"/>
      <c r="J54" s="1171" t="s">
        <v>1779</v>
      </c>
      <c r="K54" s="2337"/>
      <c r="L54" s="2755"/>
      <c r="M54" s="2729"/>
      <c r="N54" s="2788"/>
      <c r="O54" s="2755"/>
      <c r="P54" s="1893"/>
      <c r="Q54" s="2773"/>
      <c r="R54" s="1370">
        <v>2000000</v>
      </c>
      <c r="S54" s="2776"/>
      <c r="T54" s="1894"/>
      <c r="U54" s="2734"/>
      <c r="V54" s="2734"/>
      <c r="W54" s="2734"/>
      <c r="X54" s="2734"/>
      <c r="Y54" s="2734"/>
      <c r="Z54" s="2734"/>
      <c r="AA54" s="2734"/>
      <c r="AB54" s="2734"/>
      <c r="AC54" s="2734"/>
      <c r="AD54" s="2734"/>
      <c r="AE54" s="2734"/>
      <c r="AF54" s="2734"/>
      <c r="AG54" s="2734"/>
      <c r="AH54" s="2734"/>
      <c r="AI54" s="2734"/>
      <c r="AJ54" s="2734"/>
      <c r="AK54" s="2302"/>
      <c r="AL54" s="2302"/>
      <c r="AM54" s="2726"/>
    </row>
    <row r="55" spans="5:39" ht="28.5" x14ac:dyDescent="0.2">
      <c r="E55" s="2777">
        <v>2201074</v>
      </c>
      <c r="F55" s="2779" t="s">
        <v>509</v>
      </c>
      <c r="G55" s="2781">
        <v>220107400</v>
      </c>
      <c r="H55" s="2779" t="s">
        <v>510</v>
      </c>
      <c r="I55" s="2784">
        <v>606</v>
      </c>
      <c r="J55" s="1171" t="s">
        <v>1780</v>
      </c>
      <c r="K55" s="2337"/>
      <c r="L55" s="2755"/>
      <c r="M55" s="2786">
        <f>SUM(R55:R58)/N39</f>
        <v>0.11695906426900583</v>
      </c>
      <c r="N55" s="2788"/>
      <c r="O55" s="2755"/>
      <c r="P55" s="1893"/>
      <c r="Q55" s="2789" t="s">
        <v>1781</v>
      </c>
      <c r="R55" s="1370">
        <v>1328898.3899999999</v>
      </c>
      <c r="S55" s="1126">
        <v>20</v>
      </c>
      <c r="T55" s="1020" t="s">
        <v>1177</v>
      </c>
      <c r="U55" s="2734"/>
      <c r="V55" s="2734"/>
      <c r="W55" s="2734"/>
      <c r="X55" s="2734"/>
      <c r="Y55" s="2734"/>
      <c r="Z55" s="2734"/>
      <c r="AA55" s="2734"/>
      <c r="AB55" s="2734"/>
      <c r="AC55" s="2734"/>
      <c r="AD55" s="2734"/>
      <c r="AE55" s="2734"/>
      <c r="AF55" s="2734"/>
      <c r="AG55" s="2734"/>
      <c r="AH55" s="2734"/>
      <c r="AI55" s="2734"/>
      <c r="AJ55" s="2734"/>
      <c r="AK55" s="2300">
        <v>44198</v>
      </c>
      <c r="AL55" s="2300">
        <v>44560</v>
      </c>
      <c r="AM55" s="2724" t="s">
        <v>1707</v>
      </c>
    </row>
    <row r="56" spans="5:39" ht="19.5" customHeight="1" x14ac:dyDescent="0.2">
      <c r="E56" s="2761"/>
      <c r="F56" s="2763"/>
      <c r="G56" s="2782"/>
      <c r="H56" s="2763"/>
      <c r="I56" s="2765"/>
      <c r="J56" s="1171" t="s">
        <v>1782</v>
      </c>
      <c r="K56" s="2337"/>
      <c r="L56" s="2755"/>
      <c r="M56" s="2767"/>
      <c r="N56" s="2788"/>
      <c r="O56" s="2755"/>
      <c r="P56" s="1893"/>
      <c r="Q56" s="2790"/>
      <c r="R56" s="1370">
        <v>8252158.0700000003</v>
      </c>
      <c r="S56" s="1126"/>
      <c r="T56" s="1020"/>
      <c r="U56" s="2734"/>
      <c r="V56" s="2734"/>
      <c r="W56" s="2734"/>
      <c r="X56" s="2734"/>
      <c r="Y56" s="2734"/>
      <c r="Z56" s="2734"/>
      <c r="AA56" s="2734"/>
      <c r="AB56" s="2734"/>
      <c r="AC56" s="2734"/>
      <c r="AD56" s="2734"/>
      <c r="AE56" s="2734"/>
      <c r="AF56" s="2734"/>
      <c r="AG56" s="2734"/>
      <c r="AH56" s="2734"/>
      <c r="AI56" s="2734"/>
      <c r="AJ56" s="2734"/>
      <c r="AK56" s="2301"/>
      <c r="AL56" s="2301"/>
      <c r="AM56" s="2725"/>
    </row>
    <row r="57" spans="5:39" ht="36.75" customHeight="1" x14ac:dyDescent="0.2">
      <c r="E57" s="2761"/>
      <c r="F57" s="2763"/>
      <c r="G57" s="2782"/>
      <c r="H57" s="2763"/>
      <c r="I57" s="2765"/>
      <c r="J57" s="1171" t="s">
        <v>1783</v>
      </c>
      <c r="K57" s="2337"/>
      <c r="L57" s="2755"/>
      <c r="M57" s="2767"/>
      <c r="N57" s="2788"/>
      <c r="O57" s="2755"/>
      <c r="P57" s="1893"/>
      <c r="Q57" s="2790"/>
      <c r="R57" s="1370">
        <v>7501385.9199999999</v>
      </c>
      <c r="S57" s="1126"/>
      <c r="T57" s="1020"/>
      <c r="U57" s="2734"/>
      <c r="V57" s="2734"/>
      <c r="W57" s="2734"/>
      <c r="X57" s="2734"/>
      <c r="Y57" s="2734"/>
      <c r="Z57" s="2734"/>
      <c r="AA57" s="2734"/>
      <c r="AB57" s="2734"/>
      <c r="AC57" s="2734"/>
      <c r="AD57" s="2734"/>
      <c r="AE57" s="2734"/>
      <c r="AF57" s="2734"/>
      <c r="AG57" s="2734"/>
      <c r="AH57" s="2734"/>
      <c r="AI57" s="2734"/>
      <c r="AJ57" s="2734"/>
      <c r="AK57" s="2301"/>
      <c r="AL57" s="2301"/>
      <c r="AM57" s="2725"/>
    </row>
    <row r="58" spans="5:39" ht="15" x14ac:dyDescent="0.2">
      <c r="E58" s="2778"/>
      <c r="F58" s="2780"/>
      <c r="G58" s="2783"/>
      <c r="H58" s="2780"/>
      <c r="I58" s="2785"/>
      <c r="J58" s="1171" t="s">
        <v>1784</v>
      </c>
      <c r="K58" s="2337"/>
      <c r="L58" s="2755"/>
      <c r="M58" s="2787"/>
      <c r="N58" s="2788"/>
      <c r="O58" s="2755"/>
      <c r="P58" s="1893"/>
      <c r="Q58" s="2791"/>
      <c r="R58" s="1370">
        <v>2917557.61</v>
      </c>
      <c r="S58" s="1126"/>
      <c r="T58" s="1020"/>
      <c r="U58" s="2734"/>
      <c r="V58" s="2734"/>
      <c r="W58" s="2734"/>
      <c r="X58" s="2734"/>
      <c r="Y58" s="2734"/>
      <c r="Z58" s="2734"/>
      <c r="AA58" s="2734"/>
      <c r="AB58" s="2734"/>
      <c r="AC58" s="2734"/>
      <c r="AD58" s="2734"/>
      <c r="AE58" s="2734"/>
      <c r="AF58" s="2734"/>
      <c r="AG58" s="2734"/>
      <c r="AH58" s="2734"/>
      <c r="AI58" s="2734"/>
      <c r="AJ58" s="2734"/>
      <c r="AK58" s="2302"/>
      <c r="AL58" s="2302"/>
      <c r="AM58" s="2726"/>
    </row>
    <row r="59" spans="5:39" ht="90" customHeight="1" x14ac:dyDescent="0.2">
      <c r="E59" s="1121">
        <v>2201074</v>
      </c>
      <c r="F59" s="1000" t="s">
        <v>511</v>
      </c>
      <c r="G59" s="161">
        <v>220107400</v>
      </c>
      <c r="H59" s="1000" t="s">
        <v>512</v>
      </c>
      <c r="I59" s="160">
        <v>94</v>
      </c>
      <c r="J59" s="1171" t="s">
        <v>1785</v>
      </c>
      <c r="K59" s="2337"/>
      <c r="L59" s="2755"/>
      <c r="M59" s="374">
        <f>R59/N39</f>
        <v>0.11695906432748536</v>
      </c>
      <c r="N59" s="2788"/>
      <c r="O59" s="2755"/>
      <c r="P59" s="1894"/>
      <c r="Q59" s="375" t="s">
        <v>1786</v>
      </c>
      <c r="R59" s="1370">
        <v>20000000</v>
      </c>
      <c r="S59" s="1126">
        <v>20</v>
      </c>
      <c r="T59" s="1020" t="s">
        <v>1177</v>
      </c>
      <c r="U59" s="2734"/>
      <c r="V59" s="2734"/>
      <c r="W59" s="2734"/>
      <c r="X59" s="2734"/>
      <c r="Y59" s="2734"/>
      <c r="Z59" s="2734"/>
      <c r="AA59" s="2734"/>
      <c r="AB59" s="2734"/>
      <c r="AC59" s="2734"/>
      <c r="AD59" s="2734"/>
      <c r="AE59" s="2734"/>
      <c r="AF59" s="2734"/>
      <c r="AG59" s="2734"/>
      <c r="AH59" s="2734"/>
      <c r="AI59" s="2734"/>
      <c r="AJ59" s="2734"/>
      <c r="AK59" s="1065">
        <v>44198</v>
      </c>
      <c r="AL59" s="1065">
        <v>44560</v>
      </c>
      <c r="AM59" s="1112" t="s">
        <v>1707</v>
      </c>
    </row>
    <row r="60" spans="5:39" ht="86.25" customHeight="1" x14ac:dyDescent="0.2">
      <c r="E60" s="159">
        <v>2201035</v>
      </c>
      <c r="F60" s="1000" t="s">
        <v>513</v>
      </c>
      <c r="G60" s="161">
        <v>220103500</v>
      </c>
      <c r="H60" s="1000" t="s">
        <v>514</v>
      </c>
      <c r="I60" s="160">
        <v>8</v>
      </c>
      <c r="J60" s="1171" t="s">
        <v>1787</v>
      </c>
      <c r="K60" s="2337"/>
      <c r="L60" s="2755"/>
      <c r="M60" s="374">
        <f>R60/N39</f>
        <v>5.847953216374268E-2</v>
      </c>
      <c r="N60" s="2788"/>
      <c r="O60" s="2755"/>
      <c r="P60" s="1892" t="s">
        <v>1788</v>
      </c>
      <c r="Q60" s="376" t="s">
        <v>1789</v>
      </c>
      <c r="R60" s="1370">
        <v>10000000</v>
      </c>
      <c r="S60" s="1126">
        <v>20</v>
      </c>
      <c r="T60" s="1020" t="s">
        <v>1177</v>
      </c>
      <c r="U60" s="2734"/>
      <c r="V60" s="2734"/>
      <c r="W60" s="2734"/>
      <c r="X60" s="2734"/>
      <c r="Y60" s="2734"/>
      <c r="Z60" s="2734"/>
      <c r="AA60" s="2734"/>
      <c r="AB60" s="2734"/>
      <c r="AC60" s="2734"/>
      <c r="AD60" s="2734"/>
      <c r="AE60" s="2734"/>
      <c r="AF60" s="2734"/>
      <c r="AG60" s="2734"/>
      <c r="AH60" s="2734"/>
      <c r="AI60" s="2734"/>
      <c r="AJ60" s="2734"/>
      <c r="AK60" s="1065">
        <v>44198</v>
      </c>
      <c r="AL60" s="1065">
        <v>44560</v>
      </c>
      <c r="AM60" s="1112" t="s">
        <v>1707</v>
      </c>
    </row>
    <row r="61" spans="5:39" ht="26.25" customHeight="1" x14ac:dyDescent="0.2">
      <c r="E61" s="2777">
        <v>2201046</v>
      </c>
      <c r="F61" s="2779" t="s">
        <v>515</v>
      </c>
      <c r="G61" s="2781">
        <v>220104602</v>
      </c>
      <c r="H61" s="2779" t="s">
        <v>516</v>
      </c>
      <c r="I61" s="2784">
        <v>13</v>
      </c>
      <c r="J61" s="1171" t="s">
        <v>1790</v>
      </c>
      <c r="K61" s="2337"/>
      <c r="L61" s="2755"/>
      <c r="M61" s="2786">
        <f>SUM(R61:R64)/N39</f>
        <v>5.8479532222222214E-2</v>
      </c>
      <c r="N61" s="2788"/>
      <c r="O61" s="2755"/>
      <c r="P61" s="1893"/>
      <c r="Q61" s="2789" t="s">
        <v>1791</v>
      </c>
      <c r="R61" s="1370">
        <v>664449.19999999995</v>
      </c>
      <c r="S61" s="2774">
        <v>20</v>
      </c>
      <c r="T61" s="1892" t="s">
        <v>1177</v>
      </c>
      <c r="U61" s="2734"/>
      <c r="V61" s="2734"/>
      <c r="W61" s="2734"/>
      <c r="X61" s="2734"/>
      <c r="Y61" s="2734"/>
      <c r="Z61" s="2734"/>
      <c r="AA61" s="2734"/>
      <c r="AB61" s="2734"/>
      <c r="AC61" s="2734"/>
      <c r="AD61" s="2734"/>
      <c r="AE61" s="2734"/>
      <c r="AF61" s="2734"/>
      <c r="AG61" s="2734"/>
      <c r="AH61" s="2734"/>
      <c r="AI61" s="2734"/>
      <c r="AJ61" s="2734"/>
      <c r="AK61" s="2300">
        <v>44198</v>
      </c>
      <c r="AL61" s="2300">
        <v>44560</v>
      </c>
      <c r="AM61" s="2724" t="s">
        <v>1707</v>
      </c>
    </row>
    <row r="62" spans="5:39" ht="39.75" customHeight="1" x14ac:dyDescent="0.2">
      <c r="E62" s="2761"/>
      <c r="F62" s="2763"/>
      <c r="G62" s="2782"/>
      <c r="H62" s="2763"/>
      <c r="I62" s="2765"/>
      <c r="J62" s="1171" t="s">
        <v>1792</v>
      </c>
      <c r="K62" s="2337"/>
      <c r="L62" s="2755"/>
      <c r="M62" s="2767"/>
      <c r="N62" s="2788"/>
      <c r="O62" s="2755"/>
      <c r="P62" s="1893"/>
      <c r="Q62" s="2790"/>
      <c r="R62" s="1370">
        <v>4126079.04</v>
      </c>
      <c r="S62" s="2775"/>
      <c r="T62" s="1893"/>
      <c r="U62" s="2734"/>
      <c r="V62" s="2734"/>
      <c r="W62" s="2734"/>
      <c r="X62" s="2734"/>
      <c r="Y62" s="2734"/>
      <c r="Z62" s="2734"/>
      <c r="AA62" s="2734"/>
      <c r="AB62" s="2734"/>
      <c r="AC62" s="2734"/>
      <c r="AD62" s="2734"/>
      <c r="AE62" s="2734"/>
      <c r="AF62" s="2734"/>
      <c r="AG62" s="2734"/>
      <c r="AH62" s="2734"/>
      <c r="AI62" s="2734"/>
      <c r="AJ62" s="2734"/>
      <c r="AK62" s="2301"/>
      <c r="AL62" s="2301"/>
      <c r="AM62" s="2725"/>
    </row>
    <row r="63" spans="5:39" ht="15" x14ac:dyDescent="0.2">
      <c r="E63" s="2761"/>
      <c r="F63" s="2763"/>
      <c r="G63" s="2782"/>
      <c r="H63" s="2763"/>
      <c r="I63" s="2765"/>
      <c r="J63" s="1171" t="s">
        <v>1793</v>
      </c>
      <c r="K63" s="2337"/>
      <c r="L63" s="2755"/>
      <c r="M63" s="2767"/>
      <c r="N63" s="2788"/>
      <c r="O63" s="2755"/>
      <c r="P63" s="1893"/>
      <c r="Q63" s="2790"/>
      <c r="R63" s="1370">
        <v>3750692.96</v>
      </c>
      <c r="S63" s="2775"/>
      <c r="T63" s="1893"/>
      <c r="U63" s="2734"/>
      <c r="V63" s="2734"/>
      <c r="W63" s="2734"/>
      <c r="X63" s="2734"/>
      <c r="Y63" s="2734"/>
      <c r="Z63" s="2734"/>
      <c r="AA63" s="2734"/>
      <c r="AB63" s="2734"/>
      <c r="AC63" s="2734"/>
      <c r="AD63" s="2734"/>
      <c r="AE63" s="2734"/>
      <c r="AF63" s="2734"/>
      <c r="AG63" s="2734"/>
      <c r="AH63" s="2734"/>
      <c r="AI63" s="2734"/>
      <c r="AJ63" s="2734"/>
      <c r="AK63" s="2301"/>
      <c r="AL63" s="2301"/>
      <c r="AM63" s="2725"/>
    </row>
    <row r="64" spans="5:39" ht="15" x14ac:dyDescent="0.2">
      <c r="E64" s="2778"/>
      <c r="F64" s="2780"/>
      <c r="G64" s="2783"/>
      <c r="H64" s="2780"/>
      <c r="I64" s="2785"/>
      <c r="J64" s="1171" t="s">
        <v>1794</v>
      </c>
      <c r="K64" s="2337"/>
      <c r="L64" s="2755"/>
      <c r="M64" s="2787"/>
      <c r="N64" s="2788"/>
      <c r="O64" s="2755"/>
      <c r="P64" s="1894"/>
      <c r="Q64" s="2791"/>
      <c r="R64" s="1370">
        <v>1458778.81</v>
      </c>
      <c r="S64" s="2776"/>
      <c r="T64" s="1894"/>
      <c r="U64" s="2734"/>
      <c r="V64" s="2734"/>
      <c r="W64" s="2734"/>
      <c r="X64" s="2734"/>
      <c r="Y64" s="2734"/>
      <c r="Z64" s="2734"/>
      <c r="AA64" s="2734"/>
      <c r="AB64" s="2734"/>
      <c r="AC64" s="2734"/>
      <c r="AD64" s="2734"/>
      <c r="AE64" s="2734"/>
      <c r="AF64" s="2734"/>
      <c r="AG64" s="2734"/>
      <c r="AH64" s="2734"/>
      <c r="AI64" s="2734"/>
      <c r="AJ64" s="2734"/>
      <c r="AK64" s="2302"/>
      <c r="AL64" s="2302"/>
      <c r="AM64" s="2726"/>
    </row>
    <row r="65" spans="5:39" ht="33.75" customHeight="1" x14ac:dyDescent="0.2">
      <c r="E65" s="2777">
        <v>2201054</v>
      </c>
      <c r="F65" s="2779" t="s">
        <v>517</v>
      </c>
      <c r="G65" s="2781">
        <v>220105400</v>
      </c>
      <c r="H65" s="2779" t="s">
        <v>518</v>
      </c>
      <c r="I65" s="2784">
        <v>11</v>
      </c>
      <c r="J65" s="1171" t="s">
        <v>1795</v>
      </c>
      <c r="K65" s="2337"/>
      <c r="L65" s="2755"/>
      <c r="M65" s="2792">
        <f>SUM(R65:R68)/N39</f>
        <v>5.8479532222222214E-2</v>
      </c>
      <c r="N65" s="2788"/>
      <c r="O65" s="2755"/>
      <c r="P65" s="1897" t="s">
        <v>1760</v>
      </c>
      <c r="Q65" s="2789" t="s">
        <v>1796</v>
      </c>
      <c r="R65" s="1370">
        <v>664449.19999999995</v>
      </c>
      <c r="S65" s="2774">
        <v>20</v>
      </c>
      <c r="T65" s="1892" t="s">
        <v>1177</v>
      </c>
      <c r="U65" s="2734"/>
      <c r="V65" s="2734"/>
      <c r="W65" s="2734"/>
      <c r="X65" s="2734"/>
      <c r="Y65" s="2734"/>
      <c r="Z65" s="2734"/>
      <c r="AA65" s="2734"/>
      <c r="AB65" s="2734"/>
      <c r="AC65" s="2734"/>
      <c r="AD65" s="2734"/>
      <c r="AE65" s="2734"/>
      <c r="AF65" s="2734"/>
      <c r="AG65" s="2734"/>
      <c r="AH65" s="2734"/>
      <c r="AI65" s="2734"/>
      <c r="AJ65" s="2734"/>
      <c r="AK65" s="2300">
        <v>44198</v>
      </c>
      <c r="AL65" s="2300">
        <v>44560</v>
      </c>
      <c r="AM65" s="2724" t="s">
        <v>1707</v>
      </c>
    </row>
    <row r="66" spans="5:39" ht="15" x14ac:dyDescent="0.2">
      <c r="E66" s="2761"/>
      <c r="F66" s="2763"/>
      <c r="G66" s="2782"/>
      <c r="H66" s="2763"/>
      <c r="I66" s="2765"/>
      <c r="J66" s="1171" t="s">
        <v>1797</v>
      </c>
      <c r="K66" s="2337"/>
      <c r="L66" s="2755"/>
      <c r="M66" s="2793"/>
      <c r="N66" s="2788"/>
      <c r="O66" s="2755"/>
      <c r="P66" s="1897"/>
      <c r="Q66" s="2790"/>
      <c r="R66" s="1370">
        <v>4126079.04</v>
      </c>
      <c r="S66" s="2775"/>
      <c r="T66" s="1893"/>
      <c r="U66" s="2734"/>
      <c r="V66" s="2734"/>
      <c r="W66" s="2734"/>
      <c r="X66" s="2734"/>
      <c r="Y66" s="2734"/>
      <c r="Z66" s="2734"/>
      <c r="AA66" s="2734"/>
      <c r="AB66" s="2734"/>
      <c r="AC66" s="2734"/>
      <c r="AD66" s="2734"/>
      <c r="AE66" s="2734"/>
      <c r="AF66" s="2734"/>
      <c r="AG66" s="2734"/>
      <c r="AH66" s="2734"/>
      <c r="AI66" s="2734"/>
      <c r="AJ66" s="2734"/>
      <c r="AK66" s="2301"/>
      <c r="AL66" s="2301"/>
      <c r="AM66" s="2725"/>
    </row>
    <row r="67" spans="5:39" ht="39" customHeight="1" x14ac:dyDescent="0.2">
      <c r="E67" s="2761"/>
      <c r="F67" s="2763"/>
      <c r="G67" s="2782"/>
      <c r="H67" s="2763"/>
      <c r="I67" s="2765"/>
      <c r="J67" s="1171" t="s">
        <v>1798</v>
      </c>
      <c r="K67" s="2337"/>
      <c r="L67" s="2755"/>
      <c r="M67" s="2793"/>
      <c r="N67" s="2788"/>
      <c r="O67" s="2755"/>
      <c r="P67" s="1897"/>
      <c r="Q67" s="2790"/>
      <c r="R67" s="1370">
        <v>3750692.96</v>
      </c>
      <c r="S67" s="2775"/>
      <c r="T67" s="1893"/>
      <c r="U67" s="2734"/>
      <c r="V67" s="2734"/>
      <c r="W67" s="2734"/>
      <c r="X67" s="2734"/>
      <c r="Y67" s="2734"/>
      <c r="Z67" s="2734"/>
      <c r="AA67" s="2734"/>
      <c r="AB67" s="2734"/>
      <c r="AC67" s="2734"/>
      <c r="AD67" s="2734"/>
      <c r="AE67" s="2734"/>
      <c r="AF67" s="2734"/>
      <c r="AG67" s="2734"/>
      <c r="AH67" s="2734"/>
      <c r="AI67" s="2734"/>
      <c r="AJ67" s="2734"/>
      <c r="AK67" s="2301"/>
      <c r="AL67" s="2301"/>
      <c r="AM67" s="2725"/>
    </row>
    <row r="68" spans="5:39" ht="15" x14ac:dyDescent="0.2">
      <c r="E68" s="2778"/>
      <c r="F68" s="2780"/>
      <c r="G68" s="2783"/>
      <c r="H68" s="2780"/>
      <c r="I68" s="2785"/>
      <c r="J68" s="1171" t="s">
        <v>1799</v>
      </c>
      <c r="K68" s="2337"/>
      <c r="L68" s="2755"/>
      <c r="M68" s="2794"/>
      <c r="N68" s="2788"/>
      <c r="O68" s="2755"/>
      <c r="P68" s="1897"/>
      <c r="Q68" s="2791"/>
      <c r="R68" s="1370">
        <v>1458778.81</v>
      </c>
      <c r="S68" s="2776"/>
      <c r="T68" s="1894"/>
      <c r="U68" s="2734"/>
      <c r="V68" s="2734"/>
      <c r="W68" s="2734"/>
      <c r="X68" s="2734"/>
      <c r="Y68" s="2734"/>
      <c r="Z68" s="2734"/>
      <c r="AA68" s="2734"/>
      <c r="AB68" s="2734"/>
      <c r="AC68" s="2734"/>
      <c r="AD68" s="2734"/>
      <c r="AE68" s="2734"/>
      <c r="AF68" s="2734"/>
      <c r="AG68" s="2734"/>
      <c r="AH68" s="2734"/>
      <c r="AI68" s="2734"/>
      <c r="AJ68" s="2734"/>
      <c r="AK68" s="2302"/>
      <c r="AL68" s="2302"/>
      <c r="AM68" s="2726"/>
    </row>
    <row r="69" spans="5:39" ht="83.25" customHeight="1" x14ac:dyDescent="0.2">
      <c r="E69" s="1119">
        <v>2201061</v>
      </c>
      <c r="F69" s="1002" t="s">
        <v>519</v>
      </c>
      <c r="G69" s="409">
        <v>220106102</v>
      </c>
      <c r="H69" s="1002" t="s">
        <v>520</v>
      </c>
      <c r="I69" s="1123">
        <v>12</v>
      </c>
      <c r="J69" s="1171" t="s">
        <v>1800</v>
      </c>
      <c r="K69" s="2337"/>
      <c r="L69" s="2755"/>
      <c r="M69" s="1124">
        <f>R69/N39</f>
        <v>5.847953216374268E-2</v>
      </c>
      <c r="N69" s="2788"/>
      <c r="O69" s="2755"/>
      <c r="P69" s="373" t="s">
        <v>1788</v>
      </c>
      <c r="Q69" s="377" t="s">
        <v>1801</v>
      </c>
      <c r="R69" s="1370">
        <v>10000000</v>
      </c>
      <c r="S69" s="1126">
        <v>20</v>
      </c>
      <c r="T69" s="1020" t="s">
        <v>1177</v>
      </c>
      <c r="U69" s="2734"/>
      <c r="V69" s="2734"/>
      <c r="W69" s="2734"/>
      <c r="X69" s="2734"/>
      <c r="Y69" s="2734"/>
      <c r="Z69" s="2734"/>
      <c r="AA69" s="2734"/>
      <c r="AB69" s="2734"/>
      <c r="AC69" s="2734"/>
      <c r="AD69" s="2734"/>
      <c r="AE69" s="2734"/>
      <c r="AF69" s="2734"/>
      <c r="AG69" s="2734"/>
      <c r="AH69" s="2734"/>
      <c r="AI69" s="2734"/>
      <c r="AJ69" s="2734"/>
      <c r="AK69" s="1065">
        <v>44198</v>
      </c>
      <c r="AL69" s="1065">
        <v>44560</v>
      </c>
      <c r="AM69" s="1112" t="s">
        <v>1707</v>
      </c>
    </row>
    <row r="70" spans="5:39" ht="95.25" customHeight="1" x14ac:dyDescent="0.2">
      <c r="E70" s="1116">
        <v>2201066</v>
      </c>
      <c r="F70" s="761" t="s">
        <v>521</v>
      </c>
      <c r="G70" s="410">
        <v>220106600</v>
      </c>
      <c r="H70" s="761" t="s">
        <v>522</v>
      </c>
      <c r="I70" s="1117">
        <v>10000</v>
      </c>
      <c r="J70" s="1171" t="s">
        <v>1802</v>
      </c>
      <c r="K70" s="2337"/>
      <c r="L70" s="2721"/>
      <c r="M70" s="1118">
        <f>R70/N39</f>
        <v>5.847953216374268E-2</v>
      </c>
      <c r="N70" s="2753"/>
      <c r="O70" s="2721"/>
      <c r="P70" s="1020" t="s">
        <v>1760</v>
      </c>
      <c r="Q70" s="378" t="s">
        <v>1803</v>
      </c>
      <c r="R70" s="1370">
        <v>10000000</v>
      </c>
      <c r="S70" s="1126">
        <v>20</v>
      </c>
      <c r="T70" s="1020" t="s">
        <v>1177</v>
      </c>
      <c r="U70" s="2734"/>
      <c r="V70" s="2734"/>
      <c r="W70" s="2734"/>
      <c r="X70" s="2734"/>
      <c r="Y70" s="2734"/>
      <c r="Z70" s="2734"/>
      <c r="AA70" s="2734"/>
      <c r="AB70" s="2734"/>
      <c r="AC70" s="2734"/>
      <c r="AD70" s="2734"/>
      <c r="AE70" s="2734"/>
      <c r="AF70" s="2734"/>
      <c r="AG70" s="2734"/>
      <c r="AH70" s="2734"/>
      <c r="AI70" s="2734"/>
      <c r="AJ70" s="2734"/>
      <c r="AK70" s="1065">
        <v>44198</v>
      </c>
      <c r="AL70" s="1065">
        <v>44560</v>
      </c>
      <c r="AM70" s="1112" t="s">
        <v>1707</v>
      </c>
    </row>
    <row r="71" spans="5:39" ht="15.75" customHeight="1" x14ac:dyDescent="0.2">
      <c r="E71" s="2777">
        <v>2201050</v>
      </c>
      <c r="F71" s="2779" t="s">
        <v>533</v>
      </c>
      <c r="G71" s="2781">
        <v>220105000</v>
      </c>
      <c r="H71" s="2779" t="s">
        <v>534</v>
      </c>
      <c r="I71" s="2784">
        <v>8000</v>
      </c>
      <c r="J71" s="1171" t="s">
        <v>1804</v>
      </c>
      <c r="K71" s="2356" t="s">
        <v>535</v>
      </c>
      <c r="L71" s="2755" t="s">
        <v>1805</v>
      </c>
      <c r="M71" s="2802">
        <f>SUM(R71:R74)/N71</f>
        <v>1.3003901170351098E-2</v>
      </c>
      <c r="N71" s="2809">
        <f>SUM(R71:R82)</f>
        <v>769000000</v>
      </c>
      <c r="O71" s="2721" t="s">
        <v>1806</v>
      </c>
      <c r="P71" s="1914" t="s">
        <v>1807</v>
      </c>
      <c r="Q71" s="2798" t="s">
        <v>1808</v>
      </c>
      <c r="R71" s="1370">
        <v>664449.19616694399</v>
      </c>
      <c r="S71" s="2774">
        <v>20</v>
      </c>
      <c r="T71" s="1892" t="s">
        <v>1177</v>
      </c>
      <c r="U71" s="2733">
        <v>19649</v>
      </c>
      <c r="V71" s="2733">
        <v>20118</v>
      </c>
      <c r="W71" s="2733">
        <v>28907</v>
      </c>
      <c r="X71" s="2733">
        <v>9525</v>
      </c>
      <c r="Y71" s="2733">
        <v>1222</v>
      </c>
      <c r="Z71" s="2733">
        <v>113</v>
      </c>
      <c r="AA71" s="2733">
        <v>297</v>
      </c>
      <c r="AB71" s="2733">
        <v>345</v>
      </c>
      <c r="AC71" s="2733">
        <v>0</v>
      </c>
      <c r="AD71" s="2733">
        <v>0</v>
      </c>
      <c r="AE71" s="2733">
        <v>0</v>
      </c>
      <c r="AF71" s="2733">
        <v>0</v>
      </c>
      <c r="AG71" s="2733">
        <v>3301</v>
      </c>
      <c r="AH71" s="2733">
        <v>2507</v>
      </c>
      <c r="AI71" s="2733">
        <v>113</v>
      </c>
      <c r="AJ71" s="2733">
        <f>SUM(U71:V79)</f>
        <v>39767</v>
      </c>
      <c r="AK71" s="2300">
        <v>44198</v>
      </c>
      <c r="AL71" s="2300">
        <v>44560</v>
      </c>
      <c r="AM71" s="2724" t="s">
        <v>1707</v>
      </c>
    </row>
    <row r="72" spans="5:39" ht="15.75" customHeight="1" x14ac:dyDescent="0.2">
      <c r="E72" s="2761"/>
      <c r="F72" s="2763"/>
      <c r="G72" s="2782"/>
      <c r="H72" s="2763"/>
      <c r="I72" s="2765"/>
      <c r="J72" s="1171" t="s">
        <v>1809</v>
      </c>
      <c r="K72" s="2337"/>
      <c r="L72" s="2755"/>
      <c r="M72" s="2803"/>
      <c r="N72" s="2810"/>
      <c r="O72" s="2722"/>
      <c r="P72" s="1914"/>
      <c r="Q72" s="2799"/>
      <c r="R72" s="1370">
        <v>4126079.0369842402</v>
      </c>
      <c r="S72" s="2775"/>
      <c r="T72" s="1893"/>
      <c r="U72" s="2734"/>
      <c r="V72" s="2734"/>
      <c r="W72" s="2734"/>
      <c r="X72" s="2734"/>
      <c r="Y72" s="2734"/>
      <c r="Z72" s="2734"/>
      <c r="AA72" s="2734"/>
      <c r="AB72" s="2734"/>
      <c r="AC72" s="2734"/>
      <c r="AD72" s="2734"/>
      <c r="AE72" s="2734"/>
      <c r="AF72" s="2734"/>
      <c r="AG72" s="2734"/>
      <c r="AH72" s="2734"/>
      <c r="AI72" s="2734"/>
      <c r="AJ72" s="2734"/>
      <c r="AK72" s="2301"/>
      <c r="AL72" s="2301"/>
      <c r="AM72" s="2725"/>
    </row>
    <row r="73" spans="5:39" ht="15" x14ac:dyDescent="0.2">
      <c r="E73" s="2761"/>
      <c r="F73" s="2763"/>
      <c r="G73" s="2782"/>
      <c r="H73" s="2763"/>
      <c r="I73" s="2765"/>
      <c r="J73" s="1171" t="s">
        <v>1810</v>
      </c>
      <c r="K73" s="2337"/>
      <c r="L73" s="2755"/>
      <c r="M73" s="2803"/>
      <c r="N73" s="2810"/>
      <c r="O73" s="2722"/>
      <c r="P73" s="1914"/>
      <c r="Q73" s="2799"/>
      <c r="R73" s="1370">
        <v>3750692.9595311601</v>
      </c>
      <c r="S73" s="2775"/>
      <c r="T73" s="1893"/>
      <c r="U73" s="2734"/>
      <c r="V73" s="2734"/>
      <c r="W73" s="2734"/>
      <c r="X73" s="2734"/>
      <c r="Y73" s="2734"/>
      <c r="Z73" s="2734"/>
      <c r="AA73" s="2734"/>
      <c r="AB73" s="2734"/>
      <c r="AC73" s="2734"/>
      <c r="AD73" s="2734"/>
      <c r="AE73" s="2734"/>
      <c r="AF73" s="2734"/>
      <c r="AG73" s="2734"/>
      <c r="AH73" s="2734"/>
      <c r="AI73" s="2734"/>
      <c r="AJ73" s="2734"/>
      <c r="AK73" s="2301"/>
      <c r="AL73" s="2301"/>
      <c r="AM73" s="2725"/>
    </row>
    <row r="74" spans="5:39" ht="15" x14ac:dyDescent="0.2">
      <c r="E74" s="2778"/>
      <c r="F74" s="2780"/>
      <c r="G74" s="2783"/>
      <c r="H74" s="2780"/>
      <c r="I74" s="2785"/>
      <c r="J74" s="1171" t="s">
        <v>1811</v>
      </c>
      <c r="K74" s="2337"/>
      <c r="L74" s="2755"/>
      <c r="M74" s="2808"/>
      <c r="N74" s="2810"/>
      <c r="O74" s="2722"/>
      <c r="P74" s="1914"/>
      <c r="Q74" s="2800"/>
      <c r="R74" s="1370">
        <v>1458778.8073176499</v>
      </c>
      <c r="S74" s="2776"/>
      <c r="T74" s="1894"/>
      <c r="U74" s="2734"/>
      <c r="V74" s="2734"/>
      <c r="W74" s="2734"/>
      <c r="X74" s="2734"/>
      <c r="Y74" s="2734"/>
      <c r="Z74" s="2734"/>
      <c r="AA74" s="2734"/>
      <c r="AB74" s="2734"/>
      <c r="AC74" s="2734"/>
      <c r="AD74" s="2734"/>
      <c r="AE74" s="2734"/>
      <c r="AF74" s="2734"/>
      <c r="AG74" s="2734"/>
      <c r="AH74" s="2734"/>
      <c r="AI74" s="2734"/>
      <c r="AJ74" s="2734"/>
      <c r="AK74" s="2302"/>
      <c r="AL74" s="2302"/>
      <c r="AM74" s="2726"/>
    </row>
    <row r="75" spans="5:39" ht="30" customHeight="1" x14ac:dyDescent="0.2">
      <c r="E75" s="2777">
        <v>2201050</v>
      </c>
      <c r="F75" s="2779" t="s">
        <v>533</v>
      </c>
      <c r="G75" s="2781">
        <v>220105001</v>
      </c>
      <c r="H75" s="2779" t="s">
        <v>536</v>
      </c>
      <c r="I75" s="2784">
        <v>150</v>
      </c>
      <c r="J75" s="1171" t="s">
        <v>1812</v>
      </c>
      <c r="K75" s="2337"/>
      <c r="L75" s="2755"/>
      <c r="M75" s="2795">
        <f>SUM(R75:R78)/N71</f>
        <v>0.97399219765929779</v>
      </c>
      <c r="N75" s="2810"/>
      <c r="O75" s="2722"/>
      <c r="P75" s="1914"/>
      <c r="Q75" s="2798" t="s">
        <v>1813</v>
      </c>
      <c r="R75" s="1370">
        <v>49767244.792904101</v>
      </c>
      <c r="S75" s="2774">
        <v>25</v>
      </c>
      <c r="T75" s="2805" t="s">
        <v>1706</v>
      </c>
      <c r="U75" s="2734"/>
      <c r="V75" s="2734"/>
      <c r="W75" s="2734"/>
      <c r="X75" s="2734"/>
      <c r="Y75" s="2734"/>
      <c r="Z75" s="2734"/>
      <c r="AA75" s="2734"/>
      <c r="AB75" s="2734"/>
      <c r="AC75" s="2734"/>
      <c r="AD75" s="2734"/>
      <c r="AE75" s="2734"/>
      <c r="AF75" s="2734"/>
      <c r="AG75" s="2734"/>
      <c r="AH75" s="2734"/>
      <c r="AI75" s="2734"/>
      <c r="AJ75" s="2734"/>
      <c r="AK75" s="2300">
        <v>44198</v>
      </c>
      <c r="AL75" s="2300">
        <v>44560</v>
      </c>
      <c r="AM75" s="2724" t="s">
        <v>1707</v>
      </c>
    </row>
    <row r="76" spans="5:39" ht="15" x14ac:dyDescent="0.2">
      <c r="E76" s="2761"/>
      <c r="F76" s="2763"/>
      <c r="G76" s="2782"/>
      <c r="H76" s="2763"/>
      <c r="I76" s="2765"/>
      <c r="J76" s="1171" t="s">
        <v>1814</v>
      </c>
      <c r="K76" s="2337"/>
      <c r="L76" s="2755"/>
      <c r="M76" s="2796"/>
      <c r="N76" s="2810"/>
      <c r="O76" s="2722"/>
      <c r="P76" s="1914"/>
      <c r="Q76" s="2799"/>
      <c r="R76" s="1370">
        <v>309043319.87011999</v>
      </c>
      <c r="S76" s="2775"/>
      <c r="T76" s="2806"/>
      <c r="U76" s="2734"/>
      <c r="V76" s="2734"/>
      <c r="W76" s="2734"/>
      <c r="X76" s="2734"/>
      <c r="Y76" s="2734"/>
      <c r="Z76" s="2734"/>
      <c r="AA76" s="2734"/>
      <c r="AB76" s="2734"/>
      <c r="AC76" s="2734"/>
      <c r="AD76" s="2734"/>
      <c r="AE76" s="2734"/>
      <c r="AF76" s="2734"/>
      <c r="AG76" s="2734"/>
      <c r="AH76" s="2734"/>
      <c r="AI76" s="2734"/>
      <c r="AJ76" s="2734"/>
      <c r="AK76" s="2301"/>
      <c r="AL76" s="2301"/>
      <c r="AM76" s="2725"/>
    </row>
    <row r="77" spans="5:39" ht="15" x14ac:dyDescent="0.2">
      <c r="E77" s="2761"/>
      <c r="F77" s="2763"/>
      <c r="G77" s="2782"/>
      <c r="H77" s="2763"/>
      <c r="I77" s="2765"/>
      <c r="J77" s="1171" t="s">
        <v>1815</v>
      </c>
      <c r="K77" s="2337"/>
      <c r="L77" s="2755"/>
      <c r="M77" s="2796"/>
      <c r="N77" s="2810"/>
      <c r="O77" s="2722"/>
      <c r="P77" s="1914"/>
      <c r="Q77" s="2799"/>
      <c r="R77" s="1370">
        <v>280926902.66888398</v>
      </c>
      <c r="S77" s="2775"/>
      <c r="T77" s="2806"/>
      <c r="U77" s="2734"/>
      <c r="V77" s="2734"/>
      <c r="W77" s="2734"/>
      <c r="X77" s="2734"/>
      <c r="Y77" s="2734"/>
      <c r="Z77" s="2734"/>
      <c r="AA77" s="2734"/>
      <c r="AB77" s="2734"/>
      <c r="AC77" s="2734"/>
      <c r="AD77" s="2734"/>
      <c r="AE77" s="2734"/>
      <c r="AF77" s="2734"/>
      <c r="AG77" s="2734"/>
      <c r="AH77" s="2734"/>
      <c r="AI77" s="2734"/>
      <c r="AJ77" s="2734"/>
      <c r="AK77" s="2301"/>
      <c r="AL77" s="2301"/>
      <c r="AM77" s="2725"/>
    </row>
    <row r="78" spans="5:39" ht="15" x14ac:dyDescent="0.2">
      <c r="E78" s="2778"/>
      <c r="F78" s="2780"/>
      <c r="G78" s="2783"/>
      <c r="H78" s="2780"/>
      <c r="I78" s="2785"/>
      <c r="J78" s="1171" t="s">
        <v>1816</v>
      </c>
      <c r="K78" s="2337"/>
      <c r="L78" s="2755"/>
      <c r="M78" s="2797"/>
      <c r="N78" s="2810"/>
      <c r="O78" s="2722"/>
      <c r="P78" s="1914"/>
      <c r="Q78" s="2800"/>
      <c r="R78" s="1370">
        <v>109262532.668092</v>
      </c>
      <c r="S78" s="2776"/>
      <c r="T78" s="2807"/>
      <c r="U78" s="2734"/>
      <c r="V78" s="2734"/>
      <c r="W78" s="2734"/>
      <c r="X78" s="2734"/>
      <c r="Y78" s="2734"/>
      <c r="Z78" s="2734"/>
      <c r="AA78" s="2734"/>
      <c r="AB78" s="2734"/>
      <c r="AC78" s="2734"/>
      <c r="AD78" s="2734"/>
      <c r="AE78" s="2734"/>
      <c r="AF78" s="2734"/>
      <c r="AG78" s="2734"/>
      <c r="AH78" s="2734"/>
      <c r="AI78" s="2734"/>
      <c r="AJ78" s="2734"/>
      <c r="AK78" s="2302"/>
      <c r="AL78" s="2302"/>
      <c r="AM78" s="2726"/>
    </row>
    <row r="79" spans="5:39" ht="28.5" customHeight="1" x14ac:dyDescent="0.2">
      <c r="E79" s="2777">
        <v>2201001</v>
      </c>
      <c r="F79" s="2779" t="s">
        <v>537</v>
      </c>
      <c r="G79" s="2781">
        <v>220100100</v>
      </c>
      <c r="H79" s="2779" t="s">
        <v>538</v>
      </c>
      <c r="I79" s="2784">
        <v>2</v>
      </c>
      <c r="J79" s="1171" t="s">
        <v>1817</v>
      </c>
      <c r="K79" s="2337"/>
      <c r="L79" s="2755"/>
      <c r="M79" s="2802">
        <f>SUM(R79:R82)/N71</f>
        <v>1.3003901170351105E-2</v>
      </c>
      <c r="N79" s="2810"/>
      <c r="O79" s="2722"/>
      <c r="P79" s="1914" t="s">
        <v>1818</v>
      </c>
      <c r="Q79" s="2789" t="s">
        <v>1819</v>
      </c>
      <c r="R79" s="1370">
        <v>664449.19616694376</v>
      </c>
      <c r="S79" s="2774">
        <v>20</v>
      </c>
      <c r="T79" s="1892" t="s">
        <v>1177</v>
      </c>
      <c r="U79" s="2734"/>
      <c r="V79" s="2734"/>
      <c r="W79" s="2734"/>
      <c r="X79" s="2734"/>
      <c r="Y79" s="2734"/>
      <c r="Z79" s="2734"/>
      <c r="AA79" s="2734"/>
      <c r="AB79" s="2734"/>
      <c r="AC79" s="2734"/>
      <c r="AD79" s="2734"/>
      <c r="AE79" s="2734"/>
      <c r="AF79" s="2734"/>
      <c r="AG79" s="2734"/>
      <c r="AH79" s="2734"/>
      <c r="AI79" s="2734"/>
      <c r="AJ79" s="2734"/>
      <c r="AK79" s="2300">
        <v>44198</v>
      </c>
      <c r="AL79" s="2300">
        <v>44560</v>
      </c>
      <c r="AM79" s="2724" t="s">
        <v>1707</v>
      </c>
    </row>
    <row r="80" spans="5:39" ht="15" x14ac:dyDescent="0.2">
      <c r="E80" s="2761"/>
      <c r="F80" s="2763"/>
      <c r="G80" s="2782"/>
      <c r="H80" s="2763"/>
      <c r="I80" s="2765"/>
      <c r="J80" s="1171" t="s">
        <v>1820</v>
      </c>
      <c r="K80" s="2337"/>
      <c r="L80" s="2755"/>
      <c r="M80" s="2803"/>
      <c r="N80" s="2810"/>
      <c r="O80" s="2722"/>
      <c r="P80" s="1914"/>
      <c r="Q80" s="2790"/>
      <c r="R80" s="1370">
        <v>4126079.0369842402</v>
      </c>
      <c r="S80" s="2775"/>
      <c r="T80" s="1893"/>
      <c r="U80" s="2734"/>
      <c r="V80" s="2734"/>
      <c r="W80" s="2734"/>
      <c r="X80" s="2734"/>
      <c r="Y80" s="2734"/>
      <c r="Z80" s="2734"/>
      <c r="AA80" s="2734"/>
      <c r="AB80" s="2734"/>
      <c r="AC80" s="2734"/>
      <c r="AD80" s="2734"/>
      <c r="AE80" s="2734"/>
      <c r="AF80" s="2734"/>
      <c r="AG80" s="2734"/>
      <c r="AH80" s="2734"/>
      <c r="AI80" s="2734"/>
      <c r="AJ80" s="2734"/>
      <c r="AK80" s="2301"/>
      <c r="AL80" s="2301"/>
      <c r="AM80" s="2725"/>
    </row>
    <row r="81" spans="5:39" ht="15" x14ac:dyDescent="0.2">
      <c r="E81" s="2761"/>
      <c r="F81" s="2763"/>
      <c r="G81" s="2782"/>
      <c r="H81" s="2763"/>
      <c r="I81" s="2765"/>
      <c r="J81" s="1171" t="s">
        <v>1821</v>
      </c>
      <c r="K81" s="2337"/>
      <c r="L81" s="2755"/>
      <c r="M81" s="2803"/>
      <c r="N81" s="2810"/>
      <c r="O81" s="2722"/>
      <c r="P81" s="1914"/>
      <c r="Q81" s="2790"/>
      <c r="R81" s="1370">
        <v>3750692.9595311633</v>
      </c>
      <c r="S81" s="2775"/>
      <c r="T81" s="1893"/>
      <c r="U81" s="2734"/>
      <c r="V81" s="2734"/>
      <c r="W81" s="2734"/>
      <c r="X81" s="2734"/>
      <c r="Y81" s="2734"/>
      <c r="Z81" s="2734"/>
      <c r="AA81" s="2734"/>
      <c r="AB81" s="2734"/>
      <c r="AC81" s="2734"/>
      <c r="AD81" s="2734"/>
      <c r="AE81" s="2734"/>
      <c r="AF81" s="2734"/>
      <c r="AG81" s="2734"/>
      <c r="AH81" s="2734"/>
      <c r="AI81" s="2734"/>
      <c r="AJ81" s="2734"/>
      <c r="AK81" s="2301"/>
      <c r="AL81" s="2301"/>
      <c r="AM81" s="2725"/>
    </row>
    <row r="82" spans="5:39" ht="15" x14ac:dyDescent="0.2">
      <c r="E82" s="2778"/>
      <c r="F82" s="2780"/>
      <c r="G82" s="2783"/>
      <c r="H82" s="2780"/>
      <c r="I82" s="2785"/>
      <c r="J82" s="1171" t="s">
        <v>1822</v>
      </c>
      <c r="K82" s="2335"/>
      <c r="L82" s="2755"/>
      <c r="M82" s="2804"/>
      <c r="N82" s="2811"/>
      <c r="O82" s="2723"/>
      <c r="P82" s="1914"/>
      <c r="Q82" s="2791"/>
      <c r="R82" s="1370">
        <v>1458778.8073176527</v>
      </c>
      <c r="S82" s="2776"/>
      <c r="T82" s="1894"/>
      <c r="U82" s="2801"/>
      <c r="V82" s="2801"/>
      <c r="W82" s="2801"/>
      <c r="X82" s="2801"/>
      <c r="Y82" s="2801"/>
      <c r="Z82" s="2801"/>
      <c r="AA82" s="2801"/>
      <c r="AB82" s="2801"/>
      <c r="AC82" s="2801"/>
      <c r="AD82" s="2801"/>
      <c r="AE82" s="2801"/>
      <c r="AF82" s="2801"/>
      <c r="AG82" s="2801"/>
      <c r="AH82" s="2801"/>
      <c r="AI82" s="2801"/>
      <c r="AJ82" s="2801"/>
      <c r="AK82" s="2302"/>
      <c r="AL82" s="2302"/>
      <c r="AM82" s="2726"/>
    </row>
    <row r="83" spans="5:39" ht="35.25" customHeight="1" x14ac:dyDescent="0.2">
      <c r="E83" s="2777">
        <v>2201001</v>
      </c>
      <c r="F83" s="2779" t="s">
        <v>280</v>
      </c>
      <c r="G83" s="2781">
        <v>220100100</v>
      </c>
      <c r="H83" s="2779" t="s">
        <v>546</v>
      </c>
      <c r="I83" s="2784">
        <v>5</v>
      </c>
      <c r="J83" s="1171" t="s">
        <v>1823</v>
      </c>
      <c r="K83" s="2356" t="s">
        <v>547</v>
      </c>
      <c r="L83" s="2812" t="s">
        <v>1824</v>
      </c>
      <c r="M83" s="2815">
        <f>SUM(R83:R86)/N83</f>
        <v>0.5</v>
      </c>
      <c r="N83" s="2809">
        <f>SUM(R83:R90)</f>
        <v>18000000</v>
      </c>
      <c r="O83" s="2721" t="s">
        <v>1825</v>
      </c>
      <c r="P83" s="1897" t="s">
        <v>1826</v>
      </c>
      <c r="Q83" s="2789" t="s">
        <v>1819</v>
      </c>
      <c r="R83" s="1370">
        <v>598004.27655024943</v>
      </c>
      <c r="S83" s="2774">
        <v>20</v>
      </c>
      <c r="T83" s="1892" t="s">
        <v>1177</v>
      </c>
      <c r="U83" s="2733">
        <v>19649</v>
      </c>
      <c r="V83" s="2733">
        <v>20118</v>
      </c>
      <c r="W83" s="2733">
        <v>28907</v>
      </c>
      <c r="X83" s="2733">
        <v>9525</v>
      </c>
      <c r="Y83" s="2733">
        <v>1222</v>
      </c>
      <c r="Z83" s="2733">
        <v>113</v>
      </c>
      <c r="AA83" s="2733">
        <v>297</v>
      </c>
      <c r="AB83" s="2733">
        <v>345</v>
      </c>
      <c r="AC83" s="2733">
        <v>0</v>
      </c>
      <c r="AD83" s="2733">
        <v>0</v>
      </c>
      <c r="AE83" s="2733">
        <v>0</v>
      </c>
      <c r="AF83" s="2733">
        <v>0</v>
      </c>
      <c r="AG83" s="2733">
        <v>3301</v>
      </c>
      <c r="AH83" s="2733">
        <v>2507</v>
      </c>
      <c r="AI83" s="2733">
        <v>113</v>
      </c>
      <c r="AJ83" s="2733">
        <f>SUM(U83:V87)</f>
        <v>39767</v>
      </c>
      <c r="AK83" s="2300">
        <v>44198</v>
      </c>
      <c r="AL83" s="2300">
        <v>44560</v>
      </c>
      <c r="AM83" s="2724" t="s">
        <v>1707</v>
      </c>
    </row>
    <row r="84" spans="5:39" ht="35.25" customHeight="1" x14ac:dyDescent="0.2">
      <c r="E84" s="2761"/>
      <c r="F84" s="2763"/>
      <c r="G84" s="2782"/>
      <c r="H84" s="2763"/>
      <c r="I84" s="2765"/>
      <c r="J84" s="1171" t="s">
        <v>1827</v>
      </c>
      <c r="K84" s="2337"/>
      <c r="L84" s="2813"/>
      <c r="M84" s="2816"/>
      <c r="N84" s="2810"/>
      <c r="O84" s="2722"/>
      <c r="P84" s="1897"/>
      <c r="Q84" s="2790"/>
      <c r="R84" s="1370">
        <v>3713471.1332858163</v>
      </c>
      <c r="S84" s="2775"/>
      <c r="T84" s="1893"/>
      <c r="U84" s="2734"/>
      <c r="V84" s="2734"/>
      <c r="W84" s="2734"/>
      <c r="X84" s="2734"/>
      <c r="Y84" s="2734"/>
      <c r="Z84" s="2734"/>
      <c r="AA84" s="2734"/>
      <c r="AB84" s="2734"/>
      <c r="AC84" s="2734"/>
      <c r="AD84" s="2734"/>
      <c r="AE84" s="2734"/>
      <c r="AF84" s="2734"/>
      <c r="AG84" s="2734"/>
      <c r="AH84" s="2734"/>
      <c r="AI84" s="2734"/>
      <c r="AJ84" s="2734"/>
      <c r="AK84" s="2301"/>
      <c r="AL84" s="2301"/>
      <c r="AM84" s="2725"/>
    </row>
    <row r="85" spans="5:39" ht="35.25" customHeight="1" x14ac:dyDescent="0.2">
      <c r="E85" s="2761"/>
      <c r="F85" s="2763"/>
      <c r="G85" s="2782"/>
      <c r="H85" s="2763"/>
      <c r="I85" s="2765"/>
      <c r="J85" s="1171" t="s">
        <v>1828</v>
      </c>
      <c r="K85" s="2337"/>
      <c r="L85" s="2813"/>
      <c r="M85" s="2816"/>
      <c r="N85" s="2810"/>
      <c r="O85" s="2722"/>
      <c r="P85" s="1897"/>
      <c r="Q85" s="2790"/>
      <c r="R85" s="1370">
        <v>3375623.663578047</v>
      </c>
      <c r="S85" s="2775"/>
      <c r="T85" s="1893"/>
      <c r="U85" s="2734"/>
      <c r="V85" s="2734"/>
      <c r="W85" s="2734"/>
      <c r="X85" s="2734"/>
      <c r="Y85" s="2734"/>
      <c r="Z85" s="2734"/>
      <c r="AA85" s="2734"/>
      <c r="AB85" s="2734"/>
      <c r="AC85" s="2734"/>
      <c r="AD85" s="2734"/>
      <c r="AE85" s="2734"/>
      <c r="AF85" s="2734"/>
      <c r="AG85" s="2734"/>
      <c r="AH85" s="2734"/>
      <c r="AI85" s="2734"/>
      <c r="AJ85" s="2734"/>
      <c r="AK85" s="2301"/>
      <c r="AL85" s="2301"/>
      <c r="AM85" s="2725"/>
    </row>
    <row r="86" spans="5:39" ht="35.25" customHeight="1" x14ac:dyDescent="0.2">
      <c r="E86" s="2778"/>
      <c r="F86" s="2780"/>
      <c r="G86" s="2783"/>
      <c r="H86" s="2780"/>
      <c r="I86" s="2785"/>
      <c r="J86" s="1171" t="s">
        <v>1829</v>
      </c>
      <c r="K86" s="2337"/>
      <c r="L86" s="2813"/>
      <c r="M86" s="2817"/>
      <c r="N86" s="2810"/>
      <c r="O86" s="2722"/>
      <c r="P86" s="1897"/>
      <c r="Q86" s="2791"/>
      <c r="R86" s="1370">
        <v>1312900.9265858876</v>
      </c>
      <c r="S86" s="2776"/>
      <c r="T86" s="1894"/>
      <c r="U86" s="2734"/>
      <c r="V86" s="2734"/>
      <c r="W86" s="2734"/>
      <c r="X86" s="2734"/>
      <c r="Y86" s="2734"/>
      <c r="Z86" s="2734"/>
      <c r="AA86" s="2734"/>
      <c r="AB86" s="2734"/>
      <c r="AC86" s="2734"/>
      <c r="AD86" s="2734"/>
      <c r="AE86" s="2734"/>
      <c r="AF86" s="2734"/>
      <c r="AG86" s="2734"/>
      <c r="AH86" s="2734"/>
      <c r="AI86" s="2734"/>
      <c r="AJ86" s="2734"/>
      <c r="AK86" s="2302"/>
      <c r="AL86" s="2302"/>
      <c r="AM86" s="2726"/>
    </row>
    <row r="87" spans="5:39" ht="35.25" customHeight="1" x14ac:dyDescent="0.2">
      <c r="E87" s="2777">
        <v>2201048</v>
      </c>
      <c r="F87" s="2779" t="s">
        <v>548</v>
      </c>
      <c r="G87" s="2781">
        <v>220104801</v>
      </c>
      <c r="H87" s="2779" t="s">
        <v>549</v>
      </c>
      <c r="I87" s="2784">
        <v>1</v>
      </c>
      <c r="J87" s="1171" t="s">
        <v>1830</v>
      </c>
      <c r="K87" s="2337"/>
      <c r="L87" s="2813"/>
      <c r="M87" s="2815">
        <f>SUM(R87:R90)/N83</f>
        <v>0.5</v>
      </c>
      <c r="N87" s="2810"/>
      <c r="O87" s="2722"/>
      <c r="P87" s="1897" t="s">
        <v>1831</v>
      </c>
      <c r="Q87" s="2789" t="s">
        <v>1832</v>
      </c>
      <c r="R87" s="1370">
        <v>598004.28</v>
      </c>
      <c r="S87" s="2774">
        <v>20</v>
      </c>
      <c r="T87" s="1892" t="s">
        <v>1177</v>
      </c>
      <c r="U87" s="2734"/>
      <c r="V87" s="2734"/>
      <c r="W87" s="2734"/>
      <c r="X87" s="2734"/>
      <c r="Y87" s="2734"/>
      <c r="Z87" s="2734"/>
      <c r="AA87" s="2734"/>
      <c r="AB87" s="2734"/>
      <c r="AC87" s="2734"/>
      <c r="AD87" s="2734"/>
      <c r="AE87" s="2734"/>
      <c r="AF87" s="2734"/>
      <c r="AG87" s="2734"/>
      <c r="AH87" s="2734"/>
      <c r="AI87" s="2734"/>
      <c r="AJ87" s="2734"/>
      <c r="AK87" s="2300">
        <v>44198</v>
      </c>
      <c r="AL87" s="2300">
        <v>44560</v>
      </c>
      <c r="AM87" s="2724" t="s">
        <v>1707</v>
      </c>
    </row>
    <row r="88" spans="5:39" ht="35.25" customHeight="1" x14ac:dyDescent="0.2">
      <c r="E88" s="2761"/>
      <c r="F88" s="2763"/>
      <c r="G88" s="2782"/>
      <c r="H88" s="2763"/>
      <c r="I88" s="2765"/>
      <c r="J88" s="1171" t="s">
        <v>1833</v>
      </c>
      <c r="K88" s="2337"/>
      <c r="L88" s="2813"/>
      <c r="M88" s="2816"/>
      <c r="N88" s="2810"/>
      <c r="O88" s="2722"/>
      <c r="P88" s="1897"/>
      <c r="Q88" s="2790"/>
      <c r="R88" s="1370">
        <v>3713471.13</v>
      </c>
      <c r="S88" s="2775"/>
      <c r="T88" s="1893"/>
      <c r="U88" s="2734"/>
      <c r="V88" s="2734"/>
      <c r="W88" s="2734"/>
      <c r="X88" s="2734"/>
      <c r="Y88" s="2734"/>
      <c r="Z88" s="2734"/>
      <c r="AA88" s="2734"/>
      <c r="AB88" s="2734"/>
      <c r="AC88" s="2734"/>
      <c r="AD88" s="2734"/>
      <c r="AE88" s="2734"/>
      <c r="AF88" s="2734"/>
      <c r="AG88" s="2734"/>
      <c r="AH88" s="2734"/>
      <c r="AI88" s="2734"/>
      <c r="AJ88" s="2734"/>
      <c r="AK88" s="2301"/>
      <c r="AL88" s="2301"/>
      <c r="AM88" s="2725"/>
    </row>
    <row r="89" spans="5:39" ht="35.25" customHeight="1" x14ac:dyDescent="0.2">
      <c r="E89" s="2761"/>
      <c r="F89" s="2763"/>
      <c r="G89" s="2782"/>
      <c r="H89" s="2763"/>
      <c r="I89" s="2765"/>
      <c r="J89" s="1171" t="s">
        <v>1834</v>
      </c>
      <c r="K89" s="2337"/>
      <c r="L89" s="2813"/>
      <c r="M89" s="2816"/>
      <c r="N89" s="2810"/>
      <c r="O89" s="2722"/>
      <c r="P89" s="1897"/>
      <c r="Q89" s="2790"/>
      <c r="R89" s="1370">
        <v>3375623.66</v>
      </c>
      <c r="S89" s="2775"/>
      <c r="T89" s="1893"/>
      <c r="U89" s="2734"/>
      <c r="V89" s="2734"/>
      <c r="W89" s="2734"/>
      <c r="X89" s="2734"/>
      <c r="Y89" s="2734"/>
      <c r="Z89" s="2734"/>
      <c r="AA89" s="2734"/>
      <c r="AB89" s="2734"/>
      <c r="AC89" s="2734"/>
      <c r="AD89" s="2734"/>
      <c r="AE89" s="2734"/>
      <c r="AF89" s="2734"/>
      <c r="AG89" s="2734"/>
      <c r="AH89" s="2734"/>
      <c r="AI89" s="2734"/>
      <c r="AJ89" s="2734"/>
      <c r="AK89" s="2301"/>
      <c r="AL89" s="2301"/>
      <c r="AM89" s="2725"/>
    </row>
    <row r="90" spans="5:39" ht="35.25" customHeight="1" x14ac:dyDescent="0.2">
      <c r="E90" s="2778"/>
      <c r="F90" s="2780"/>
      <c r="G90" s="2783"/>
      <c r="H90" s="2780"/>
      <c r="I90" s="2785"/>
      <c r="J90" s="1171" t="s">
        <v>1835</v>
      </c>
      <c r="K90" s="2335"/>
      <c r="L90" s="2814"/>
      <c r="M90" s="2817"/>
      <c r="N90" s="2811"/>
      <c r="O90" s="2723"/>
      <c r="P90" s="1897"/>
      <c r="Q90" s="2791"/>
      <c r="R90" s="1370">
        <v>1312900.93</v>
      </c>
      <c r="S90" s="2776"/>
      <c r="T90" s="1894"/>
      <c r="U90" s="2801"/>
      <c r="V90" s="2801"/>
      <c r="W90" s="2801"/>
      <c r="X90" s="2801"/>
      <c r="Y90" s="2801"/>
      <c r="Z90" s="2801"/>
      <c r="AA90" s="2801"/>
      <c r="AB90" s="2801"/>
      <c r="AC90" s="2801"/>
      <c r="AD90" s="2801"/>
      <c r="AE90" s="2801"/>
      <c r="AF90" s="2801"/>
      <c r="AG90" s="2801"/>
      <c r="AH90" s="2801"/>
      <c r="AI90" s="2801"/>
      <c r="AJ90" s="2801"/>
      <c r="AK90" s="2302"/>
      <c r="AL90" s="2302"/>
      <c r="AM90" s="2726"/>
    </row>
    <row r="91" spans="5:39" ht="15" x14ac:dyDescent="0.2">
      <c r="E91" s="2760">
        <v>2201034</v>
      </c>
      <c r="F91" s="2317" t="s">
        <v>539</v>
      </c>
      <c r="G91" s="2820">
        <v>220103400</v>
      </c>
      <c r="H91" s="2823" t="s">
        <v>540</v>
      </c>
      <c r="I91" s="2826">
        <v>5500</v>
      </c>
      <c r="J91" s="1171" t="s">
        <v>1836</v>
      </c>
      <c r="K91" s="2356" t="s">
        <v>541</v>
      </c>
      <c r="L91" s="2812" t="s">
        <v>1837</v>
      </c>
      <c r="M91" s="2829">
        <f>SUM(R91:R94)/N91</f>
        <v>0.33333333366666668</v>
      </c>
      <c r="N91" s="2836">
        <f>SUM(R91:R102)</f>
        <v>29999999.999999996</v>
      </c>
      <c r="O91" s="2721" t="s">
        <v>1838</v>
      </c>
      <c r="P91" s="2730" t="s">
        <v>1839</v>
      </c>
      <c r="Q91" s="2823" t="s">
        <v>1840</v>
      </c>
      <c r="R91" s="1370">
        <v>664449.19999999995</v>
      </c>
      <c r="S91" s="2774">
        <v>20</v>
      </c>
      <c r="T91" s="1892" t="s">
        <v>1177</v>
      </c>
      <c r="U91" s="2733">
        <v>19649</v>
      </c>
      <c r="V91" s="2733">
        <v>20118</v>
      </c>
      <c r="W91" s="2733">
        <v>28907</v>
      </c>
      <c r="X91" s="2733">
        <v>9525</v>
      </c>
      <c r="Y91" s="2733">
        <v>1222</v>
      </c>
      <c r="Z91" s="2733">
        <v>113</v>
      </c>
      <c r="AA91" s="2733">
        <v>297</v>
      </c>
      <c r="AB91" s="2733">
        <v>345</v>
      </c>
      <c r="AC91" s="2733">
        <v>0</v>
      </c>
      <c r="AD91" s="2733">
        <v>0</v>
      </c>
      <c r="AE91" s="2733">
        <v>0</v>
      </c>
      <c r="AF91" s="2733">
        <v>0</v>
      </c>
      <c r="AG91" s="2733">
        <v>3301</v>
      </c>
      <c r="AH91" s="2733">
        <v>2507</v>
      </c>
      <c r="AI91" s="2733">
        <v>113</v>
      </c>
      <c r="AJ91" s="2733">
        <f>SUM(U91:V99)</f>
        <v>39767</v>
      </c>
      <c r="AK91" s="2300">
        <v>44198</v>
      </c>
      <c r="AL91" s="2300">
        <v>44560</v>
      </c>
      <c r="AM91" s="2724" t="s">
        <v>1707</v>
      </c>
    </row>
    <row r="92" spans="5:39" ht="15" x14ac:dyDescent="0.2">
      <c r="E92" s="2761"/>
      <c r="F92" s="2818"/>
      <c r="G92" s="2821"/>
      <c r="H92" s="2824"/>
      <c r="I92" s="2827"/>
      <c r="J92" s="1171" t="s">
        <v>1841</v>
      </c>
      <c r="K92" s="2337"/>
      <c r="L92" s="2813"/>
      <c r="M92" s="2830"/>
      <c r="N92" s="2836"/>
      <c r="O92" s="2722"/>
      <c r="P92" s="2731"/>
      <c r="Q92" s="2824"/>
      <c r="R92" s="1370">
        <v>4126079.04</v>
      </c>
      <c r="S92" s="2775"/>
      <c r="T92" s="1893"/>
      <c r="U92" s="2734"/>
      <c r="V92" s="2734"/>
      <c r="W92" s="2734"/>
      <c r="X92" s="2734"/>
      <c r="Y92" s="2734"/>
      <c r="Z92" s="2734"/>
      <c r="AA92" s="2734"/>
      <c r="AB92" s="2734"/>
      <c r="AC92" s="2734"/>
      <c r="AD92" s="2734"/>
      <c r="AE92" s="2734"/>
      <c r="AF92" s="2734"/>
      <c r="AG92" s="2734"/>
      <c r="AH92" s="2734"/>
      <c r="AI92" s="2734"/>
      <c r="AJ92" s="2734"/>
      <c r="AK92" s="2301"/>
      <c r="AL92" s="2301"/>
      <c r="AM92" s="2725"/>
    </row>
    <row r="93" spans="5:39" ht="15" x14ac:dyDescent="0.2">
      <c r="E93" s="2761"/>
      <c r="F93" s="2818"/>
      <c r="G93" s="2821"/>
      <c r="H93" s="2824"/>
      <c r="I93" s="2827"/>
      <c r="J93" s="1171" t="s">
        <v>1842</v>
      </c>
      <c r="K93" s="2337"/>
      <c r="L93" s="2813"/>
      <c r="M93" s="2830"/>
      <c r="N93" s="2836"/>
      <c r="O93" s="2722"/>
      <c r="P93" s="2731"/>
      <c r="Q93" s="2824"/>
      <c r="R93" s="1370">
        <v>3750692.96</v>
      </c>
      <c r="S93" s="2775"/>
      <c r="T93" s="1893"/>
      <c r="U93" s="2734"/>
      <c r="V93" s="2734"/>
      <c r="W93" s="2734"/>
      <c r="X93" s="2734"/>
      <c r="Y93" s="2734"/>
      <c r="Z93" s="2734"/>
      <c r="AA93" s="2734"/>
      <c r="AB93" s="2734"/>
      <c r="AC93" s="2734"/>
      <c r="AD93" s="2734"/>
      <c r="AE93" s="2734"/>
      <c r="AF93" s="2734"/>
      <c r="AG93" s="2734"/>
      <c r="AH93" s="2734"/>
      <c r="AI93" s="2734"/>
      <c r="AJ93" s="2734"/>
      <c r="AK93" s="2301"/>
      <c r="AL93" s="2301"/>
      <c r="AM93" s="2725"/>
    </row>
    <row r="94" spans="5:39" ht="15" x14ac:dyDescent="0.2">
      <c r="E94" s="2778"/>
      <c r="F94" s="2819"/>
      <c r="G94" s="2822"/>
      <c r="H94" s="2825"/>
      <c r="I94" s="2828"/>
      <c r="J94" s="1171" t="s">
        <v>1843</v>
      </c>
      <c r="K94" s="2337"/>
      <c r="L94" s="2813"/>
      <c r="M94" s="2831"/>
      <c r="N94" s="2836"/>
      <c r="O94" s="2722"/>
      <c r="P94" s="2731"/>
      <c r="Q94" s="2825"/>
      <c r="R94" s="1370">
        <v>1458778.81</v>
      </c>
      <c r="S94" s="2776"/>
      <c r="T94" s="1894"/>
      <c r="U94" s="2734"/>
      <c r="V94" s="2734"/>
      <c r="W94" s="2734"/>
      <c r="X94" s="2734"/>
      <c r="Y94" s="2734"/>
      <c r="Z94" s="2734"/>
      <c r="AA94" s="2734"/>
      <c r="AB94" s="2734"/>
      <c r="AC94" s="2734"/>
      <c r="AD94" s="2734"/>
      <c r="AE94" s="2734"/>
      <c r="AF94" s="2734"/>
      <c r="AG94" s="2734"/>
      <c r="AH94" s="2734"/>
      <c r="AI94" s="2734"/>
      <c r="AJ94" s="2734"/>
      <c r="AK94" s="2302"/>
      <c r="AL94" s="2302"/>
      <c r="AM94" s="2726"/>
    </row>
    <row r="95" spans="5:39" ht="15" x14ac:dyDescent="0.2">
      <c r="E95" s="2760">
        <v>2201034</v>
      </c>
      <c r="F95" s="2762" t="s">
        <v>542</v>
      </c>
      <c r="G95" s="2832">
        <v>220103401</v>
      </c>
      <c r="H95" s="2762" t="s">
        <v>543</v>
      </c>
      <c r="I95" s="2764">
        <v>54</v>
      </c>
      <c r="J95" s="1171" t="s">
        <v>1844</v>
      </c>
      <c r="K95" s="2337"/>
      <c r="L95" s="2813"/>
      <c r="M95" s="2829">
        <f>SUM(R95:R98)/N91</f>
        <v>0.3333333326666667</v>
      </c>
      <c r="N95" s="2836"/>
      <c r="O95" s="2722"/>
      <c r="P95" s="2731"/>
      <c r="Q95" s="2762" t="s">
        <v>1845</v>
      </c>
      <c r="R95" s="1370">
        <v>664449.17000000004</v>
      </c>
      <c r="S95" s="2774">
        <v>20</v>
      </c>
      <c r="T95" s="1892" t="s">
        <v>1177</v>
      </c>
      <c r="U95" s="2734"/>
      <c r="V95" s="2734"/>
      <c r="W95" s="2734"/>
      <c r="X95" s="2734"/>
      <c r="Y95" s="2734"/>
      <c r="Z95" s="2734"/>
      <c r="AA95" s="2734"/>
      <c r="AB95" s="2734"/>
      <c r="AC95" s="2734"/>
      <c r="AD95" s="2734"/>
      <c r="AE95" s="2734"/>
      <c r="AF95" s="2734"/>
      <c r="AG95" s="2734"/>
      <c r="AH95" s="2734"/>
      <c r="AI95" s="2734"/>
      <c r="AJ95" s="2734"/>
      <c r="AK95" s="2300">
        <v>44198</v>
      </c>
      <c r="AL95" s="2300">
        <v>44560</v>
      </c>
      <c r="AM95" s="2724" t="s">
        <v>1707</v>
      </c>
    </row>
    <row r="96" spans="5:39" ht="15" x14ac:dyDescent="0.2">
      <c r="E96" s="2761"/>
      <c r="F96" s="2763"/>
      <c r="G96" s="2782"/>
      <c r="H96" s="2763"/>
      <c r="I96" s="2765"/>
      <c r="J96" s="1171" t="s">
        <v>1846</v>
      </c>
      <c r="K96" s="2337"/>
      <c r="L96" s="2813"/>
      <c r="M96" s="2830"/>
      <c r="N96" s="2836"/>
      <c r="O96" s="2722"/>
      <c r="P96" s="2731"/>
      <c r="Q96" s="2763"/>
      <c r="R96" s="1370">
        <v>4126079.04</v>
      </c>
      <c r="S96" s="2775"/>
      <c r="T96" s="1893"/>
      <c r="U96" s="2734"/>
      <c r="V96" s="2734"/>
      <c r="W96" s="2734"/>
      <c r="X96" s="2734"/>
      <c r="Y96" s="2734"/>
      <c r="Z96" s="2734"/>
      <c r="AA96" s="2734"/>
      <c r="AB96" s="2734"/>
      <c r="AC96" s="2734"/>
      <c r="AD96" s="2734"/>
      <c r="AE96" s="2734"/>
      <c r="AF96" s="2734"/>
      <c r="AG96" s="2734"/>
      <c r="AH96" s="2734"/>
      <c r="AI96" s="2734"/>
      <c r="AJ96" s="2734"/>
      <c r="AK96" s="2301"/>
      <c r="AL96" s="2301"/>
      <c r="AM96" s="2725"/>
    </row>
    <row r="97" spans="5:39" ht="15" x14ac:dyDescent="0.2">
      <c r="E97" s="2761"/>
      <c r="F97" s="2763"/>
      <c r="G97" s="2782"/>
      <c r="H97" s="2763"/>
      <c r="I97" s="2765"/>
      <c r="J97" s="1171" t="s">
        <v>1847</v>
      </c>
      <c r="K97" s="2337"/>
      <c r="L97" s="2813"/>
      <c r="M97" s="2830"/>
      <c r="N97" s="2836"/>
      <c r="O97" s="2722"/>
      <c r="P97" s="2731"/>
      <c r="Q97" s="2763"/>
      <c r="R97" s="1370">
        <v>3750692.96</v>
      </c>
      <c r="S97" s="2775"/>
      <c r="T97" s="1893"/>
      <c r="U97" s="2734"/>
      <c r="V97" s="2734"/>
      <c r="W97" s="2734"/>
      <c r="X97" s="2734"/>
      <c r="Y97" s="2734"/>
      <c r="Z97" s="2734"/>
      <c r="AA97" s="2734"/>
      <c r="AB97" s="2734"/>
      <c r="AC97" s="2734"/>
      <c r="AD97" s="2734"/>
      <c r="AE97" s="2734"/>
      <c r="AF97" s="2734"/>
      <c r="AG97" s="2734"/>
      <c r="AH97" s="2734"/>
      <c r="AI97" s="2734"/>
      <c r="AJ97" s="2734"/>
      <c r="AK97" s="2301"/>
      <c r="AL97" s="2301"/>
      <c r="AM97" s="2725"/>
    </row>
    <row r="98" spans="5:39" ht="15" x14ac:dyDescent="0.2">
      <c r="E98" s="2778"/>
      <c r="F98" s="2780"/>
      <c r="G98" s="2783"/>
      <c r="H98" s="2780"/>
      <c r="I98" s="2785"/>
      <c r="J98" s="1171" t="s">
        <v>1848</v>
      </c>
      <c r="K98" s="2337"/>
      <c r="L98" s="2813"/>
      <c r="M98" s="2831"/>
      <c r="N98" s="2836"/>
      <c r="O98" s="2722"/>
      <c r="P98" s="2731"/>
      <c r="Q98" s="2780"/>
      <c r="R98" s="1370">
        <v>1458778.81</v>
      </c>
      <c r="S98" s="2776"/>
      <c r="T98" s="1894"/>
      <c r="U98" s="2734"/>
      <c r="V98" s="2734"/>
      <c r="W98" s="2734"/>
      <c r="X98" s="2734"/>
      <c r="Y98" s="2734"/>
      <c r="Z98" s="2734"/>
      <c r="AA98" s="2734"/>
      <c r="AB98" s="2734"/>
      <c r="AC98" s="2734"/>
      <c r="AD98" s="2734"/>
      <c r="AE98" s="2734"/>
      <c r="AF98" s="2734"/>
      <c r="AG98" s="2734"/>
      <c r="AH98" s="2734"/>
      <c r="AI98" s="2734"/>
      <c r="AJ98" s="2734"/>
      <c r="AK98" s="2302"/>
      <c r="AL98" s="2302"/>
      <c r="AM98" s="2726"/>
    </row>
    <row r="99" spans="5:39" ht="15" x14ac:dyDescent="0.2">
      <c r="E99" s="2760">
        <v>2201060</v>
      </c>
      <c r="F99" s="2762" t="s">
        <v>544</v>
      </c>
      <c r="G99" s="2820">
        <v>220106000</v>
      </c>
      <c r="H99" s="2762" t="s">
        <v>545</v>
      </c>
      <c r="I99" s="2833">
        <v>200</v>
      </c>
      <c r="J99" s="1171" t="s">
        <v>1849</v>
      </c>
      <c r="K99" s="2337"/>
      <c r="L99" s="2813"/>
      <c r="M99" s="2829">
        <f>SUM(R99:R102)/N91</f>
        <v>0.33333333366666668</v>
      </c>
      <c r="N99" s="2836"/>
      <c r="O99" s="2722"/>
      <c r="P99" s="2731"/>
      <c r="Q99" s="2762" t="s">
        <v>1850</v>
      </c>
      <c r="R99" s="1370">
        <v>664449.19999999995</v>
      </c>
      <c r="S99" s="2774">
        <v>20</v>
      </c>
      <c r="T99" s="1892" t="s">
        <v>1177</v>
      </c>
      <c r="U99" s="2734"/>
      <c r="V99" s="2734"/>
      <c r="W99" s="2734"/>
      <c r="X99" s="2734"/>
      <c r="Y99" s="2734"/>
      <c r="Z99" s="2734"/>
      <c r="AA99" s="2734"/>
      <c r="AB99" s="2734"/>
      <c r="AC99" s="2734"/>
      <c r="AD99" s="2734"/>
      <c r="AE99" s="2734"/>
      <c r="AF99" s="2734"/>
      <c r="AG99" s="2734"/>
      <c r="AH99" s="2734"/>
      <c r="AI99" s="2734"/>
      <c r="AJ99" s="2734"/>
      <c r="AK99" s="2300">
        <v>44198</v>
      </c>
      <c r="AL99" s="2300">
        <v>44560</v>
      </c>
      <c r="AM99" s="2724" t="s">
        <v>1707</v>
      </c>
    </row>
    <row r="100" spans="5:39" ht="15" x14ac:dyDescent="0.2">
      <c r="E100" s="2761"/>
      <c r="F100" s="2763"/>
      <c r="G100" s="2821"/>
      <c r="H100" s="2763"/>
      <c r="I100" s="2834"/>
      <c r="J100" s="1171" t="s">
        <v>1851</v>
      </c>
      <c r="K100" s="2337"/>
      <c r="L100" s="2813"/>
      <c r="M100" s="2830"/>
      <c r="N100" s="2836"/>
      <c r="O100" s="2722"/>
      <c r="P100" s="2731"/>
      <c r="Q100" s="2763"/>
      <c r="R100" s="1370">
        <v>4126079.04</v>
      </c>
      <c r="S100" s="2775"/>
      <c r="T100" s="1893"/>
      <c r="U100" s="2734"/>
      <c r="V100" s="2734"/>
      <c r="W100" s="2734"/>
      <c r="X100" s="2734"/>
      <c r="Y100" s="2734"/>
      <c r="Z100" s="2734"/>
      <c r="AA100" s="2734"/>
      <c r="AB100" s="2734"/>
      <c r="AC100" s="2734"/>
      <c r="AD100" s="2734"/>
      <c r="AE100" s="2734"/>
      <c r="AF100" s="2734"/>
      <c r="AG100" s="2734"/>
      <c r="AH100" s="2734"/>
      <c r="AI100" s="2734"/>
      <c r="AJ100" s="2734"/>
      <c r="AK100" s="2301"/>
      <c r="AL100" s="2301"/>
      <c r="AM100" s="2725"/>
    </row>
    <row r="101" spans="5:39" ht="15" x14ac:dyDescent="0.2">
      <c r="E101" s="2761"/>
      <c r="F101" s="2763"/>
      <c r="G101" s="2821"/>
      <c r="H101" s="2763"/>
      <c r="I101" s="2834"/>
      <c r="J101" s="1171" t="s">
        <v>1852</v>
      </c>
      <c r="K101" s="2337"/>
      <c r="L101" s="2813"/>
      <c r="M101" s="2830"/>
      <c r="N101" s="2836"/>
      <c r="O101" s="2722"/>
      <c r="P101" s="2731"/>
      <c r="Q101" s="2763"/>
      <c r="R101" s="1370">
        <v>3750692.96</v>
      </c>
      <c r="S101" s="2775"/>
      <c r="T101" s="1893"/>
      <c r="U101" s="2734"/>
      <c r="V101" s="2734"/>
      <c r="W101" s="2734"/>
      <c r="X101" s="2734"/>
      <c r="Y101" s="2734"/>
      <c r="Z101" s="2734"/>
      <c r="AA101" s="2734"/>
      <c r="AB101" s="2734"/>
      <c r="AC101" s="2734"/>
      <c r="AD101" s="2734"/>
      <c r="AE101" s="2734"/>
      <c r="AF101" s="2734"/>
      <c r="AG101" s="2734"/>
      <c r="AH101" s="2734"/>
      <c r="AI101" s="2734"/>
      <c r="AJ101" s="2734"/>
      <c r="AK101" s="2301"/>
      <c r="AL101" s="2301"/>
      <c r="AM101" s="2725"/>
    </row>
    <row r="102" spans="5:39" ht="15" x14ac:dyDescent="0.2">
      <c r="E102" s="2778"/>
      <c r="F102" s="2780"/>
      <c r="G102" s="2822"/>
      <c r="H102" s="2780"/>
      <c r="I102" s="2835"/>
      <c r="J102" s="1171" t="s">
        <v>1853</v>
      </c>
      <c r="K102" s="2335"/>
      <c r="L102" s="2814"/>
      <c r="M102" s="2831"/>
      <c r="N102" s="2836"/>
      <c r="O102" s="2723"/>
      <c r="P102" s="2732"/>
      <c r="Q102" s="2780"/>
      <c r="R102" s="1370">
        <v>1458778.81</v>
      </c>
      <c r="S102" s="2776"/>
      <c r="T102" s="1894"/>
      <c r="U102" s="2801"/>
      <c r="V102" s="2801"/>
      <c r="W102" s="2801"/>
      <c r="X102" s="2801"/>
      <c r="Y102" s="2801"/>
      <c r="Z102" s="2801"/>
      <c r="AA102" s="2801"/>
      <c r="AB102" s="2801"/>
      <c r="AC102" s="2801"/>
      <c r="AD102" s="2801"/>
      <c r="AE102" s="2801"/>
      <c r="AF102" s="2801"/>
      <c r="AG102" s="2801"/>
      <c r="AH102" s="2801"/>
      <c r="AI102" s="2801"/>
      <c r="AJ102" s="2801"/>
      <c r="AK102" s="2302"/>
      <c r="AL102" s="2302"/>
      <c r="AM102" s="2726"/>
    </row>
    <row r="103" spans="5:39" ht="29.25" customHeight="1" x14ac:dyDescent="0.2">
      <c r="E103" s="2760">
        <v>2201006</v>
      </c>
      <c r="F103" s="2762" t="s">
        <v>523</v>
      </c>
      <c r="G103" s="2760">
        <v>220100600</v>
      </c>
      <c r="H103" s="2762" t="s">
        <v>524</v>
      </c>
      <c r="I103" s="2833">
        <v>54</v>
      </c>
      <c r="J103" s="1171" t="s">
        <v>1854</v>
      </c>
      <c r="K103" s="2356" t="s">
        <v>525</v>
      </c>
      <c r="L103" s="2755" t="s">
        <v>526</v>
      </c>
      <c r="M103" s="2837">
        <f>SUM(R103:R106)/N103</f>
        <v>5.8243620048381743E-5</v>
      </c>
      <c r="N103" s="2840">
        <f>SUM(R103:R200)</f>
        <v>171692624732.00003</v>
      </c>
      <c r="O103" s="2721" t="s">
        <v>527</v>
      </c>
      <c r="P103" s="1897" t="s">
        <v>1855</v>
      </c>
      <c r="Q103" s="2849" t="s">
        <v>1856</v>
      </c>
      <c r="R103" s="1370">
        <v>664449.19616694376</v>
      </c>
      <c r="S103" s="2774">
        <v>20</v>
      </c>
      <c r="T103" s="1892" t="s">
        <v>1177</v>
      </c>
      <c r="U103" s="2733">
        <v>19649</v>
      </c>
      <c r="V103" s="2733">
        <v>20118</v>
      </c>
      <c r="W103" s="2733">
        <v>28907</v>
      </c>
      <c r="X103" s="2733">
        <v>9525</v>
      </c>
      <c r="Y103" s="2733">
        <v>1222</v>
      </c>
      <c r="Z103" s="2733">
        <v>113</v>
      </c>
      <c r="AA103" s="2733">
        <v>297</v>
      </c>
      <c r="AB103" s="2733">
        <v>345</v>
      </c>
      <c r="AC103" s="2733">
        <v>0</v>
      </c>
      <c r="AD103" s="2733">
        <v>0</v>
      </c>
      <c r="AE103" s="2733">
        <v>0</v>
      </c>
      <c r="AF103" s="2733">
        <v>0</v>
      </c>
      <c r="AG103" s="2733">
        <v>3301</v>
      </c>
      <c r="AH103" s="2733">
        <v>2507</v>
      </c>
      <c r="AI103" s="2733">
        <v>113</v>
      </c>
      <c r="AJ103" s="2733">
        <f>SUM(U103:V197)</f>
        <v>39767</v>
      </c>
      <c r="AK103" s="2300">
        <v>44198</v>
      </c>
      <c r="AL103" s="2300">
        <v>44560</v>
      </c>
      <c r="AM103" s="2724" t="s">
        <v>1707</v>
      </c>
    </row>
    <row r="104" spans="5:39" ht="26.25" customHeight="1" x14ac:dyDescent="0.2">
      <c r="E104" s="2761"/>
      <c r="F104" s="2763"/>
      <c r="G104" s="2761"/>
      <c r="H104" s="2763"/>
      <c r="I104" s="2834"/>
      <c r="J104" s="1171" t="s">
        <v>1857</v>
      </c>
      <c r="K104" s="2337"/>
      <c r="L104" s="2755"/>
      <c r="M104" s="2838"/>
      <c r="N104" s="2841"/>
      <c r="O104" s="2722"/>
      <c r="P104" s="1897"/>
      <c r="Q104" s="2790"/>
      <c r="R104" s="1370">
        <v>4126079.0369842402</v>
      </c>
      <c r="S104" s="2775"/>
      <c r="T104" s="1893"/>
      <c r="U104" s="2734"/>
      <c r="V104" s="2734"/>
      <c r="W104" s="2734"/>
      <c r="X104" s="2734"/>
      <c r="Y104" s="2734"/>
      <c r="Z104" s="2734"/>
      <c r="AA104" s="2734"/>
      <c r="AB104" s="2734"/>
      <c r="AC104" s="2734"/>
      <c r="AD104" s="2734"/>
      <c r="AE104" s="2734"/>
      <c r="AF104" s="2734"/>
      <c r="AG104" s="2734"/>
      <c r="AH104" s="2734"/>
      <c r="AI104" s="2734"/>
      <c r="AJ104" s="2734"/>
      <c r="AK104" s="2301"/>
      <c r="AL104" s="2301"/>
      <c r="AM104" s="2725"/>
    </row>
    <row r="105" spans="5:39" ht="26.25" customHeight="1" x14ac:dyDescent="0.2">
      <c r="E105" s="2761"/>
      <c r="F105" s="2763"/>
      <c r="G105" s="2761"/>
      <c r="H105" s="2763"/>
      <c r="I105" s="2834"/>
      <c r="J105" s="1171" t="s">
        <v>1858</v>
      </c>
      <c r="K105" s="2337"/>
      <c r="L105" s="2755"/>
      <c r="M105" s="2838"/>
      <c r="N105" s="2841"/>
      <c r="O105" s="2722"/>
      <c r="P105" s="1897"/>
      <c r="Q105" s="2790"/>
      <c r="R105" s="1370">
        <v>3750692.9595311633</v>
      </c>
      <c r="S105" s="2775"/>
      <c r="T105" s="1893"/>
      <c r="U105" s="2734"/>
      <c r="V105" s="2734"/>
      <c r="W105" s="2734"/>
      <c r="X105" s="2734"/>
      <c r="Y105" s="2734"/>
      <c r="Z105" s="2734"/>
      <c r="AA105" s="2734"/>
      <c r="AB105" s="2734"/>
      <c r="AC105" s="2734"/>
      <c r="AD105" s="2734"/>
      <c r="AE105" s="2734"/>
      <c r="AF105" s="2734"/>
      <c r="AG105" s="2734"/>
      <c r="AH105" s="2734"/>
      <c r="AI105" s="2734"/>
      <c r="AJ105" s="2734"/>
      <c r="AK105" s="2301"/>
      <c r="AL105" s="2301"/>
      <c r="AM105" s="2725"/>
    </row>
    <row r="106" spans="5:39" ht="27.75" customHeight="1" x14ac:dyDescent="0.2">
      <c r="E106" s="2778"/>
      <c r="F106" s="2780"/>
      <c r="G106" s="2778"/>
      <c r="H106" s="2780"/>
      <c r="I106" s="2835"/>
      <c r="J106" s="1171" t="s">
        <v>1859</v>
      </c>
      <c r="K106" s="2337"/>
      <c r="L106" s="2755"/>
      <c r="M106" s="2839"/>
      <c r="N106" s="2841"/>
      <c r="O106" s="2722"/>
      <c r="P106" s="1897"/>
      <c r="Q106" s="2791"/>
      <c r="R106" s="1370">
        <v>1458778.8073176527</v>
      </c>
      <c r="S106" s="2776"/>
      <c r="T106" s="1894"/>
      <c r="U106" s="2734"/>
      <c r="V106" s="2734"/>
      <c r="W106" s="2734"/>
      <c r="X106" s="2734"/>
      <c r="Y106" s="2734"/>
      <c r="Z106" s="2734"/>
      <c r="AA106" s="2734"/>
      <c r="AB106" s="2734"/>
      <c r="AC106" s="2734"/>
      <c r="AD106" s="2734"/>
      <c r="AE106" s="2734"/>
      <c r="AF106" s="2734"/>
      <c r="AG106" s="2734"/>
      <c r="AH106" s="2734"/>
      <c r="AI106" s="2734"/>
      <c r="AJ106" s="2734"/>
      <c r="AK106" s="2302"/>
      <c r="AL106" s="2302"/>
      <c r="AM106" s="2726"/>
    </row>
    <row r="107" spans="5:39" ht="36.75" customHeight="1" x14ac:dyDescent="0.2">
      <c r="E107" s="2760">
        <v>2201015</v>
      </c>
      <c r="F107" s="2762" t="s">
        <v>528</v>
      </c>
      <c r="G107" s="2760">
        <v>220101500</v>
      </c>
      <c r="H107" s="2762" t="s">
        <v>529</v>
      </c>
      <c r="I107" s="2833">
        <v>11</v>
      </c>
      <c r="J107" s="1171" t="s">
        <v>1860</v>
      </c>
      <c r="K107" s="2337"/>
      <c r="L107" s="2755"/>
      <c r="M107" s="2846">
        <f>SUM(R107:R110)/N103</f>
        <v>6.98923440580581E-5</v>
      </c>
      <c r="N107" s="2841"/>
      <c r="O107" s="2722"/>
      <c r="P107" s="1897" t="s">
        <v>1861</v>
      </c>
      <c r="Q107" s="2849" t="s">
        <v>1862</v>
      </c>
      <c r="R107" s="1370">
        <v>797339.03540033253</v>
      </c>
      <c r="S107" s="2774">
        <v>20</v>
      </c>
      <c r="T107" s="1892" t="s">
        <v>1177</v>
      </c>
      <c r="U107" s="2734"/>
      <c r="V107" s="2734"/>
      <c r="W107" s="2734"/>
      <c r="X107" s="2734"/>
      <c r="Y107" s="2734"/>
      <c r="Z107" s="2734"/>
      <c r="AA107" s="2734"/>
      <c r="AB107" s="2734"/>
      <c r="AC107" s="2734"/>
      <c r="AD107" s="2734"/>
      <c r="AE107" s="2734"/>
      <c r="AF107" s="2734"/>
      <c r="AG107" s="2734"/>
      <c r="AH107" s="2734"/>
      <c r="AI107" s="2734"/>
      <c r="AJ107" s="2734"/>
      <c r="AK107" s="2300">
        <v>44198</v>
      </c>
      <c r="AL107" s="2300">
        <v>44560</v>
      </c>
      <c r="AM107" s="2724" t="s">
        <v>1707</v>
      </c>
    </row>
    <row r="108" spans="5:39" ht="36.75" customHeight="1" x14ac:dyDescent="0.2">
      <c r="E108" s="2761"/>
      <c r="F108" s="2763"/>
      <c r="G108" s="2761"/>
      <c r="H108" s="2763"/>
      <c r="I108" s="2834"/>
      <c r="J108" s="1171" t="s">
        <v>1863</v>
      </c>
      <c r="K108" s="2337"/>
      <c r="L108" s="2755"/>
      <c r="M108" s="2847"/>
      <c r="N108" s="2841"/>
      <c r="O108" s="2722"/>
      <c r="P108" s="1897"/>
      <c r="Q108" s="2790"/>
      <c r="R108" s="1370">
        <v>4951294.8443810884</v>
      </c>
      <c r="S108" s="2775"/>
      <c r="T108" s="1893"/>
      <c r="U108" s="2734"/>
      <c r="V108" s="2734"/>
      <c r="W108" s="2734"/>
      <c r="X108" s="2734"/>
      <c r="Y108" s="2734"/>
      <c r="Z108" s="2734"/>
      <c r="AA108" s="2734"/>
      <c r="AB108" s="2734"/>
      <c r="AC108" s="2734"/>
      <c r="AD108" s="2734"/>
      <c r="AE108" s="2734"/>
      <c r="AF108" s="2734"/>
      <c r="AG108" s="2734"/>
      <c r="AH108" s="2734"/>
      <c r="AI108" s="2734"/>
      <c r="AJ108" s="2734"/>
      <c r="AK108" s="2301"/>
      <c r="AL108" s="2301"/>
      <c r="AM108" s="2725"/>
    </row>
    <row r="109" spans="5:39" ht="38.25" customHeight="1" x14ac:dyDescent="0.2">
      <c r="E109" s="2761"/>
      <c r="F109" s="2763"/>
      <c r="G109" s="2761"/>
      <c r="H109" s="2763"/>
      <c r="I109" s="2834"/>
      <c r="J109" s="1171" t="s">
        <v>1864</v>
      </c>
      <c r="K109" s="2337"/>
      <c r="L109" s="2755"/>
      <c r="M109" s="2847"/>
      <c r="N109" s="2841"/>
      <c r="O109" s="2722"/>
      <c r="P109" s="1897"/>
      <c r="Q109" s="2790"/>
      <c r="R109" s="1370">
        <v>4500831.5514373956</v>
      </c>
      <c r="S109" s="2775"/>
      <c r="T109" s="1893"/>
      <c r="U109" s="2734"/>
      <c r="V109" s="2734"/>
      <c r="W109" s="2734"/>
      <c r="X109" s="2734"/>
      <c r="Y109" s="2734"/>
      <c r="Z109" s="2734"/>
      <c r="AA109" s="2734"/>
      <c r="AB109" s="2734"/>
      <c r="AC109" s="2734"/>
      <c r="AD109" s="2734"/>
      <c r="AE109" s="2734"/>
      <c r="AF109" s="2734"/>
      <c r="AG109" s="2734"/>
      <c r="AH109" s="2734"/>
      <c r="AI109" s="2734"/>
      <c r="AJ109" s="2734"/>
      <c r="AK109" s="2301"/>
      <c r="AL109" s="2301"/>
      <c r="AM109" s="2725"/>
    </row>
    <row r="110" spans="5:39" ht="39" customHeight="1" x14ac:dyDescent="0.2">
      <c r="E110" s="2843"/>
      <c r="F110" s="2844"/>
      <c r="G110" s="2843"/>
      <c r="H110" s="2844"/>
      <c r="I110" s="2845"/>
      <c r="J110" s="1171" t="s">
        <v>1865</v>
      </c>
      <c r="K110" s="2337"/>
      <c r="L110" s="2755"/>
      <c r="M110" s="2848"/>
      <c r="N110" s="2841"/>
      <c r="O110" s="2722"/>
      <c r="P110" s="1897"/>
      <c r="Q110" s="2851"/>
      <c r="R110" s="1370">
        <v>1750534.5687811833</v>
      </c>
      <c r="S110" s="2776"/>
      <c r="T110" s="1894"/>
      <c r="U110" s="2734"/>
      <c r="V110" s="2734"/>
      <c r="W110" s="2734"/>
      <c r="X110" s="2734"/>
      <c r="Y110" s="2734"/>
      <c r="Z110" s="2734"/>
      <c r="AA110" s="2734"/>
      <c r="AB110" s="2734"/>
      <c r="AC110" s="2734"/>
      <c r="AD110" s="2734"/>
      <c r="AE110" s="2734"/>
      <c r="AF110" s="2734"/>
      <c r="AG110" s="2734"/>
      <c r="AH110" s="2734"/>
      <c r="AI110" s="2734"/>
      <c r="AJ110" s="2734"/>
      <c r="AK110" s="2302"/>
      <c r="AL110" s="2302"/>
      <c r="AM110" s="2726"/>
    </row>
    <row r="111" spans="5:39" ht="30" customHeight="1" x14ac:dyDescent="0.2">
      <c r="E111" s="2756">
        <v>2201042</v>
      </c>
      <c r="F111" s="2755" t="s">
        <v>530</v>
      </c>
      <c r="G111" s="2857">
        <v>220104200</v>
      </c>
      <c r="H111" s="2755" t="s">
        <v>531</v>
      </c>
      <c r="I111" s="2758">
        <v>6000</v>
      </c>
      <c r="J111" s="1171" t="s">
        <v>1866</v>
      </c>
      <c r="K111" s="2337"/>
      <c r="L111" s="2755"/>
      <c r="M111" s="2858">
        <f>SUM(R111:R114)/N103</f>
        <v>5.8243620048381743E-5</v>
      </c>
      <c r="N111" s="2841"/>
      <c r="O111" s="2722"/>
      <c r="P111" s="1897" t="s">
        <v>1867</v>
      </c>
      <c r="Q111" s="2755" t="s">
        <v>1868</v>
      </c>
      <c r="R111" s="1370">
        <v>664449.19616694376</v>
      </c>
      <c r="S111" s="2774">
        <v>20</v>
      </c>
      <c r="T111" s="1892" t="s">
        <v>1177</v>
      </c>
      <c r="U111" s="2734"/>
      <c r="V111" s="2734"/>
      <c r="W111" s="2734"/>
      <c r="X111" s="2734"/>
      <c r="Y111" s="2734"/>
      <c r="Z111" s="2734"/>
      <c r="AA111" s="2734"/>
      <c r="AB111" s="2734"/>
      <c r="AC111" s="2734"/>
      <c r="AD111" s="2734"/>
      <c r="AE111" s="2734"/>
      <c r="AF111" s="2734"/>
      <c r="AG111" s="2734"/>
      <c r="AH111" s="2734"/>
      <c r="AI111" s="2734"/>
      <c r="AJ111" s="2734"/>
      <c r="AK111" s="2300">
        <v>44198</v>
      </c>
      <c r="AL111" s="2300">
        <v>44560</v>
      </c>
      <c r="AM111" s="2724" t="s">
        <v>1707</v>
      </c>
    </row>
    <row r="112" spans="5:39" ht="24" customHeight="1" x14ac:dyDescent="0.2">
      <c r="E112" s="2756"/>
      <c r="F112" s="2755"/>
      <c r="G112" s="2857"/>
      <c r="H112" s="2755"/>
      <c r="I112" s="2758"/>
      <c r="J112" s="1171" t="s">
        <v>1869</v>
      </c>
      <c r="K112" s="2337"/>
      <c r="L112" s="2755"/>
      <c r="M112" s="2858"/>
      <c r="N112" s="2841"/>
      <c r="O112" s="2722"/>
      <c r="P112" s="1897"/>
      <c r="Q112" s="2755"/>
      <c r="R112" s="1370">
        <v>4126079.0369842402</v>
      </c>
      <c r="S112" s="2775"/>
      <c r="T112" s="1893"/>
      <c r="U112" s="2734"/>
      <c r="V112" s="2734"/>
      <c r="W112" s="2734"/>
      <c r="X112" s="2734"/>
      <c r="Y112" s="2734"/>
      <c r="Z112" s="2734"/>
      <c r="AA112" s="2734"/>
      <c r="AB112" s="2734"/>
      <c r="AC112" s="2734"/>
      <c r="AD112" s="2734"/>
      <c r="AE112" s="2734"/>
      <c r="AF112" s="2734"/>
      <c r="AG112" s="2734"/>
      <c r="AH112" s="2734"/>
      <c r="AI112" s="2734"/>
      <c r="AJ112" s="2734"/>
      <c r="AK112" s="2301"/>
      <c r="AL112" s="2301"/>
      <c r="AM112" s="2725"/>
    </row>
    <row r="113" spans="5:39" ht="18.75" customHeight="1" x14ac:dyDescent="0.2">
      <c r="E113" s="2756"/>
      <c r="F113" s="2755"/>
      <c r="G113" s="2857"/>
      <c r="H113" s="2755"/>
      <c r="I113" s="2758"/>
      <c r="J113" s="1171" t="s">
        <v>1870</v>
      </c>
      <c r="K113" s="2337"/>
      <c r="L113" s="2755"/>
      <c r="M113" s="2858"/>
      <c r="N113" s="2841"/>
      <c r="O113" s="2722"/>
      <c r="P113" s="1897"/>
      <c r="Q113" s="2755"/>
      <c r="R113" s="1370">
        <v>3750692.9595311633</v>
      </c>
      <c r="S113" s="2775"/>
      <c r="T113" s="1893"/>
      <c r="U113" s="2734"/>
      <c r="V113" s="2734"/>
      <c r="W113" s="2734"/>
      <c r="X113" s="2734"/>
      <c r="Y113" s="2734"/>
      <c r="Z113" s="2734"/>
      <c r="AA113" s="2734"/>
      <c r="AB113" s="2734"/>
      <c r="AC113" s="2734"/>
      <c r="AD113" s="2734"/>
      <c r="AE113" s="2734"/>
      <c r="AF113" s="2734"/>
      <c r="AG113" s="2734"/>
      <c r="AH113" s="2734"/>
      <c r="AI113" s="2734"/>
      <c r="AJ113" s="2734"/>
      <c r="AK113" s="2301"/>
      <c r="AL113" s="2301"/>
      <c r="AM113" s="2725"/>
    </row>
    <row r="114" spans="5:39" ht="15" x14ac:dyDescent="0.2">
      <c r="E114" s="2756"/>
      <c r="F114" s="2755"/>
      <c r="G114" s="2857"/>
      <c r="H114" s="2755"/>
      <c r="I114" s="2758"/>
      <c r="J114" s="1171" t="s">
        <v>1871</v>
      </c>
      <c r="K114" s="2337"/>
      <c r="L114" s="2755"/>
      <c r="M114" s="2858"/>
      <c r="N114" s="2841"/>
      <c r="O114" s="2722"/>
      <c r="P114" s="1897"/>
      <c r="Q114" s="2755"/>
      <c r="R114" s="1370">
        <v>1458778.8073176527</v>
      </c>
      <c r="S114" s="2776"/>
      <c r="T114" s="1894"/>
      <c r="U114" s="2734"/>
      <c r="V114" s="2734"/>
      <c r="W114" s="2734"/>
      <c r="X114" s="2734"/>
      <c r="Y114" s="2734"/>
      <c r="Z114" s="2734"/>
      <c r="AA114" s="2734"/>
      <c r="AB114" s="2734"/>
      <c r="AC114" s="2734"/>
      <c r="AD114" s="2734"/>
      <c r="AE114" s="2734"/>
      <c r="AF114" s="2734"/>
      <c r="AG114" s="2734"/>
      <c r="AH114" s="2734"/>
      <c r="AI114" s="2734"/>
      <c r="AJ114" s="2734"/>
      <c r="AK114" s="2302"/>
      <c r="AL114" s="2302"/>
      <c r="AM114" s="2726"/>
    </row>
    <row r="115" spans="5:39" ht="15" x14ac:dyDescent="0.2">
      <c r="E115" s="2712" t="s">
        <v>1872</v>
      </c>
      <c r="F115" s="2712" t="s">
        <v>1873</v>
      </c>
      <c r="G115" s="2712" t="s">
        <v>1874</v>
      </c>
      <c r="H115" s="2712" t="s">
        <v>532</v>
      </c>
      <c r="I115" s="2712" t="s">
        <v>1875</v>
      </c>
      <c r="J115" s="1171" t="s">
        <v>1876</v>
      </c>
      <c r="K115" s="2337"/>
      <c r="L115" s="2755"/>
      <c r="M115" s="2859">
        <f>SUM(R115:R200)/N103</f>
        <v>0.99981362041584521</v>
      </c>
      <c r="N115" s="2841"/>
      <c r="O115" s="2722"/>
      <c r="P115" s="1897"/>
      <c r="Q115" s="2852" t="s">
        <v>1877</v>
      </c>
      <c r="R115" s="1370">
        <v>8428000000</v>
      </c>
      <c r="S115" s="2854">
        <v>25</v>
      </c>
      <c r="T115" s="2856" t="s">
        <v>1706</v>
      </c>
      <c r="U115" s="2734"/>
      <c r="V115" s="2734"/>
      <c r="W115" s="2734"/>
      <c r="X115" s="2734"/>
      <c r="Y115" s="2734"/>
      <c r="Z115" s="2734"/>
      <c r="AA115" s="2734"/>
      <c r="AB115" s="2734"/>
      <c r="AC115" s="2734"/>
      <c r="AD115" s="2734"/>
      <c r="AE115" s="2734"/>
      <c r="AF115" s="2734"/>
      <c r="AG115" s="2734"/>
      <c r="AH115" s="2734"/>
      <c r="AI115" s="2734"/>
      <c r="AJ115" s="2734"/>
      <c r="AK115" s="2300">
        <v>44198</v>
      </c>
      <c r="AL115" s="2300">
        <v>44560</v>
      </c>
      <c r="AM115" s="2866" t="s">
        <v>1707</v>
      </c>
    </row>
    <row r="116" spans="5:39" ht="15" x14ac:dyDescent="0.2">
      <c r="E116" s="2713"/>
      <c r="F116" s="2713"/>
      <c r="G116" s="2713"/>
      <c r="H116" s="2713"/>
      <c r="I116" s="2713"/>
      <c r="J116" s="1171" t="s">
        <v>1878</v>
      </c>
      <c r="K116" s="2337"/>
      <c r="L116" s="2755"/>
      <c r="M116" s="2860"/>
      <c r="N116" s="2841"/>
      <c r="O116" s="2722"/>
      <c r="P116" s="1897"/>
      <c r="Q116" s="2853"/>
      <c r="R116" s="1370">
        <v>1127000000</v>
      </c>
      <c r="S116" s="2854"/>
      <c r="T116" s="2856"/>
      <c r="U116" s="2734"/>
      <c r="V116" s="2734"/>
      <c r="W116" s="2734"/>
      <c r="X116" s="2734"/>
      <c r="Y116" s="2734"/>
      <c r="Z116" s="2734"/>
      <c r="AA116" s="2734"/>
      <c r="AB116" s="2734"/>
      <c r="AC116" s="2734"/>
      <c r="AD116" s="2734"/>
      <c r="AE116" s="2734"/>
      <c r="AF116" s="2734"/>
      <c r="AG116" s="2734"/>
      <c r="AH116" s="2734"/>
      <c r="AI116" s="2734"/>
      <c r="AJ116" s="2734"/>
      <c r="AK116" s="2301"/>
      <c r="AL116" s="2301"/>
      <c r="AM116" s="2867"/>
    </row>
    <row r="117" spans="5:39" ht="15" x14ac:dyDescent="0.2">
      <c r="E117" s="2713"/>
      <c r="F117" s="2713"/>
      <c r="G117" s="2713"/>
      <c r="H117" s="2713"/>
      <c r="I117" s="2713"/>
      <c r="J117" s="1171" t="s">
        <v>1879</v>
      </c>
      <c r="K117" s="2337"/>
      <c r="L117" s="2755"/>
      <c r="M117" s="2860"/>
      <c r="N117" s="2841"/>
      <c r="O117" s="2722"/>
      <c r="P117" s="1897"/>
      <c r="Q117" s="2853"/>
      <c r="R117" s="1370">
        <v>352000000</v>
      </c>
      <c r="S117" s="2854"/>
      <c r="T117" s="2856"/>
      <c r="U117" s="2734"/>
      <c r="V117" s="2734"/>
      <c r="W117" s="2734"/>
      <c r="X117" s="2734"/>
      <c r="Y117" s="2734"/>
      <c r="Z117" s="2734"/>
      <c r="AA117" s="2734"/>
      <c r="AB117" s="2734"/>
      <c r="AC117" s="2734"/>
      <c r="AD117" s="2734"/>
      <c r="AE117" s="2734"/>
      <c r="AF117" s="2734"/>
      <c r="AG117" s="2734"/>
      <c r="AH117" s="2734"/>
      <c r="AI117" s="2734"/>
      <c r="AJ117" s="2734"/>
      <c r="AK117" s="2301"/>
      <c r="AL117" s="2301"/>
      <c r="AM117" s="2867"/>
    </row>
    <row r="118" spans="5:39" ht="15" x14ac:dyDescent="0.2">
      <c r="E118" s="2713"/>
      <c r="F118" s="2713"/>
      <c r="G118" s="2713"/>
      <c r="H118" s="2713"/>
      <c r="I118" s="2713"/>
      <c r="J118" s="233" t="s">
        <v>1880</v>
      </c>
      <c r="K118" s="2337"/>
      <c r="L118" s="2755"/>
      <c r="M118" s="2860"/>
      <c r="N118" s="2841"/>
      <c r="O118" s="2722"/>
      <c r="P118" s="1897"/>
      <c r="Q118" s="2853"/>
      <c r="R118" s="1370">
        <v>246000000</v>
      </c>
      <c r="S118" s="2854"/>
      <c r="T118" s="2856"/>
      <c r="U118" s="2734"/>
      <c r="V118" s="2734"/>
      <c r="W118" s="2734"/>
      <c r="X118" s="2734"/>
      <c r="Y118" s="2734"/>
      <c r="Z118" s="2734"/>
      <c r="AA118" s="2734"/>
      <c r="AB118" s="2734"/>
      <c r="AC118" s="2734"/>
      <c r="AD118" s="2734"/>
      <c r="AE118" s="2734"/>
      <c r="AF118" s="2734"/>
      <c r="AG118" s="2734"/>
      <c r="AH118" s="2734"/>
      <c r="AI118" s="2734"/>
      <c r="AJ118" s="2734"/>
      <c r="AK118" s="2301"/>
      <c r="AL118" s="2301"/>
      <c r="AM118" s="2867"/>
    </row>
    <row r="119" spans="5:39" ht="15" x14ac:dyDescent="0.2">
      <c r="E119" s="2713"/>
      <c r="F119" s="2713"/>
      <c r="G119" s="2713"/>
      <c r="H119" s="2713"/>
      <c r="I119" s="2713"/>
      <c r="J119" s="233" t="s">
        <v>1881</v>
      </c>
      <c r="K119" s="2337"/>
      <c r="L119" s="2755"/>
      <c r="M119" s="2860"/>
      <c r="N119" s="2841"/>
      <c r="O119" s="2722"/>
      <c r="P119" s="1897"/>
      <c r="Q119" s="2853"/>
      <c r="R119" s="1370">
        <v>786000000</v>
      </c>
      <c r="S119" s="2854"/>
      <c r="T119" s="2856"/>
      <c r="U119" s="2734"/>
      <c r="V119" s="2734"/>
      <c r="W119" s="2734"/>
      <c r="X119" s="2734"/>
      <c r="Y119" s="2734"/>
      <c r="Z119" s="2734"/>
      <c r="AA119" s="2734"/>
      <c r="AB119" s="2734"/>
      <c r="AC119" s="2734"/>
      <c r="AD119" s="2734"/>
      <c r="AE119" s="2734"/>
      <c r="AF119" s="2734"/>
      <c r="AG119" s="2734"/>
      <c r="AH119" s="2734"/>
      <c r="AI119" s="2734"/>
      <c r="AJ119" s="2734"/>
      <c r="AK119" s="2301"/>
      <c r="AL119" s="2301"/>
      <c r="AM119" s="2867"/>
    </row>
    <row r="120" spans="5:39" ht="15" x14ac:dyDescent="0.2">
      <c r="E120" s="2713"/>
      <c r="F120" s="2713"/>
      <c r="G120" s="2713"/>
      <c r="H120" s="2713"/>
      <c r="I120" s="2713"/>
      <c r="J120" s="233" t="s">
        <v>1882</v>
      </c>
      <c r="K120" s="2337"/>
      <c r="L120" s="2755"/>
      <c r="M120" s="2860"/>
      <c r="N120" s="2841"/>
      <c r="O120" s="2722"/>
      <c r="P120" s="1897"/>
      <c r="Q120" s="2853"/>
      <c r="R120" s="1370">
        <v>401000000</v>
      </c>
      <c r="S120" s="2854"/>
      <c r="T120" s="2856"/>
      <c r="U120" s="2734"/>
      <c r="V120" s="2734"/>
      <c r="W120" s="2734"/>
      <c r="X120" s="2734"/>
      <c r="Y120" s="2734"/>
      <c r="Z120" s="2734"/>
      <c r="AA120" s="2734"/>
      <c r="AB120" s="2734"/>
      <c r="AC120" s="2734"/>
      <c r="AD120" s="2734"/>
      <c r="AE120" s="2734"/>
      <c r="AF120" s="2734"/>
      <c r="AG120" s="2734"/>
      <c r="AH120" s="2734"/>
      <c r="AI120" s="2734"/>
      <c r="AJ120" s="2734"/>
      <c r="AK120" s="2301"/>
      <c r="AL120" s="2301"/>
      <c r="AM120" s="2867"/>
    </row>
    <row r="121" spans="5:39" ht="15" x14ac:dyDescent="0.2">
      <c r="E121" s="2713"/>
      <c r="F121" s="2713"/>
      <c r="G121" s="2713"/>
      <c r="H121" s="2713"/>
      <c r="I121" s="2713"/>
      <c r="J121" s="233" t="s">
        <v>1883</v>
      </c>
      <c r="K121" s="2337"/>
      <c r="L121" s="2755"/>
      <c r="M121" s="2860"/>
      <c r="N121" s="2841"/>
      <c r="O121" s="2722"/>
      <c r="P121" s="1897"/>
      <c r="Q121" s="2853"/>
      <c r="R121" s="1370">
        <v>245000000</v>
      </c>
      <c r="S121" s="2854"/>
      <c r="T121" s="2856"/>
      <c r="U121" s="2734"/>
      <c r="V121" s="2734"/>
      <c r="W121" s="2734"/>
      <c r="X121" s="2734"/>
      <c r="Y121" s="2734"/>
      <c r="Z121" s="2734"/>
      <c r="AA121" s="2734"/>
      <c r="AB121" s="2734"/>
      <c r="AC121" s="2734"/>
      <c r="AD121" s="2734"/>
      <c r="AE121" s="2734"/>
      <c r="AF121" s="2734"/>
      <c r="AG121" s="2734"/>
      <c r="AH121" s="2734"/>
      <c r="AI121" s="2734"/>
      <c r="AJ121" s="2734"/>
      <c r="AK121" s="2301"/>
      <c r="AL121" s="2301"/>
      <c r="AM121" s="2867"/>
    </row>
    <row r="122" spans="5:39" ht="15" x14ac:dyDescent="0.2">
      <c r="E122" s="2713"/>
      <c r="F122" s="2713"/>
      <c r="G122" s="2713"/>
      <c r="H122" s="2713"/>
      <c r="I122" s="2713"/>
      <c r="J122" s="233" t="s">
        <v>1884</v>
      </c>
      <c r="K122" s="2337"/>
      <c r="L122" s="2755"/>
      <c r="M122" s="2860"/>
      <c r="N122" s="2841"/>
      <c r="O122" s="2722"/>
      <c r="P122" s="1897"/>
      <c r="Q122" s="2853"/>
      <c r="R122" s="1370">
        <v>1136000000</v>
      </c>
      <c r="S122" s="2854"/>
      <c r="T122" s="2856"/>
      <c r="U122" s="2734"/>
      <c r="V122" s="2734"/>
      <c r="W122" s="2734"/>
      <c r="X122" s="2734"/>
      <c r="Y122" s="2734"/>
      <c r="Z122" s="2734"/>
      <c r="AA122" s="2734"/>
      <c r="AB122" s="2734"/>
      <c r="AC122" s="2734"/>
      <c r="AD122" s="2734"/>
      <c r="AE122" s="2734"/>
      <c r="AF122" s="2734"/>
      <c r="AG122" s="2734"/>
      <c r="AH122" s="2734"/>
      <c r="AI122" s="2734"/>
      <c r="AJ122" s="2734"/>
      <c r="AK122" s="2301"/>
      <c r="AL122" s="2301"/>
      <c r="AM122" s="2867"/>
    </row>
    <row r="123" spans="5:39" ht="15" x14ac:dyDescent="0.2">
      <c r="E123" s="2713"/>
      <c r="F123" s="2713"/>
      <c r="G123" s="2713"/>
      <c r="H123" s="2713"/>
      <c r="I123" s="2713"/>
      <c r="J123" s="233" t="s">
        <v>1885</v>
      </c>
      <c r="K123" s="2337"/>
      <c r="L123" s="2755"/>
      <c r="M123" s="2860"/>
      <c r="N123" s="2841"/>
      <c r="O123" s="2722"/>
      <c r="P123" s="1897"/>
      <c r="Q123" s="2853"/>
      <c r="R123" s="1372">
        <v>805000000</v>
      </c>
      <c r="S123" s="2855"/>
      <c r="T123" s="2856"/>
      <c r="U123" s="2734"/>
      <c r="V123" s="2734"/>
      <c r="W123" s="2734"/>
      <c r="X123" s="2734"/>
      <c r="Y123" s="2734"/>
      <c r="Z123" s="2734"/>
      <c r="AA123" s="2734"/>
      <c r="AB123" s="2734"/>
      <c r="AC123" s="2734"/>
      <c r="AD123" s="2734"/>
      <c r="AE123" s="2734"/>
      <c r="AF123" s="2734"/>
      <c r="AG123" s="2734"/>
      <c r="AH123" s="2734"/>
      <c r="AI123" s="2734"/>
      <c r="AJ123" s="2734"/>
      <c r="AK123" s="2301"/>
      <c r="AL123" s="2301"/>
      <c r="AM123" s="2867"/>
    </row>
    <row r="124" spans="5:39" ht="15" x14ac:dyDescent="0.2">
      <c r="E124" s="2713"/>
      <c r="F124" s="2713"/>
      <c r="G124" s="2713"/>
      <c r="H124" s="2713"/>
      <c r="I124" s="2713"/>
      <c r="J124" s="233" t="s">
        <v>1886</v>
      </c>
      <c r="K124" s="2337"/>
      <c r="L124" s="2755"/>
      <c r="M124" s="2860"/>
      <c r="N124" s="2841"/>
      <c r="O124" s="2722"/>
      <c r="P124" s="1897"/>
      <c r="Q124" s="2853"/>
      <c r="R124" s="1372">
        <v>1971000000</v>
      </c>
      <c r="S124" s="2855"/>
      <c r="T124" s="2856"/>
      <c r="U124" s="2734"/>
      <c r="V124" s="2734"/>
      <c r="W124" s="2734"/>
      <c r="X124" s="2734"/>
      <c r="Y124" s="2734"/>
      <c r="Z124" s="2734"/>
      <c r="AA124" s="2734"/>
      <c r="AB124" s="2734"/>
      <c r="AC124" s="2734"/>
      <c r="AD124" s="2734"/>
      <c r="AE124" s="2734"/>
      <c r="AF124" s="2734"/>
      <c r="AG124" s="2734"/>
      <c r="AH124" s="2734"/>
      <c r="AI124" s="2734"/>
      <c r="AJ124" s="2734"/>
      <c r="AK124" s="2301"/>
      <c r="AL124" s="2301"/>
      <c r="AM124" s="2867"/>
    </row>
    <row r="125" spans="5:39" ht="15" x14ac:dyDescent="0.2">
      <c r="E125" s="2713"/>
      <c r="F125" s="2713"/>
      <c r="G125" s="2713"/>
      <c r="H125" s="2713"/>
      <c r="I125" s="2713"/>
      <c r="J125" s="233" t="s">
        <v>1887</v>
      </c>
      <c r="K125" s="2337"/>
      <c r="L125" s="2755"/>
      <c r="M125" s="2860"/>
      <c r="N125" s="2841"/>
      <c r="O125" s="2722"/>
      <c r="P125" s="1897"/>
      <c r="Q125" s="2853"/>
      <c r="R125" s="1372">
        <v>409000000</v>
      </c>
      <c r="S125" s="2855"/>
      <c r="T125" s="2856"/>
      <c r="U125" s="2734"/>
      <c r="V125" s="2734"/>
      <c r="W125" s="2734"/>
      <c r="X125" s="2734"/>
      <c r="Y125" s="2734"/>
      <c r="Z125" s="2734"/>
      <c r="AA125" s="2734"/>
      <c r="AB125" s="2734"/>
      <c r="AC125" s="2734"/>
      <c r="AD125" s="2734"/>
      <c r="AE125" s="2734"/>
      <c r="AF125" s="2734"/>
      <c r="AG125" s="2734"/>
      <c r="AH125" s="2734"/>
      <c r="AI125" s="2734"/>
      <c r="AJ125" s="2734"/>
      <c r="AK125" s="2301"/>
      <c r="AL125" s="2301"/>
      <c r="AM125" s="2867"/>
    </row>
    <row r="126" spans="5:39" ht="15" x14ac:dyDescent="0.2">
      <c r="E126" s="2713"/>
      <c r="F126" s="2713"/>
      <c r="G126" s="2713"/>
      <c r="H126" s="2713"/>
      <c r="I126" s="2713"/>
      <c r="J126" s="233" t="s">
        <v>1888</v>
      </c>
      <c r="K126" s="2337"/>
      <c r="L126" s="2755"/>
      <c r="M126" s="2860"/>
      <c r="N126" s="2841"/>
      <c r="O126" s="2722"/>
      <c r="P126" s="1897"/>
      <c r="Q126" s="2853"/>
      <c r="R126" s="1372">
        <v>50000000</v>
      </c>
      <c r="S126" s="2855"/>
      <c r="T126" s="2856"/>
      <c r="U126" s="2734"/>
      <c r="V126" s="2734"/>
      <c r="W126" s="2734"/>
      <c r="X126" s="2734"/>
      <c r="Y126" s="2734"/>
      <c r="Z126" s="2734"/>
      <c r="AA126" s="2734"/>
      <c r="AB126" s="2734"/>
      <c r="AC126" s="2734"/>
      <c r="AD126" s="2734"/>
      <c r="AE126" s="2734"/>
      <c r="AF126" s="2734"/>
      <c r="AG126" s="2734"/>
      <c r="AH126" s="2734"/>
      <c r="AI126" s="2734"/>
      <c r="AJ126" s="2734"/>
      <c r="AK126" s="2301"/>
      <c r="AL126" s="2301"/>
      <c r="AM126" s="2867"/>
    </row>
    <row r="127" spans="5:39" ht="15" x14ac:dyDescent="0.2">
      <c r="E127" s="2713"/>
      <c r="F127" s="2713"/>
      <c r="G127" s="2713"/>
      <c r="H127" s="2713"/>
      <c r="I127" s="2713"/>
      <c r="J127" s="233" t="s">
        <v>1889</v>
      </c>
      <c r="K127" s="2337"/>
      <c r="L127" s="2755"/>
      <c r="M127" s="2860"/>
      <c r="N127" s="2841"/>
      <c r="O127" s="2722"/>
      <c r="P127" s="1897"/>
      <c r="Q127" s="2853"/>
      <c r="R127" s="1372">
        <v>307000000</v>
      </c>
      <c r="S127" s="2855"/>
      <c r="T127" s="2856"/>
      <c r="U127" s="2734"/>
      <c r="V127" s="2734"/>
      <c r="W127" s="2734"/>
      <c r="X127" s="2734"/>
      <c r="Y127" s="2734"/>
      <c r="Z127" s="2734"/>
      <c r="AA127" s="2734"/>
      <c r="AB127" s="2734"/>
      <c r="AC127" s="2734"/>
      <c r="AD127" s="2734"/>
      <c r="AE127" s="2734"/>
      <c r="AF127" s="2734"/>
      <c r="AG127" s="2734"/>
      <c r="AH127" s="2734"/>
      <c r="AI127" s="2734"/>
      <c r="AJ127" s="2734"/>
      <c r="AK127" s="2301"/>
      <c r="AL127" s="2301"/>
      <c r="AM127" s="2867"/>
    </row>
    <row r="128" spans="5:39" ht="15" x14ac:dyDescent="0.2">
      <c r="E128" s="2713"/>
      <c r="F128" s="2713"/>
      <c r="G128" s="2713"/>
      <c r="H128" s="2713"/>
      <c r="I128" s="2713"/>
      <c r="J128" s="233" t="s">
        <v>1890</v>
      </c>
      <c r="K128" s="2337"/>
      <c r="L128" s="2755"/>
      <c r="M128" s="2860"/>
      <c r="N128" s="2841"/>
      <c r="O128" s="2722"/>
      <c r="P128" s="1897"/>
      <c r="Q128" s="2853"/>
      <c r="R128" s="1372">
        <v>51000000</v>
      </c>
      <c r="S128" s="2855"/>
      <c r="T128" s="2856"/>
      <c r="U128" s="2734"/>
      <c r="V128" s="2734"/>
      <c r="W128" s="2734"/>
      <c r="X128" s="2734"/>
      <c r="Y128" s="2734"/>
      <c r="Z128" s="2734"/>
      <c r="AA128" s="2734"/>
      <c r="AB128" s="2734"/>
      <c r="AC128" s="2734"/>
      <c r="AD128" s="2734"/>
      <c r="AE128" s="2734"/>
      <c r="AF128" s="2734"/>
      <c r="AG128" s="2734"/>
      <c r="AH128" s="2734"/>
      <c r="AI128" s="2734"/>
      <c r="AJ128" s="2734"/>
      <c r="AK128" s="2301"/>
      <c r="AL128" s="2301"/>
      <c r="AM128" s="2867"/>
    </row>
    <row r="129" spans="5:39" ht="15" x14ac:dyDescent="0.2">
      <c r="E129" s="2713"/>
      <c r="F129" s="2713"/>
      <c r="G129" s="2713"/>
      <c r="H129" s="2713"/>
      <c r="I129" s="2713"/>
      <c r="J129" s="233" t="s">
        <v>1891</v>
      </c>
      <c r="K129" s="2337"/>
      <c r="L129" s="2755"/>
      <c r="M129" s="2860"/>
      <c r="N129" s="2841"/>
      <c r="O129" s="2722"/>
      <c r="P129" s="1897"/>
      <c r="Q129" s="2853"/>
      <c r="R129" s="1372">
        <v>51000000</v>
      </c>
      <c r="S129" s="2855"/>
      <c r="T129" s="2856"/>
      <c r="U129" s="2734"/>
      <c r="V129" s="2734"/>
      <c r="W129" s="2734"/>
      <c r="X129" s="2734"/>
      <c r="Y129" s="2734"/>
      <c r="Z129" s="2734"/>
      <c r="AA129" s="2734"/>
      <c r="AB129" s="2734"/>
      <c r="AC129" s="2734"/>
      <c r="AD129" s="2734"/>
      <c r="AE129" s="2734"/>
      <c r="AF129" s="2734"/>
      <c r="AG129" s="2734"/>
      <c r="AH129" s="2734"/>
      <c r="AI129" s="2734"/>
      <c r="AJ129" s="2734"/>
      <c r="AK129" s="2301"/>
      <c r="AL129" s="2301"/>
      <c r="AM129" s="2867"/>
    </row>
    <row r="130" spans="5:39" ht="15" x14ac:dyDescent="0.2">
      <c r="E130" s="2713"/>
      <c r="F130" s="2713"/>
      <c r="G130" s="2713"/>
      <c r="H130" s="2713"/>
      <c r="I130" s="2713"/>
      <c r="J130" s="233" t="s">
        <v>1892</v>
      </c>
      <c r="K130" s="2337"/>
      <c r="L130" s="2755"/>
      <c r="M130" s="2860"/>
      <c r="N130" s="2841"/>
      <c r="O130" s="2722"/>
      <c r="P130" s="1897"/>
      <c r="Q130" s="2853"/>
      <c r="R130" s="1372">
        <v>103000000</v>
      </c>
      <c r="S130" s="2855"/>
      <c r="T130" s="2856"/>
      <c r="U130" s="2734"/>
      <c r="V130" s="2734"/>
      <c r="W130" s="2734"/>
      <c r="X130" s="2734"/>
      <c r="Y130" s="2734"/>
      <c r="Z130" s="2734"/>
      <c r="AA130" s="2734"/>
      <c r="AB130" s="2734"/>
      <c r="AC130" s="2734"/>
      <c r="AD130" s="2734"/>
      <c r="AE130" s="2734"/>
      <c r="AF130" s="2734"/>
      <c r="AG130" s="2734"/>
      <c r="AH130" s="2734"/>
      <c r="AI130" s="2734"/>
      <c r="AJ130" s="2734"/>
      <c r="AK130" s="2301"/>
      <c r="AL130" s="2301"/>
      <c r="AM130" s="2867"/>
    </row>
    <row r="131" spans="5:39" ht="15" x14ac:dyDescent="0.2">
      <c r="E131" s="2713"/>
      <c r="F131" s="2713"/>
      <c r="G131" s="2713"/>
      <c r="H131" s="2713"/>
      <c r="I131" s="2713"/>
      <c r="J131" s="233" t="s">
        <v>1893</v>
      </c>
      <c r="K131" s="2337"/>
      <c r="L131" s="2755"/>
      <c r="M131" s="2860"/>
      <c r="N131" s="2841"/>
      <c r="O131" s="2722"/>
      <c r="P131" s="1897"/>
      <c r="Q131" s="2853"/>
      <c r="R131" s="1372">
        <v>6000000</v>
      </c>
      <c r="S131" s="2855"/>
      <c r="T131" s="2856"/>
      <c r="U131" s="2734"/>
      <c r="V131" s="2734"/>
      <c r="W131" s="2734"/>
      <c r="X131" s="2734"/>
      <c r="Y131" s="2734"/>
      <c r="Z131" s="2734"/>
      <c r="AA131" s="2734"/>
      <c r="AB131" s="2734"/>
      <c r="AC131" s="2734"/>
      <c r="AD131" s="2734"/>
      <c r="AE131" s="2734"/>
      <c r="AF131" s="2734"/>
      <c r="AG131" s="2734"/>
      <c r="AH131" s="2734"/>
      <c r="AI131" s="2734"/>
      <c r="AJ131" s="2734"/>
      <c r="AK131" s="2301"/>
      <c r="AL131" s="2301"/>
      <c r="AM131" s="2867"/>
    </row>
    <row r="132" spans="5:39" ht="15" x14ac:dyDescent="0.2">
      <c r="E132" s="2713"/>
      <c r="F132" s="2713"/>
      <c r="G132" s="2713"/>
      <c r="H132" s="2713"/>
      <c r="I132" s="2713"/>
      <c r="J132" s="233" t="s">
        <v>1894</v>
      </c>
      <c r="K132" s="2337"/>
      <c r="L132" s="2755"/>
      <c r="M132" s="2860"/>
      <c r="N132" s="2841"/>
      <c r="O132" s="2722"/>
      <c r="P132" s="1897"/>
      <c r="Q132" s="2853"/>
      <c r="R132" s="1372">
        <v>47000000</v>
      </c>
      <c r="S132" s="2855"/>
      <c r="T132" s="2856"/>
      <c r="U132" s="2734"/>
      <c r="V132" s="2734"/>
      <c r="W132" s="2734"/>
      <c r="X132" s="2734"/>
      <c r="Y132" s="2734"/>
      <c r="Z132" s="2734"/>
      <c r="AA132" s="2734"/>
      <c r="AB132" s="2734"/>
      <c r="AC132" s="2734"/>
      <c r="AD132" s="2734"/>
      <c r="AE132" s="2734"/>
      <c r="AF132" s="2734"/>
      <c r="AG132" s="2734"/>
      <c r="AH132" s="2734"/>
      <c r="AI132" s="2734"/>
      <c r="AJ132" s="2734"/>
      <c r="AK132" s="2301"/>
      <c r="AL132" s="2301"/>
      <c r="AM132" s="2867"/>
    </row>
    <row r="133" spans="5:39" ht="15" x14ac:dyDescent="0.2">
      <c r="E133" s="2713"/>
      <c r="F133" s="2713"/>
      <c r="G133" s="2713"/>
      <c r="H133" s="2713"/>
      <c r="I133" s="2713"/>
      <c r="J133" s="233" t="s">
        <v>1895</v>
      </c>
      <c r="K133" s="2337"/>
      <c r="L133" s="2755"/>
      <c r="M133" s="2860"/>
      <c r="N133" s="2841"/>
      <c r="O133" s="2722"/>
      <c r="P133" s="1897"/>
      <c r="Q133" s="2853"/>
      <c r="R133" s="1372">
        <v>602000000</v>
      </c>
      <c r="S133" s="2855"/>
      <c r="T133" s="2856"/>
      <c r="U133" s="2734"/>
      <c r="V133" s="2734"/>
      <c r="W133" s="2734"/>
      <c r="X133" s="2734"/>
      <c r="Y133" s="2734"/>
      <c r="Z133" s="2734"/>
      <c r="AA133" s="2734"/>
      <c r="AB133" s="2734"/>
      <c r="AC133" s="2734"/>
      <c r="AD133" s="2734"/>
      <c r="AE133" s="2734"/>
      <c r="AF133" s="2734"/>
      <c r="AG133" s="2734"/>
      <c r="AH133" s="2734"/>
      <c r="AI133" s="2734"/>
      <c r="AJ133" s="2734"/>
      <c r="AK133" s="2301"/>
      <c r="AL133" s="2301"/>
      <c r="AM133" s="2867"/>
    </row>
    <row r="134" spans="5:39" ht="15" x14ac:dyDescent="0.2">
      <c r="E134" s="2713"/>
      <c r="F134" s="2713"/>
      <c r="G134" s="2713"/>
      <c r="H134" s="2713"/>
      <c r="I134" s="2713"/>
      <c r="J134" s="233" t="s">
        <v>1896</v>
      </c>
      <c r="K134" s="2337"/>
      <c r="L134" s="2755"/>
      <c r="M134" s="2860"/>
      <c r="N134" s="2841"/>
      <c r="O134" s="2722"/>
      <c r="P134" s="1897"/>
      <c r="Q134" s="2853"/>
      <c r="R134" s="1372">
        <v>10000000</v>
      </c>
      <c r="S134" s="2855"/>
      <c r="T134" s="2856"/>
      <c r="U134" s="2734"/>
      <c r="V134" s="2734"/>
      <c r="W134" s="2734"/>
      <c r="X134" s="2734"/>
      <c r="Y134" s="2734"/>
      <c r="Z134" s="2734"/>
      <c r="AA134" s="2734"/>
      <c r="AB134" s="2734"/>
      <c r="AC134" s="2734"/>
      <c r="AD134" s="2734"/>
      <c r="AE134" s="2734"/>
      <c r="AF134" s="2734"/>
      <c r="AG134" s="2734"/>
      <c r="AH134" s="2734"/>
      <c r="AI134" s="2734"/>
      <c r="AJ134" s="2734"/>
      <c r="AK134" s="2301"/>
      <c r="AL134" s="2301"/>
      <c r="AM134" s="2867"/>
    </row>
    <row r="135" spans="5:39" ht="15" x14ac:dyDescent="0.2">
      <c r="E135" s="2713"/>
      <c r="F135" s="2713"/>
      <c r="G135" s="2713"/>
      <c r="H135" s="2713"/>
      <c r="I135" s="2713"/>
      <c r="J135" s="233" t="s">
        <v>1897</v>
      </c>
      <c r="K135" s="2337"/>
      <c r="L135" s="2755"/>
      <c r="M135" s="2860"/>
      <c r="N135" s="2841"/>
      <c r="O135" s="2722"/>
      <c r="P135" s="1897"/>
      <c r="Q135" s="2853"/>
      <c r="R135" s="1372">
        <v>79031000000</v>
      </c>
      <c r="S135" s="2855"/>
      <c r="T135" s="2856"/>
      <c r="U135" s="2734"/>
      <c r="V135" s="2734"/>
      <c r="W135" s="2734"/>
      <c r="X135" s="2734"/>
      <c r="Y135" s="2734"/>
      <c r="Z135" s="2734"/>
      <c r="AA135" s="2734"/>
      <c r="AB135" s="2734"/>
      <c r="AC135" s="2734"/>
      <c r="AD135" s="2734"/>
      <c r="AE135" s="2734"/>
      <c r="AF135" s="2734"/>
      <c r="AG135" s="2734"/>
      <c r="AH135" s="2734"/>
      <c r="AI135" s="2734"/>
      <c r="AJ135" s="2734"/>
      <c r="AK135" s="2301"/>
      <c r="AL135" s="2301"/>
      <c r="AM135" s="2867"/>
    </row>
    <row r="136" spans="5:39" ht="15" x14ac:dyDescent="0.2">
      <c r="E136" s="2713"/>
      <c r="F136" s="2713"/>
      <c r="G136" s="2713"/>
      <c r="H136" s="2713"/>
      <c r="I136" s="2713"/>
      <c r="J136" s="233" t="s">
        <v>1898</v>
      </c>
      <c r="K136" s="2337"/>
      <c r="L136" s="2755"/>
      <c r="M136" s="2860"/>
      <c r="N136" s="2841"/>
      <c r="O136" s="2722"/>
      <c r="P136" s="1897"/>
      <c r="Q136" s="2853"/>
      <c r="R136" s="1372">
        <v>2051000000</v>
      </c>
      <c r="S136" s="2855"/>
      <c r="T136" s="2856"/>
      <c r="U136" s="2734"/>
      <c r="V136" s="2734"/>
      <c r="W136" s="2734"/>
      <c r="X136" s="2734"/>
      <c r="Y136" s="2734"/>
      <c r="Z136" s="2734"/>
      <c r="AA136" s="2734"/>
      <c r="AB136" s="2734"/>
      <c r="AC136" s="2734"/>
      <c r="AD136" s="2734"/>
      <c r="AE136" s="2734"/>
      <c r="AF136" s="2734"/>
      <c r="AG136" s="2734"/>
      <c r="AH136" s="2734"/>
      <c r="AI136" s="2734"/>
      <c r="AJ136" s="2734"/>
      <c r="AK136" s="2301"/>
      <c r="AL136" s="2301"/>
      <c r="AM136" s="2867"/>
    </row>
    <row r="137" spans="5:39" ht="15" x14ac:dyDescent="0.2">
      <c r="E137" s="2713"/>
      <c r="F137" s="2713"/>
      <c r="G137" s="2713"/>
      <c r="H137" s="2713"/>
      <c r="I137" s="2713"/>
      <c r="J137" s="233" t="s">
        <v>1899</v>
      </c>
      <c r="K137" s="2337"/>
      <c r="L137" s="2755"/>
      <c r="M137" s="2860"/>
      <c r="N137" s="2841"/>
      <c r="O137" s="2722"/>
      <c r="P137" s="1897"/>
      <c r="Q137" s="2853"/>
      <c r="R137" s="1372">
        <v>58000000</v>
      </c>
      <c r="S137" s="2855"/>
      <c r="T137" s="2856"/>
      <c r="U137" s="2734"/>
      <c r="V137" s="2734"/>
      <c r="W137" s="2734"/>
      <c r="X137" s="2734"/>
      <c r="Y137" s="2734"/>
      <c r="Z137" s="2734"/>
      <c r="AA137" s="2734"/>
      <c r="AB137" s="2734"/>
      <c r="AC137" s="2734"/>
      <c r="AD137" s="2734"/>
      <c r="AE137" s="2734"/>
      <c r="AF137" s="2734"/>
      <c r="AG137" s="2734"/>
      <c r="AH137" s="2734"/>
      <c r="AI137" s="2734"/>
      <c r="AJ137" s="2734"/>
      <c r="AK137" s="2301"/>
      <c r="AL137" s="2301"/>
      <c r="AM137" s="2867"/>
    </row>
    <row r="138" spans="5:39" ht="15" x14ac:dyDescent="0.2">
      <c r="E138" s="2713"/>
      <c r="F138" s="2713"/>
      <c r="G138" s="2713"/>
      <c r="H138" s="2713"/>
      <c r="I138" s="2713"/>
      <c r="J138" s="233" t="s">
        <v>1900</v>
      </c>
      <c r="K138" s="2337"/>
      <c r="L138" s="2755"/>
      <c r="M138" s="2860"/>
      <c r="N138" s="2841"/>
      <c r="O138" s="2722"/>
      <c r="P138" s="1897"/>
      <c r="Q138" s="2853"/>
      <c r="R138" s="1372">
        <v>62000000</v>
      </c>
      <c r="S138" s="2855"/>
      <c r="T138" s="2856"/>
      <c r="U138" s="2734"/>
      <c r="V138" s="2734"/>
      <c r="W138" s="2734"/>
      <c r="X138" s="2734"/>
      <c r="Y138" s="2734"/>
      <c r="Z138" s="2734"/>
      <c r="AA138" s="2734"/>
      <c r="AB138" s="2734"/>
      <c r="AC138" s="2734"/>
      <c r="AD138" s="2734"/>
      <c r="AE138" s="2734"/>
      <c r="AF138" s="2734"/>
      <c r="AG138" s="2734"/>
      <c r="AH138" s="2734"/>
      <c r="AI138" s="2734"/>
      <c r="AJ138" s="2734"/>
      <c r="AK138" s="2301"/>
      <c r="AL138" s="2301"/>
      <c r="AM138" s="2867"/>
    </row>
    <row r="139" spans="5:39" ht="15" x14ac:dyDescent="0.2">
      <c r="E139" s="2713"/>
      <c r="F139" s="2713"/>
      <c r="G139" s="2713"/>
      <c r="H139" s="2713"/>
      <c r="I139" s="2713"/>
      <c r="J139" s="1171" t="s">
        <v>1901</v>
      </c>
      <c r="K139" s="2337"/>
      <c r="L139" s="2755"/>
      <c r="M139" s="2860"/>
      <c r="N139" s="2841"/>
      <c r="O139" s="2722"/>
      <c r="P139" s="1897"/>
      <c r="Q139" s="2853"/>
      <c r="R139" s="1372">
        <v>3533000000</v>
      </c>
      <c r="S139" s="2855"/>
      <c r="T139" s="2856"/>
      <c r="U139" s="2734"/>
      <c r="V139" s="2734"/>
      <c r="W139" s="2734"/>
      <c r="X139" s="2734"/>
      <c r="Y139" s="2734"/>
      <c r="Z139" s="2734"/>
      <c r="AA139" s="2734"/>
      <c r="AB139" s="2734"/>
      <c r="AC139" s="2734"/>
      <c r="AD139" s="2734"/>
      <c r="AE139" s="2734"/>
      <c r="AF139" s="2734"/>
      <c r="AG139" s="2734"/>
      <c r="AH139" s="2734"/>
      <c r="AI139" s="2734"/>
      <c r="AJ139" s="2734"/>
      <c r="AK139" s="2301"/>
      <c r="AL139" s="2301"/>
      <c r="AM139" s="2867"/>
    </row>
    <row r="140" spans="5:39" ht="15" x14ac:dyDescent="0.2">
      <c r="E140" s="2713"/>
      <c r="F140" s="2713"/>
      <c r="G140" s="2713"/>
      <c r="H140" s="2713"/>
      <c r="I140" s="2713"/>
      <c r="J140" s="1171" t="s">
        <v>1902</v>
      </c>
      <c r="K140" s="2337"/>
      <c r="L140" s="2755"/>
      <c r="M140" s="2860"/>
      <c r="N140" s="2841"/>
      <c r="O140" s="2722"/>
      <c r="P140" s="1897"/>
      <c r="Q140" s="2853"/>
      <c r="R140" s="1372">
        <v>7522000000</v>
      </c>
      <c r="S140" s="2855"/>
      <c r="T140" s="2856"/>
      <c r="U140" s="2734"/>
      <c r="V140" s="2734"/>
      <c r="W140" s="2734"/>
      <c r="X140" s="2734"/>
      <c r="Y140" s="2734"/>
      <c r="Z140" s="2734"/>
      <c r="AA140" s="2734"/>
      <c r="AB140" s="2734"/>
      <c r="AC140" s="2734"/>
      <c r="AD140" s="2734"/>
      <c r="AE140" s="2734"/>
      <c r="AF140" s="2734"/>
      <c r="AG140" s="2734"/>
      <c r="AH140" s="2734"/>
      <c r="AI140" s="2734"/>
      <c r="AJ140" s="2734"/>
      <c r="AK140" s="2301"/>
      <c r="AL140" s="2301"/>
      <c r="AM140" s="2867"/>
    </row>
    <row r="141" spans="5:39" ht="15" x14ac:dyDescent="0.2">
      <c r="E141" s="2713"/>
      <c r="F141" s="2713"/>
      <c r="G141" s="2713"/>
      <c r="H141" s="2713"/>
      <c r="I141" s="2713"/>
      <c r="J141" s="1171" t="s">
        <v>1903</v>
      </c>
      <c r="K141" s="2337"/>
      <c r="L141" s="2755"/>
      <c r="M141" s="2860"/>
      <c r="N141" s="2841"/>
      <c r="O141" s="2722"/>
      <c r="P141" s="1897"/>
      <c r="Q141" s="2853"/>
      <c r="R141" s="1372">
        <v>3424000000</v>
      </c>
      <c r="S141" s="2855"/>
      <c r="T141" s="2856"/>
      <c r="U141" s="2734"/>
      <c r="V141" s="2734"/>
      <c r="W141" s="2734"/>
      <c r="X141" s="2734"/>
      <c r="Y141" s="2734"/>
      <c r="Z141" s="2734"/>
      <c r="AA141" s="2734"/>
      <c r="AB141" s="2734"/>
      <c r="AC141" s="2734"/>
      <c r="AD141" s="2734"/>
      <c r="AE141" s="2734"/>
      <c r="AF141" s="2734"/>
      <c r="AG141" s="2734"/>
      <c r="AH141" s="2734"/>
      <c r="AI141" s="2734"/>
      <c r="AJ141" s="2734"/>
      <c r="AK141" s="2301"/>
      <c r="AL141" s="2301"/>
      <c r="AM141" s="2867"/>
    </row>
    <row r="142" spans="5:39" ht="15" x14ac:dyDescent="0.2">
      <c r="E142" s="2713"/>
      <c r="F142" s="2713"/>
      <c r="G142" s="2713"/>
      <c r="H142" s="2713"/>
      <c r="I142" s="2713"/>
      <c r="J142" s="1171" t="s">
        <v>1904</v>
      </c>
      <c r="K142" s="2337"/>
      <c r="L142" s="2755"/>
      <c r="M142" s="2860"/>
      <c r="N142" s="2841"/>
      <c r="O142" s="2722"/>
      <c r="P142" s="1897"/>
      <c r="Q142" s="2853"/>
      <c r="R142" s="1372">
        <v>3527000000</v>
      </c>
      <c r="S142" s="2855"/>
      <c r="T142" s="2856"/>
      <c r="U142" s="2734"/>
      <c r="V142" s="2734"/>
      <c r="W142" s="2734"/>
      <c r="X142" s="2734"/>
      <c r="Y142" s="2734"/>
      <c r="Z142" s="2734"/>
      <c r="AA142" s="2734"/>
      <c r="AB142" s="2734"/>
      <c r="AC142" s="2734"/>
      <c r="AD142" s="2734"/>
      <c r="AE142" s="2734"/>
      <c r="AF142" s="2734"/>
      <c r="AG142" s="2734"/>
      <c r="AH142" s="2734"/>
      <c r="AI142" s="2734"/>
      <c r="AJ142" s="2734"/>
      <c r="AK142" s="2301"/>
      <c r="AL142" s="2301"/>
      <c r="AM142" s="2867"/>
    </row>
    <row r="143" spans="5:39" ht="15" x14ac:dyDescent="0.2">
      <c r="E143" s="2713"/>
      <c r="F143" s="2713"/>
      <c r="G143" s="2713"/>
      <c r="H143" s="2713"/>
      <c r="I143" s="2713"/>
      <c r="J143" s="1171" t="s">
        <v>1905</v>
      </c>
      <c r="K143" s="2337"/>
      <c r="L143" s="2755"/>
      <c r="M143" s="2860"/>
      <c r="N143" s="2841"/>
      <c r="O143" s="2722"/>
      <c r="P143" s="1897"/>
      <c r="Q143" s="2853"/>
      <c r="R143" s="1372">
        <v>2645000000</v>
      </c>
      <c r="S143" s="2855"/>
      <c r="T143" s="2856"/>
      <c r="U143" s="2734"/>
      <c r="V143" s="2734"/>
      <c r="W143" s="2734"/>
      <c r="X143" s="2734"/>
      <c r="Y143" s="2734"/>
      <c r="Z143" s="2734"/>
      <c r="AA143" s="2734"/>
      <c r="AB143" s="2734"/>
      <c r="AC143" s="2734"/>
      <c r="AD143" s="2734"/>
      <c r="AE143" s="2734"/>
      <c r="AF143" s="2734"/>
      <c r="AG143" s="2734"/>
      <c r="AH143" s="2734"/>
      <c r="AI143" s="2734"/>
      <c r="AJ143" s="2734"/>
      <c r="AK143" s="2301"/>
      <c r="AL143" s="2301"/>
      <c r="AM143" s="2867"/>
    </row>
    <row r="144" spans="5:39" ht="15" x14ac:dyDescent="0.2">
      <c r="E144" s="2713"/>
      <c r="F144" s="2713"/>
      <c r="G144" s="2713"/>
      <c r="H144" s="2713"/>
      <c r="I144" s="2713"/>
      <c r="J144" s="1171" t="s">
        <v>1906</v>
      </c>
      <c r="K144" s="2337"/>
      <c r="L144" s="2755"/>
      <c r="M144" s="2860"/>
      <c r="N144" s="2841"/>
      <c r="O144" s="2722"/>
      <c r="P144" s="1897"/>
      <c r="Q144" s="2853"/>
      <c r="R144" s="1372">
        <v>441000000</v>
      </c>
      <c r="S144" s="2855"/>
      <c r="T144" s="2856"/>
      <c r="U144" s="2734"/>
      <c r="V144" s="2734"/>
      <c r="W144" s="2734"/>
      <c r="X144" s="2734"/>
      <c r="Y144" s="2734"/>
      <c r="Z144" s="2734"/>
      <c r="AA144" s="2734"/>
      <c r="AB144" s="2734"/>
      <c r="AC144" s="2734"/>
      <c r="AD144" s="2734"/>
      <c r="AE144" s="2734"/>
      <c r="AF144" s="2734"/>
      <c r="AG144" s="2734"/>
      <c r="AH144" s="2734"/>
      <c r="AI144" s="2734"/>
      <c r="AJ144" s="2734"/>
      <c r="AK144" s="2301"/>
      <c r="AL144" s="2301"/>
      <c r="AM144" s="2867"/>
    </row>
    <row r="145" spans="5:39" ht="15" x14ac:dyDescent="0.2">
      <c r="E145" s="2713"/>
      <c r="F145" s="2713"/>
      <c r="G145" s="2713"/>
      <c r="H145" s="2713"/>
      <c r="I145" s="2713"/>
      <c r="J145" s="1171" t="s">
        <v>1907</v>
      </c>
      <c r="K145" s="2337"/>
      <c r="L145" s="2755"/>
      <c r="M145" s="2860"/>
      <c r="N145" s="2841"/>
      <c r="O145" s="2722"/>
      <c r="P145" s="1897"/>
      <c r="Q145" s="2853"/>
      <c r="R145" s="1372">
        <v>441000000</v>
      </c>
      <c r="S145" s="2855"/>
      <c r="T145" s="2856"/>
      <c r="U145" s="2734"/>
      <c r="V145" s="2734"/>
      <c r="W145" s="2734"/>
      <c r="X145" s="2734"/>
      <c r="Y145" s="2734"/>
      <c r="Z145" s="2734"/>
      <c r="AA145" s="2734"/>
      <c r="AB145" s="2734"/>
      <c r="AC145" s="2734"/>
      <c r="AD145" s="2734"/>
      <c r="AE145" s="2734"/>
      <c r="AF145" s="2734"/>
      <c r="AG145" s="2734"/>
      <c r="AH145" s="2734"/>
      <c r="AI145" s="2734"/>
      <c r="AJ145" s="2734"/>
      <c r="AK145" s="2301"/>
      <c r="AL145" s="2301"/>
      <c r="AM145" s="2867"/>
    </row>
    <row r="146" spans="5:39" ht="15" x14ac:dyDescent="0.2">
      <c r="E146" s="2713"/>
      <c r="F146" s="2713"/>
      <c r="G146" s="2713"/>
      <c r="H146" s="2713"/>
      <c r="I146" s="2713"/>
      <c r="J146" s="1171" t="s">
        <v>1908</v>
      </c>
      <c r="K146" s="2337"/>
      <c r="L146" s="2755"/>
      <c r="M146" s="2860"/>
      <c r="N146" s="2841"/>
      <c r="O146" s="2722"/>
      <c r="P146" s="1897"/>
      <c r="Q146" s="2853"/>
      <c r="R146" s="1372">
        <v>882000000</v>
      </c>
      <c r="S146" s="2855"/>
      <c r="T146" s="2856"/>
      <c r="U146" s="2734"/>
      <c r="V146" s="2734"/>
      <c r="W146" s="2734"/>
      <c r="X146" s="2734"/>
      <c r="Y146" s="2734"/>
      <c r="Z146" s="2734"/>
      <c r="AA146" s="2734"/>
      <c r="AB146" s="2734"/>
      <c r="AC146" s="2734"/>
      <c r="AD146" s="2734"/>
      <c r="AE146" s="2734"/>
      <c r="AF146" s="2734"/>
      <c r="AG146" s="2734"/>
      <c r="AH146" s="2734"/>
      <c r="AI146" s="2734"/>
      <c r="AJ146" s="2734"/>
      <c r="AK146" s="2301"/>
      <c r="AL146" s="2301"/>
      <c r="AM146" s="2867"/>
    </row>
    <row r="147" spans="5:39" ht="15" x14ac:dyDescent="0.2">
      <c r="E147" s="2713"/>
      <c r="F147" s="2713"/>
      <c r="G147" s="2713"/>
      <c r="H147" s="2713"/>
      <c r="I147" s="2713"/>
      <c r="J147" s="233" t="s">
        <v>1909</v>
      </c>
      <c r="K147" s="2337"/>
      <c r="L147" s="2755"/>
      <c r="M147" s="2860"/>
      <c r="N147" s="2841"/>
      <c r="O147" s="2722"/>
      <c r="P147" s="1897"/>
      <c r="Q147" s="2853"/>
      <c r="R147" s="1372">
        <v>64000000</v>
      </c>
      <c r="S147" s="2855"/>
      <c r="T147" s="2856"/>
      <c r="U147" s="2734"/>
      <c r="V147" s="2734"/>
      <c r="W147" s="2734"/>
      <c r="X147" s="2734"/>
      <c r="Y147" s="2734"/>
      <c r="Z147" s="2734"/>
      <c r="AA147" s="2734"/>
      <c r="AB147" s="2734"/>
      <c r="AC147" s="2734"/>
      <c r="AD147" s="2734"/>
      <c r="AE147" s="2734"/>
      <c r="AF147" s="2734"/>
      <c r="AG147" s="2734"/>
      <c r="AH147" s="2734"/>
      <c r="AI147" s="2734"/>
      <c r="AJ147" s="2734"/>
      <c r="AK147" s="2301"/>
      <c r="AL147" s="2301"/>
      <c r="AM147" s="2867"/>
    </row>
    <row r="148" spans="5:39" ht="15" x14ac:dyDescent="0.2">
      <c r="E148" s="2713"/>
      <c r="F148" s="2713"/>
      <c r="G148" s="2713"/>
      <c r="H148" s="2713"/>
      <c r="I148" s="2713"/>
      <c r="J148" s="233" t="s">
        <v>1910</v>
      </c>
      <c r="K148" s="2337"/>
      <c r="L148" s="2755"/>
      <c r="M148" s="2860"/>
      <c r="N148" s="2841"/>
      <c r="O148" s="2722"/>
      <c r="P148" s="1897"/>
      <c r="Q148" s="2853"/>
      <c r="R148" s="1372">
        <v>831338000</v>
      </c>
      <c r="S148" s="2855"/>
      <c r="T148" s="2856"/>
      <c r="U148" s="2734"/>
      <c r="V148" s="2734"/>
      <c r="W148" s="2734"/>
      <c r="X148" s="2734"/>
      <c r="Y148" s="2734"/>
      <c r="Z148" s="2734"/>
      <c r="AA148" s="2734"/>
      <c r="AB148" s="2734"/>
      <c r="AC148" s="2734"/>
      <c r="AD148" s="2734"/>
      <c r="AE148" s="2734"/>
      <c r="AF148" s="2734"/>
      <c r="AG148" s="2734"/>
      <c r="AH148" s="2734"/>
      <c r="AI148" s="2734"/>
      <c r="AJ148" s="2734"/>
      <c r="AK148" s="2301"/>
      <c r="AL148" s="2301"/>
      <c r="AM148" s="2867"/>
    </row>
    <row r="149" spans="5:39" ht="15" x14ac:dyDescent="0.2">
      <c r="E149" s="2713"/>
      <c r="F149" s="2713"/>
      <c r="G149" s="2713"/>
      <c r="H149" s="2713"/>
      <c r="I149" s="2713"/>
      <c r="J149" s="233" t="s">
        <v>1911</v>
      </c>
      <c r="K149" s="2337"/>
      <c r="L149" s="2755"/>
      <c r="M149" s="2860"/>
      <c r="N149" s="2841"/>
      <c r="O149" s="2722"/>
      <c r="P149" s="1897"/>
      <c r="Q149" s="2853"/>
      <c r="R149" s="1372">
        <v>15000000</v>
      </c>
      <c r="S149" s="2855"/>
      <c r="T149" s="2856"/>
      <c r="U149" s="2734"/>
      <c r="V149" s="2734"/>
      <c r="W149" s="2734"/>
      <c r="X149" s="2734"/>
      <c r="Y149" s="2734"/>
      <c r="Z149" s="2734"/>
      <c r="AA149" s="2734"/>
      <c r="AB149" s="2734"/>
      <c r="AC149" s="2734"/>
      <c r="AD149" s="2734"/>
      <c r="AE149" s="2734"/>
      <c r="AF149" s="2734"/>
      <c r="AG149" s="2734"/>
      <c r="AH149" s="2734"/>
      <c r="AI149" s="2734"/>
      <c r="AJ149" s="2734"/>
      <c r="AK149" s="2301"/>
      <c r="AL149" s="2301"/>
      <c r="AM149" s="2867"/>
    </row>
    <row r="150" spans="5:39" ht="15" x14ac:dyDescent="0.2">
      <c r="E150" s="2713"/>
      <c r="F150" s="2713"/>
      <c r="G150" s="2713"/>
      <c r="H150" s="2713"/>
      <c r="I150" s="2713"/>
      <c r="J150" s="233" t="s">
        <v>1912</v>
      </c>
      <c r="K150" s="2337"/>
      <c r="L150" s="2755"/>
      <c r="M150" s="2860"/>
      <c r="N150" s="2841"/>
      <c r="O150" s="2722"/>
      <c r="P150" s="1897"/>
      <c r="Q150" s="2853"/>
      <c r="R150" s="1372">
        <v>12128000000</v>
      </c>
      <c r="S150" s="2855"/>
      <c r="T150" s="2856"/>
      <c r="U150" s="2734"/>
      <c r="V150" s="2734"/>
      <c r="W150" s="2734"/>
      <c r="X150" s="2734"/>
      <c r="Y150" s="2734"/>
      <c r="Z150" s="2734"/>
      <c r="AA150" s="2734"/>
      <c r="AB150" s="2734"/>
      <c r="AC150" s="2734"/>
      <c r="AD150" s="2734"/>
      <c r="AE150" s="2734"/>
      <c r="AF150" s="2734"/>
      <c r="AG150" s="2734"/>
      <c r="AH150" s="2734"/>
      <c r="AI150" s="2734"/>
      <c r="AJ150" s="2734"/>
      <c r="AK150" s="2301"/>
      <c r="AL150" s="2301"/>
      <c r="AM150" s="2867"/>
    </row>
    <row r="151" spans="5:39" ht="15" x14ac:dyDescent="0.2">
      <c r="E151" s="2713"/>
      <c r="F151" s="2713"/>
      <c r="G151" s="2713"/>
      <c r="H151" s="2713"/>
      <c r="I151" s="2713"/>
      <c r="J151" s="233" t="s">
        <v>1913</v>
      </c>
      <c r="K151" s="2337"/>
      <c r="L151" s="2755"/>
      <c r="M151" s="2860"/>
      <c r="N151" s="2841"/>
      <c r="O151" s="2722"/>
      <c r="P151" s="1897"/>
      <c r="Q151" s="2853"/>
      <c r="R151" s="1372">
        <v>79000000</v>
      </c>
      <c r="S151" s="2855"/>
      <c r="T151" s="2856"/>
      <c r="U151" s="2734"/>
      <c r="V151" s="2734"/>
      <c r="W151" s="2734"/>
      <c r="X151" s="2734"/>
      <c r="Y151" s="2734"/>
      <c r="Z151" s="2734"/>
      <c r="AA151" s="2734"/>
      <c r="AB151" s="2734"/>
      <c r="AC151" s="2734"/>
      <c r="AD151" s="2734"/>
      <c r="AE151" s="2734"/>
      <c r="AF151" s="2734"/>
      <c r="AG151" s="2734"/>
      <c r="AH151" s="2734"/>
      <c r="AI151" s="2734"/>
      <c r="AJ151" s="2734"/>
      <c r="AK151" s="2301"/>
      <c r="AL151" s="2301"/>
      <c r="AM151" s="2867"/>
    </row>
    <row r="152" spans="5:39" ht="15" x14ac:dyDescent="0.2">
      <c r="E152" s="2713"/>
      <c r="F152" s="2713"/>
      <c r="G152" s="2713"/>
      <c r="H152" s="2713"/>
      <c r="I152" s="2713"/>
      <c r="J152" s="233" t="s">
        <v>1914</v>
      </c>
      <c r="K152" s="2337"/>
      <c r="L152" s="2755"/>
      <c r="M152" s="2860"/>
      <c r="N152" s="2841"/>
      <c r="O152" s="2722"/>
      <c r="P152" s="1897"/>
      <c r="Q152" s="2853"/>
      <c r="R152" s="1372">
        <v>4000000</v>
      </c>
      <c r="S152" s="2855"/>
      <c r="T152" s="2856"/>
      <c r="U152" s="2734"/>
      <c r="V152" s="2734"/>
      <c r="W152" s="2734"/>
      <c r="X152" s="2734"/>
      <c r="Y152" s="2734"/>
      <c r="Z152" s="2734"/>
      <c r="AA152" s="2734"/>
      <c r="AB152" s="2734"/>
      <c r="AC152" s="2734"/>
      <c r="AD152" s="2734"/>
      <c r="AE152" s="2734"/>
      <c r="AF152" s="2734"/>
      <c r="AG152" s="2734"/>
      <c r="AH152" s="2734"/>
      <c r="AI152" s="2734"/>
      <c r="AJ152" s="2734"/>
      <c r="AK152" s="2301"/>
      <c r="AL152" s="2301"/>
      <c r="AM152" s="2867"/>
    </row>
    <row r="153" spans="5:39" ht="15" x14ac:dyDescent="0.2">
      <c r="E153" s="2713"/>
      <c r="F153" s="2713"/>
      <c r="G153" s="2713"/>
      <c r="H153" s="2713"/>
      <c r="I153" s="2713"/>
      <c r="J153" s="233" t="s">
        <v>1915</v>
      </c>
      <c r="K153" s="2337"/>
      <c r="L153" s="2755"/>
      <c r="M153" s="2860"/>
      <c r="N153" s="2841"/>
      <c r="O153" s="2722"/>
      <c r="P153" s="1897"/>
      <c r="Q153" s="2853"/>
      <c r="R153" s="1372">
        <v>514000000</v>
      </c>
      <c r="S153" s="2855"/>
      <c r="T153" s="2856"/>
      <c r="U153" s="2734"/>
      <c r="V153" s="2734"/>
      <c r="W153" s="2734"/>
      <c r="X153" s="2734"/>
      <c r="Y153" s="2734"/>
      <c r="Z153" s="2734"/>
      <c r="AA153" s="2734"/>
      <c r="AB153" s="2734"/>
      <c r="AC153" s="2734"/>
      <c r="AD153" s="2734"/>
      <c r="AE153" s="2734"/>
      <c r="AF153" s="2734"/>
      <c r="AG153" s="2734"/>
      <c r="AH153" s="2734"/>
      <c r="AI153" s="2734"/>
      <c r="AJ153" s="2734"/>
      <c r="AK153" s="2301"/>
      <c r="AL153" s="2301"/>
      <c r="AM153" s="2867"/>
    </row>
    <row r="154" spans="5:39" ht="15" x14ac:dyDescent="0.2">
      <c r="E154" s="2713"/>
      <c r="F154" s="2713"/>
      <c r="G154" s="2713"/>
      <c r="H154" s="2713"/>
      <c r="I154" s="2713"/>
      <c r="J154" s="1171" t="s">
        <v>1916</v>
      </c>
      <c r="K154" s="2337"/>
      <c r="L154" s="2755"/>
      <c r="M154" s="2860"/>
      <c r="N154" s="2841"/>
      <c r="O154" s="2722"/>
      <c r="P154" s="1897"/>
      <c r="Q154" s="2853"/>
      <c r="R154" s="1372">
        <v>1367000000</v>
      </c>
      <c r="S154" s="2855"/>
      <c r="T154" s="2856"/>
      <c r="U154" s="2734"/>
      <c r="V154" s="2734"/>
      <c r="W154" s="2734"/>
      <c r="X154" s="2734"/>
      <c r="Y154" s="2734"/>
      <c r="Z154" s="2734"/>
      <c r="AA154" s="2734"/>
      <c r="AB154" s="2734"/>
      <c r="AC154" s="2734"/>
      <c r="AD154" s="2734"/>
      <c r="AE154" s="2734"/>
      <c r="AF154" s="2734"/>
      <c r="AG154" s="2734"/>
      <c r="AH154" s="2734"/>
      <c r="AI154" s="2734"/>
      <c r="AJ154" s="2734"/>
      <c r="AK154" s="2301"/>
      <c r="AL154" s="2301"/>
      <c r="AM154" s="2867"/>
    </row>
    <row r="155" spans="5:39" ht="15" x14ac:dyDescent="0.2">
      <c r="E155" s="2713"/>
      <c r="F155" s="2713"/>
      <c r="G155" s="2713"/>
      <c r="H155" s="2713"/>
      <c r="I155" s="2713"/>
      <c r="J155" s="1171" t="s">
        <v>1917</v>
      </c>
      <c r="K155" s="2337"/>
      <c r="L155" s="2755"/>
      <c r="M155" s="2860"/>
      <c r="N155" s="2841"/>
      <c r="O155" s="2722"/>
      <c r="P155" s="1897"/>
      <c r="Q155" s="2853"/>
      <c r="R155" s="1372">
        <v>536000000</v>
      </c>
      <c r="S155" s="2855"/>
      <c r="T155" s="2856"/>
      <c r="U155" s="2734"/>
      <c r="V155" s="2734"/>
      <c r="W155" s="2734"/>
      <c r="X155" s="2734"/>
      <c r="Y155" s="2734"/>
      <c r="Z155" s="2734"/>
      <c r="AA155" s="2734"/>
      <c r="AB155" s="2734"/>
      <c r="AC155" s="2734"/>
      <c r="AD155" s="2734"/>
      <c r="AE155" s="2734"/>
      <c r="AF155" s="2734"/>
      <c r="AG155" s="2734"/>
      <c r="AH155" s="2734"/>
      <c r="AI155" s="2734"/>
      <c r="AJ155" s="2734"/>
      <c r="AK155" s="2301"/>
      <c r="AL155" s="2301"/>
      <c r="AM155" s="2867"/>
    </row>
    <row r="156" spans="5:39" ht="15" x14ac:dyDescent="0.2">
      <c r="E156" s="2713"/>
      <c r="F156" s="2713"/>
      <c r="G156" s="2713"/>
      <c r="H156" s="2713"/>
      <c r="I156" s="2713"/>
      <c r="J156" s="1171" t="s">
        <v>1918</v>
      </c>
      <c r="K156" s="2337"/>
      <c r="L156" s="2755"/>
      <c r="M156" s="2860"/>
      <c r="N156" s="2841"/>
      <c r="O156" s="2722"/>
      <c r="P156" s="1897"/>
      <c r="Q156" s="2853"/>
      <c r="R156" s="1372">
        <v>567000000</v>
      </c>
      <c r="S156" s="2855"/>
      <c r="T156" s="2856"/>
      <c r="U156" s="2734"/>
      <c r="V156" s="2734"/>
      <c r="W156" s="2734"/>
      <c r="X156" s="2734"/>
      <c r="Y156" s="2734"/>
      <c r="Z156" s="2734"/>
      <c r="AA156" s="2734"/>
      <c r="AB156" s="2734"/>
      <c r="AC156" s="2734"/>
      <c r="AD156" s="2734"/>
      <c r="AE156" s="2734"/>
      <c r="AF156" s="2734"/>
      <c r="AG156" s="2734"/>
      <c r="AH156" s="2734"/>
      <c r="AI156" s="2734"/>
      <c r="AJ156" s="2734"/>
      <c r="AK156" s="2301"/>
      <c r="AL156" s="2301"/>
      <c r="AM156" s="2867"/>
    </row>
    <row r="157" spans="5:39" ht="15" x14ac:dyDescent="0.2">
      <c r="E157" s="2713"/>
      <c r="F157" s="2713"/>
      <c r="G157" s="2713"/>
      <c r="H157" s="2713"/>
      <c r="I157" s="2713"/>
      <c r="J157" s="1171" t="s">
        <v>1919</v>
      </c>
      <c r="K157" s="2337"/>
      <c r="L157" s="2755"/>
      <c r="M157" s="2860"/>
      <c r="N157" s="2841"/>
      <c r="O157" s="2722"/>
      <c r="P157" s="1897"/>
      <c r="Q157" s="2853"/>
      <c r="R157" s="1372">
        <v>426000000</v>
      </c>
      <c r="S157" s="2855"/>
      <c r="T157" s="2856"/>
      <c r="U157" s="2734"/>
      <c r="V157" s="2734"/>
      <c r="W157" s="2734"/>
      <c r="X157" s="2734"/>
      <c r="Y157" s="2734"/>
      <c r="Z157" s="2734"/>
      <c r="AA157" s="2734"/>
      <c r="AB157" s="2734"/>
      <c r="AC157" s="2734"/>
      <c r="AD157" s="2734"/>
      <c r="AE157" s="2734"/>
      <c r="AF157" s="2734"/>
      <c r="AG157" s="2734"/>
      <c r="AH157" s="2734"/>
      <c r="AI157" s="2734"/>
      <c r="AJ157" s="2734"/>
      <c r="AK157" s="2301"/>
      <c r="AL157" s="2301"/>
      <c r="AM157" s="2867"/>
    </row>
    <row r="158" spans="5:39" ht="15" x14ac:dyDescent="0.2">
      <c r="E158" s="2713"/>
      <c r="F158" s="2713"/>
      <c r="G158" s="2713"/>
      <c r="H158" s="2713"/>
      <c r="I158" s="2713"/>
      <c r="J158" s="1171" t="s">
        <v>1920</v>
      </c>
      <c r="K158" s="2337"/>
      <c r="L158" s="2755"/>
      <c r="M158" s="2860"/>
      <c r="N158" s="2841"/>
      <c r="O158" s="2722"/>
      <c r="P158" s="1897"/>
      <c r="Q158" s="2853"/>
      <c r="R158" s="1372">
        <v>71000000</v>
      </c>
      <c r="S158" s="2855"/>
      <c r="T158" s="2856"/>
      <c r="U158" s="2734"/>
      <c r="V158" s="2734"/>
      <c r="W158" s="2734"/>
      <c r="X158" s="2734"/>
      <c r="Y158" s="2734"/>
      <c r="Z158" s="2734"/>
      <c r="AA158" s="2734"/>
      <c r="AB158" s="2734"/>
      <c r="AC158" s="2734"/>
      <c r="AD158" s="2734"/>
      <c r="AE158" s="2734"/>
      <c r="AF158" s="2734"/>
      <c r="AG158" s="2734"/>
      <c r="AH158" s="2734"/>
      <c r="AI158" s="2734"/>
      <c r="AJ158" s="2734"/>
      <c r="AK158" s="2301"/>
      <c r="AL158" s="2301"/>
      <c r="AM158" s="2867"/>
    </row>
    <row r="159" spans="5:39" ht="15" x14ac:dyDescent="0.2">
      <c r="E159" s="2713"/>
      <c r="F159" s="2713"/>
      <c r="G159" s="2713"/>
      <c r="H159" s="2713"/>
      <c r="I159" s="2713"/>
      <c r="J159" s="1171" t="s">
        <v>1921</v>
      </c>
      <c r="K159" s="2337"/>
      <c r="L159" s="2755"/>
      <c r="M159" s="2860"/>
      <c r="N159" s="2841"/>
      <c r="O159" s="2722"/>
      <c r="P159" s="1897"/>
      <c r="Q159" s="2853"/>
      <c r="R159" s="1372">
        <v>71000000</v>
      </c>
      <c r="S159" s="2855"/>
      <c r="T159" s="2856"/>
      <c r="U159" s="2734"/>
      <c r="V159" s="2734"/>
      <c r="W159" s="2734"/>
      <c r="X159" s="2734"/>
      <c r="Y159" s="2734"/>
      <c r="Z159" s="2734"/>
      <c r="AA159" s="2734"/>
      <c r="AB159" s="2734"/>
      <c r="AC159" s="2734"/>
      <c r="AD159" s="2734"/>
      <c r="AE159" s="2734"/>
      <c r="AF159" s="2734"/>
      <c r="AG159" s="2734"/>
      <c r="AH159" s="2734"/>
      <c r="AI159" s="2734"/>
      <c r="AJ159" s="2734"/>
      <c r="AK159" s="2301"/>
      <c r="AL159" s="2301"/>
      <c r="AM159" s="2867"/>
    </row>
    <row r="160" spans="5:39" ht="15" x14ac:dyDescent="0.2">
      <c r="E160" s="2713"/>
      <c r="F160" s="2713"/>
      <c r="G160" s="2713"/>
      <c r="H160" s="2713"/>
      <c r="I160" s="2713"/>
      <c r="J160" s="1171" t="s">
        <v>1922</v>
      </c>
      <c r="K160" s="2337"/>
      <c r="L160" s="2755"/>
      <c r="M160" s="2860"/>
      <c r="N160" s="2841"/>
      <c r="O160" s="2722"/>
      <c r="P160" s="1897"/>
      <c r="Q160" s="2853"/>
      <c r="R160" s="1372">
        <v>142000000</v>
      </c>
      <c r="S160" s="2855"/>
      <c r="T160" s="2856"/>
      <c r="U160" s="2734"/>
      <c r="V160" s="2734"/>
      <c r="W160" s="2734"/>
      <c r="X160" s="2734"/>
      <c r="Y160" s="2734"/>
      <c r="Z160" s="2734"/>
      <c r="AA160" s="2734"/>
      <c r="AB160" s="2734"/>
      <c r="AC160" s="2734"/>
      <c r="AD160" s="2734"/>
      <c r="AE160" s="2734"/>
      <c r="AF160" s="2734"/>
      <c r="AG160" s="2734"/>
      <c r="AH160" s="2734"/>
      <c r="AI160" s="2734"/>
      <c r="AJ160" s="2734"/>
      <c r="AK160" s="2301"/>
      <c r="AL160" s="2301"/>
      <c r="AM160" s="2867"/>
    </row>
    <row r="161" spans="5:39" ht="15" x14ac:dyDescent="0.2">
      <c r="E161" s="2713"/>
      <c r="F161" s="2713"/>
      <c r="G161" s="2713"/>
      <c r="H161" s="2713"/>
      <c r="I161" s="2713"/>
      <c r="J161" s="1171" t="s">
        <v>1923</v>
      </c>
      <c r="K161" s="2337"/>
      <c r="L161" s="2755"/>
      <c r="M161" s="2860"/>
      <c r="N161" s="2841"/>
      <c r="O161" s="2722"/>
      <c r="P161" s="1897"/>
      <c r="Q161" s="2853"/>
      <c r="R161" s="1372">
        <v>37662000</v>
      </c>
      <c r="S161" s="2855"/>
      <c r="T161" s="2856"/>
      <c r="U161" s="2734"/>
      <c r="V161" s="2734"/>
      <c r="W161" s="2734"/>
      <c r="X161" s="2734"/>
      <c r="Y161" s="2734"/>
      <c r="Z161" s="2734"/>
      <c r="AA161" s="2734"/>
      <c r="AB161" s="2734"/>
      <c r="AC161" s="2734"/>
      <c r="AD161" s="2734"/>
      <c r="AE161" s="2734"/>
      <c r="AF161" s="2734"/>
      <c r="AG161" s="2734"/>
      <c r="AH161" s="2734"/>
      <c r="AI161" s="2734"/>
      <c r="AJ161" s="2734"/>
      <c r="AK161" s="2301"/>
      <c r="AL161" s="2301"/>
      <c r="AM161" s="2867"/>
    </row>
    <row r="162" spans="5:39" ht="15" x14ac:dyDescent="0.2">
      <c r="E162" s="2713"/>
      <c r="F162" s="2713"/>
      <c r="G162" s="2713"/>
      <c r="H162" s="2713"/>
      <c r="I162" s="2713"/>
      <c r="J162" s="1171" t="s">
        <v>1924</v>
      </c>
      <c r="K162" s="2337"/>
      <c r="L162" s="2755"/>
      <c r="M162" s="2860"/>
      <c r="N162" s="2841"/>
      <c r="O162" s="2722"/>
      <c r="P162" s="1897"/>
      <c r="Q162" s="2853"/>
      <c r="R162" s="1372">
        <v>10000000</v>
      </c>
      <c r="S162" s="2855"/>
      <c r="T162" s="2856"/>
      <c r="U162" s="2734"/>
      <c r="V162" s="2734"/>
      <c r="W162" s="2734"/>
      <c r="X162" s="2734"/>
      <c r="Y162" s="2734"/>
      <c r="Z162" s="2734"/>
      <c r="AA162" s="2734"/>
      <c r="AB162" s="2734"/>
      <c r="AC162" s="2734"/>
      <c r="AD162" s="2734"/>
      <c r="AE162" s="2734"/>
      <c r="AF162" s="2734"/>
      <c r="AG162" s="2734"/>
      <c r="AH162" s="2734"/>
      <c r="AI162" s="2734"/>
      <c r="AJ162" s="2734"/>
      <c r="AK162" s="2301"/>
      <c r="AL162" s="2301"/>
      <c r="AM162" s="2867"/>
    </row>
    <row r="163" spans="5:39" ht="15" x14ac:dyDescent="0.2">
      <c r="E163" s="2713"/>
      <c r="F163" s="2713"/>
      <c r="G163" s="2713"/>
      <c r="H163" s="2713"/>
      <c r="I163" s="2713"/>
      <c r="J163" s="1171" t="s">
        <v>1925</v>
      </c>
      <c r="K163" s="2337"/>
      <c r="L163" s="2755"/>
      <c r="M163" s="2860"/>
      <c r="N163" s="2841"/>
      <c r="O163" s="2722"/>
      <c r="P163" s="1897"/>
      <c r="Q163" s="2853"/>
      <c r="R163" s="1372">
        <v>6543000000</v>
      </c>
      <c r="S163" s="2855">
        <v>26</v>
      </c>
      <c r="T163" s="1897" t="s">
        <v>1926</v>
      </c>
      <c r="U163" s="2734"/>
      <c r="V163" s="2734"/>
      <c r="W163" s="2734"/>
      <c r="X163" s="2734"/>
      <c r="Y163" s="2734"/>
      <c r="Z163" s="2734"/>
      <c r="AA163" s="2734"/>
      <c r="AB163" s="2734"/>
      <c r="AC163" s="2734"/>
      <c r="AD163" s="2734"/>
      <c r="AE163" s="2734"/>
      <c r="AF163" s="2734"/>
      <c r="AG163" s="2734"/>
      <c r="AH163" s="2734"/>
      <c r="AI163" s="2734"/>
      <c r="AJ163" s="2734"/>
      <c r="AK163" s="2301"/>
      <c r="AL163" s="2301"/>
      <c r="AM163" s="2867"/>
    </row>
    <row r="164" spans="5:39" ht="15" x14ac:dyDescent="0.2">
      <c r="E164" s="2713"/>
      <c r="F164" s="2713"/>
      <c r="G164" s="2713"/>
      <c r="H164" s="2713"/>
      <c r="I164" s="2713"/>
      <c r="J164" s="1171" t="s">
        <v>1927</v>
      </c>
      <c r="K164" s="2337"/>
      <c r="L164" s="2755"/>
      <c r="M164" s="2860"/>
      <c r="N164" s="2841"/>
      <c r="O164" s="2722"/>
      <c r="P164" s="1897"/>
      <c r="Q164" s="2853"/>
      <c r="R164" s="1372">
        <v>3923333334</v>
      </c>
      <c r="S164" s="2855"/>
      <c r="T164" s="1897"/>
      <c r="U164" s="2734"/>
      <c r="V164" s="2734"/>
      <c r="W164" s="2734"/>
      <c r="X164" s="2734"/>
      <c r="Y164" s="2734"/>
      <c r="Z164" s="2734"/>
      <c r="AA164" s="2734"/>
      <c r="AB164" s="2734"/>
      <c r="AC164" s="2734"/>
      <c r="AD164" s="2734"/>
      <c r="AE164" s="2734"/>
      <c r="AF164" s="2734"/>
      <c r="AG164" s="2734"/>
      <c r="AH164" s="2734"/>
      <c r="AI164" s="2734"/>
      <c r="AJ164" s="2734"/>
      <c r="AK164" s="2301"/>
      <c r="AL164" s="2301"/>
      <c r="AM164" s="2867"/>
    </row>
    <row r="165" spans="5:39" ht="15" x14ac:dyDescent="0.2">
      <c r="E165" s="2713"/>
      <c r="F165" s="2713"/>
      <c r="G165" s="2713"/>
      <c r="H165" s="2713"/>
      <c r="I165" s="2713"/>
      <c r="J165" s="1171" t="s">
        <v>1928</v>
      </c>
      <c r="K165" s="2337"/>
      <c r="L165" s="2755"/>
      <c r="M165" s="2860"/>
      <c r="N165" s="2841"/>
      <c r="O165" s="2722"/>
      <c r="P165" s="1897"/>
      <c r="Q165" s="2853"/>
      <c r="R165" s="1372">
        <v>3923333333</v>
      </c>
      <c r="S165" s="2855"/>
      <c r="T165" s="1897"/>
      <c r="U165" s="2734"/>
      <c r="V165" s="2734"/>
      <c r="W165" s="2734"/>
      <c r="X165" s="2734"/>
      <c r="Y165" s="2734"/>
      <c r="Z165" s="2734"/>
      <c r="AA165" s="2734"/>
      <c r="AB165" s="2734"/>
      <c r="AC165" s="2734"/>
      <c r="AD165" s="2734"/>
      <c r="AE165" s="2734"/>
      <c r="AF165" s="2734"/>
      <c r="AG165" s="2734"/>
      <c r="AH165" s="2734"/>
      <c r="AI165" s="2734"/>
      <c r="AJ165" s="2734"/>
      <c r="AK165" s="2301"/>
      <c r="AL165" s="2301"/>
      <c r="AM165" s="2867"/>
    </row>
    <row r="166" spans="5:39" ht="15" x14ac:dyDescent="0.2">
      <c r="E166" s="2713"/>
      <c r="F166" s="2713"/>
      <c r="G166" s="2713"/>
      <c r="H166" s="2713"/>
      <c r="I166" s="2713"/>
      <c r="J166" s="1171" t="s">
        <v>1929</v>
      </c>
      <c r="K166" s="2337"/>
      <c r="L166" s="2755"/>
      <c r="M166" s="2860"/>
      <c r="N166" s="2841"/>
      <c r="O166" s="2722"/>
      <c r="P166" s="1897"/>
      <c r="Q166" s="2853"/>
      <c r="R166" s="1372">
        <v>7689733333</v>
      </c>
      <c r="S166" s="2855"/>
      <c r="T166" s="1897"/>
      <c r="U166" s="2734"/>
      <c r="V166" s="2734"/>
      <c r="W166" s="2734"/>
      <c r="X166" s="2734"/>
      <c r="Y166" s="2734"/>
      <c r="Z166" s="2734"/>
      <c r="AA166" s="2734"/>
      <c r="AB166" s="2734"/>
      <c r="AC166" s="2734"/>
      <c r="AD166" s="2734"/>
      <c r="AE166" s="2734"/>
      <c r="AF166" s="2734"/>
      <c r="AG166" s="2734"/>
      <c r="AH166" s="2734"/>
      <c r="AI166" s="2734"/>
      <c r="AJ166" s="2734"/>
      <c r="AK166" s="2301"/>
      <c r="AL166" s="2301"/>
      <c r="AM166" s="2867"/>
    </row>
    <row r="167" spans="5:39" ht="15" x14ac:dyDescent="0.2">
      <c r="E167" s="2713"/>
      <c r="F167" s="2713"/>
      <c r="G167" s="2713"/>
      <c r="H167" s="2713"/>
      <c r="I167" s="2713"/>
      <c r="J167" s="1171" t="s">
        <v>1930</v>
      </c>
      <c r="K167" s="2337"/>
      <c r="L167" s="2755"/>
      <c r="M167" s="2860"/>
      <c r="N167" s="2841"/>
      <c r="O167" s="2722"/>
      <c r="P167" s="1897"/>
      <c r="Q167" s="2853"/>
      <c r="R167" s="1372">
        <v>947000000</v>
      </c>
      <c r="S167" s="2855"/>
      <c r="T167" s="1897"/>
      <c r="U167" s="2734"/>
      <c r="V167" s="2734"/>
      <c r="W167" s="2734"/>
      <c r="X167" s="2734"/>
      <c r="Y167" s="2734"/>
      <c r="Z167" s="2734"/>
      <c r="AA167" s="2734"/>
      <c r="AB167" s="2734"/>
      <c r="AC167" s="2734"/>
      <c r="AD167" s="2734"/>
      <c r="AE167" s="2734"/>
      <c r="AF167" s="2734"/>
      <c r="AG167" s="2734"/>
      <c r="AH167" s="2734"/>
      <c r="AI167" s="2734"/>
      <c r="AJ167" s="2734"/>
      <c r="AK167" s="2301"/>
      <c r="AL167" s="2301"/>
      <c r="AM167" s="2867"/>
    </row>
    <row r="168" spans="5:39" ht="15" x14ac:dyDescent="0.2">
      <c r="E168" s="2713"/>
      <c r="F168" s="2713"/>
      <c r="G168" s="2713"/>
      <c r="H168" s="2713"/>
      <c r="I168" s="2713"/>
      <c r="J168" s="1171" t="s">
        <v>1931</v>
      </c>
      <c r="K168" s="2337"/>
      <c r="L168" s="2755"/>
      <c r="M168" s="2860"/>
      <c r="N168" s="2841"/>
      <c r="O168" s="2722"/>
      <c r="P168" s="1897"/>
      <c r="Q168" s="2853"/>
      <c r="R168" s="1372">
        <v>535000000</v>
      </c>
      <c r="S168" s="2855"/>
      <c r="T168" s="1897"/>
      <c r="U168" s="2734"/>
      <c r="V168" s="2734"/>
      <c r="W168" s="2734"/>
      <c r="X168" s="2734"/>
      <c r="Y168" s="2734"/>
      <c r="Z168" s="2734"/>
      <c r="AA168" s="2734"/>
      <c r="AB168" s="2734"/>
      <c r="AC168" s="2734"/>
      <c r="AD168" s="2734"/>
      <c r="AE168" s="2734"/>
      <c r="AF168" s="2734"/>
      <c r="AG168" s="2734"/>
      <c r="AH168" s="2734"/>
      <c r="AI168" s="2734"/>
      <c r="AJ168" s="2734"/>
      <c r="AK168" s="2301"/>
      <c r="AL168" s="2301"/>
      <c r="AM168" s="2867"/>
    </row>
    <row r="169" spans="5:39" ht="15" x14ac:dyDescent="0.2">
      <c r="E169" s="2713"/>
      <c r="F169" s="2713"/>
      <c r="G169" s="2713"/>
      <c r="H169" s="2713"/>
      <c r="I169" s="2713"/>
      <c r="J169" s="1171" t="s">
        <v>1932</v>
      </c>
      <c r="K169" s="2337"/>
      <c r="L169" s="2755"/>
      <c r="M169" s="2860"/>
      <c r="N169" s="2841"/>
      <c r="O169" s="2722"/>
      <c r="P169" s="1897"/>
      <c r="Q169" s="2853"/>
      <c r="R169" s="1372">
        <v>535000000</v>
      </c>
      <c r="S169" s="2855"/>
      <c r="T169" s="1897"/>
      <c r="U169" s="2734"/>
      <c r="V169" s="2734"/>
      <c r="W169" s="2734"/>
      <c r="X169" s="2734"/>
      <c r="Y169" s="2734"/>
      <c r="Z169" s="2734"/>
      <c r="AA169" s="2734"/>
      <c r="AB169" s="2734"/>
      <c r="AC169" s="2734"/>
      <c r="AD169" s="2734"/>
      <c r="AE169" s="2734"/>
      <c r="AF169" s="2734"/>
      <c r="AG169" s="2734"/>
      <c r="AH169" s="2734"/>
      <c r="AI169" s="2734"/>
      <c r="AJ169" s="2734"/>
      <c r="AK169" s="2301"/>
      <c r="AL169" s="2301"/>
      <c r="AM169" s="2867"/>
    </row>
    <row r="170" spans="5:39" ht="15" x14ac:dyDescent="0.2">
      <c r="E170" s="2713"/>
      <c r="F170" s="2713"/>
      <c r="G170" s="2713"/>
      <c r="H170" s="2713"/>
      <c r="I170" s="2713"/>
      <c r="J170" s="1171" t="s">
        <v>1933</v>
      </c>
      <c r="K170" s="2337"/>
      <c r="L170" s="2755"/>
      <c r="M170" s="2860"/>
      <c r="N170" s="2841"/>
      <c r="O170" s="2722"/>
      <c r="P170" s="1897"/>
      <c r="Q170" s="2853"/>
      <c r="R170" s="1372">
        <v>1048600000</v>
      </c>
      <c r="S170" s="2855"/>
      <c r="T170" s="1897"/>
      <c r="U170" s="2734"/>
      <c r="V170" s="2734"/>
      <c r="W170" s="2734"/>
      <c r="X170" s="2734"/>
      <c r="Y170" s="2734"/>
      <c r="Z170" s="2734"/>
      <c r="AA170" s="2734"/>
      <c r="AB170" s="2734"/>
      <c r="AC170" s="2734"/>
      <c r="AD170" s="2734"/>
      <c r="AE170" s="2734"/>
      <c r="AF170" s="2734"/>
      <c r="AG170" s="2734"/>
      <c r="AH170" s="2734"/>
      <c r="AI170" s="2734"/>
      <c r="AJ170" s="2734"/>
      <c r="AK170" s="2301"/>
      <c r="AL170" s="2301"/>
      <c r="AM170" s="2867"/>
    </row>
    <row r="171" spans="5:39" ht="28.5" x14ac:dyDescent="0.2">
      <c r="E171" s="2713"/>
      <c r="F171" s="2713"/>
      <c r="G171" s="2713"/>
      <c r="H171" s="2713"/>
      <c r="I171" s="2713"/>
      <c r="J171" s="1171" t="s">
        <v>1934</v>
      </c>
      <c r="K171" s="2337"/>
      <c r="L171" s="2755"/>
      <c r="M171" s="2860"/>
      <c r="N171" s="2841"/>
      <c r="O171" s="2722"/>
      <c r="P171" s="1897"/>
      <c r="Q171" s="2853"/>
      <c r="R171" s="1373">
        <v>80000000</v>
      </c>
      <c r="S171" s="547">
        <v>9</v>
      </c>
      <c r="T171" s="1016" t="s">
        <v>1935</v>
      </c>
      <c r="U171" s="2734"/>
      <c r="V171" s="2734"/>
      <c r="W171" s="2734"/>
      <c r="X171" s="2734"/>
      <c r="Y171" s="2734"/>
      <c r="Z171" s="2734"/>
      <c r="AA171" s="2734"/>
      <c r="AB171" s="2734"/>
      <c r="AC171" s="2734"/>
      <c r="AD171" s="2734"/>
      <c r="AE171" s="2734"/>
      <c r="AF171" s="2734"/>
      <c r="AG171" s="2734"/>
      <c r="AH171" s="2734"/>
      <c r="AI171" s="2734"/>
      <c r="AJ171" s="2734"/>
      <c r="AK171" s="2301"/>
      <c r="AL171" s="2301"/>
      <c r="AM171" s="2867"/>
    </row>
    <row r="172" spans="5:39" ht="15" x14ac:dyDescent="0.2">
      <c r="E172" s="2713"/>
      <c r="F172" s="2713"/>
      <c r="G172" s="2713"/>
      <c r="H172" s="2713"/>
      <c r="I172" s="2713"/>
      <c r="J172" s="379" t="s">
        <v>1936</v>
      </c>
      <c r="K172" s="2371"/>
      <c r="L172" s="2755"/>
      <c r="M172" s="2860"/>
      <c r="N172" s="2841"/>
      <c r="O172" s="2722"/>
      <c r="P172" s="1897"/>
      <c r="Q172" s="2869" t="s">
        <v>1937</v>
      </c>
      <c r="R172" s="1372">
        <v>1923000000</v>
      </c>
      <c r="S172" s="2855">
        <v>25</v>
      </c>
      <c r="T172" s="1897" t="s">
        <v>1706</v>
      </c>
      <c r="U172" s="2850"/>
      <c r="V172" s="2734"/>
      <c r="W172" s="2734"/>
      <c r="X172" s="2734"/>
      <c r="Y172" s="2734"/>
      <c r="Z172" s="2734"/>
      <c r="AA172" s="2734"/>
      <c r="AB172" s="2734"/>
      <c r="AC172" s="2734"/>
      <c r="AD172" s="2734"/>
      <c r="AE172" s="2734"/>
      <c r="AF172" s="2734"/>
      <c r="AG172" s="2734"/>
      <c r="AH172" s="2734"/>
      <c r="AI172" s="2734"/>
      <c r="AJ172" s="2734"/>
      <c r="AK172" s="2301"/>
      <c r="AL172" s="2301"/>
      <c r="AM172" s="2867"/>
    </row>
    <row r="173" spans="5:39" ht="15" customHeight="1" x14ac:dyDescent="0.2">
      <c r="E173" s="2713"/>
      <c r="F173" s="2713"/>
      <c r="G173" s="2713"/>
      <c r="H173" s="2713"/>
      <c r="I173" s="2713"/>
      <c r="J173" s="380" t="s">
        <v>1938</v>
      </c>
      <c r="K173" s="2371"/>
      <c r="L173" s="2755"/>
      <c r="M173" s="2860"/>
      <c r="N173" s="2841"/>
      <c r="O173" s="2722"/>
      <c r="P173" s="1897"/>
      <c r="Q173" s="2869"/>
      <c r="R173" s="1372">
        <v>70000000</v>
      </c>
      <c r="S173" s="2855"/>
      <c r="T173" s="1897"/>
      <c r="U173" s="2850"/>
      <c r="V173" s="2734"/>
      <c r="W173" s="2734"/>
      <c r="X173" s="2734"/>
      <c r="Y173" s="2734"/>
      <c r="Z173" s="2734"/>
      <c r="AA173" s="2734"/>
      <c r="AB173" s="2734"/>
      <c r="AC173" s="2734"/>
      <c r="AD173" s="2734"/>
      <c r="AE173" s="2734"/>
      <c r="AF173" s="2734"/>
      <c r="AG173" s="2734"/>
      <c r="AH173" s="2734"/>
      <c r="AI173" s="2734"/>
      <c r="AJ173" s="2734"/>
      <c r="AK173" s="2301"/>
      <c r="AL173" s="2301"/>
      <c r="AM173" s="2867"/>
    </row>
    <row r="174" spans="5:39" ht="15" customHeight="1" x14ac:dyDescent="0.2">
      <c r="E174" s="2713"/>
      <c r="F174" s="2713"/>
      <c r="G174" s="2713"/>
      <c r="H174" s="2713"/>
      <c r="I174" s="2713"/>
      <c r="J174" s="380" t="s">
        <v>1939</v>
      </c>
      <c r="K174" s="2371"/>
      <c r="L174" s="2755"/>
      <c r="M174" s="2860"/>
      <c r="N174" s="2841"/>
      <c r="O174" s="2722"/>
      <c r="P174" s="1897"/>
      <c r="Q174" s="2869"/>
      <c r="R174" s="1372">
        <v>49000000</v>
      </c>
      <c r="S174" s="2855"/>
      <c r="T174" s="1897"/>
      <c r="U174" s="2850"/>
      <c r="V174" s="2734"/>
      <c r="W174" s="2734"/>
      <c r="X174" s="2734"/>
      <c r="Y174" s="2734"/>
      <c r="Z174" s="2734"/>
      <c r="AA174" s="2734"/>
      <c r="AB174" s="2734"/>
      <c r="AC174" s="2734"/>
      <c r="AD174" s="2734"/>
      <c r="AE174" s="2734"/>
      <c r="AF174" s="2734"/>
      <c r="AG174" s="2734"/>
      <c r="AH174" s="2734"/>
      <c r="AI174" s="2734"/>
      <c r="AJ174" s="2734"/>
      <c r="AK174" s="2301"/>
      <c r="AL174" s="2301"/>
      <c r="AM174" s="2867"/>
    </row>
    <row r="175" spans="5:39" ht="15" customHeight="1" x14ac:dyDescent="0.2">
      <c r="E175" s="2713"/>
      <c r="F175" s="2713"/>
      <c r="G175" s="2713"/>
      <c r="H175" s="2713"/>
      <c r="I175" s="2713"/>
      <c r="J175" s="380" t="s">
        <v>1940</v>
      </c>
      <c r="K175" s="2371"/>
      <c r="L175" s="2755"/>
      <c r="M175" s="2860"/>
      <c r="N175" s="2841"/>
      <c r="O175" s="2722"/>
      <c r="P175" s="1897"/>
      <c r="Q175" s="2869"/>
      <c r="R175" s="1372">
        <v>155000000</v>
      </c>
      <c r="S175" s="2855"/>
      <c r="T175" s="1897"/>
      <c r="U175" s="2850"/>
      <c r="V175" s="2734"/>
      <c r="W175" s="2734"/>
      <c r="X175" s="2734"/>
      <c r="Y175" s="2734"/>
      <c r="Z175" s="2734"/>
      <c r="AA175" s="2734"/>
      <c r="AB175" s="2734"/>
      <c r="AC175" s="2734"/>
      <c r="AD175" s="2734"/>
      <c r="AE175" s="2734"/>
      <c r="AF175" s="2734"/>
      <c r="AG175" s="2734"/>
      <c r="AH175" s="2734"/>
      <c r="AI175" s="2734"/>
      <c r="AJ175" s="2734"/>
      <c r="AK175" s="2301"/>
      <c r="AL175" s="2301"/>
      <c r="AM175" s="2867"/>
    </row>
    <row r="176" spans="5:39" ht="15" customHeight="1" x14ac:dyDescent="0.2">
      <c r="E176" s="2713"/>
      <c r="F176" s="2713"/>
      <c r="G176" s="2713"/>
      <c r="H176" s="2713"/>
      <c r="I176" s="2713"/>
      <c r="J176" s="380" t="s">
        <v>1941</v>
      </c>
      <c r="K176" s="2371"/>
      <c r="L176" s="2755"/>
      <c r="M176" s="2860"/>
      <c r="N176" s="2841"/>
      <c r="O176" s="2722"/>
      <c r="P176" s="1897"/>
      <c r="Q176" s="2869"/>
      <c r="R176" s="1372">
        <v>79000000</v>
      </c>
      <c r="S176" s="2855"/>
      <c r="T176" s="1897"/>
      <c r="U176" s="2850"/>
      <c r="V176" s="2734"/>
      <c r="W176" s="2734"/>
      <c r="X176" s="2734"/>
      <c r="Y176" s="2734"/>
      <c r="Z176" s="2734"/>
      <c r="AA176" s="2734"/>
      <c r="AB176" s="2734"/>
      <c r="AC176" s="2734"/>
      <c r="AD176" s="2734"/>
      <c r="AE176" s="2734"/>
      <c r="AF176" s="2734"/>
      <c r="AG176" s="2734"/>
      <c r="AH176" s="2734"/>
      <c r="AI176" s="2734"/>
      <c r="AJ176" s="2734"/>
      <c r="AK176" s="2301"/>
      <c r="AL176" s="2301"/>
      <c r="AM176" s="2867"/>
    </row>
    <row r="177" spans="5:39" ht="15" customHeight="1" x14ac:dyDescent="0.2">
      <c r="E177" s="2713"/>
      <c r="F177" s="2713"/>
      <c r="G177" s="2713"/>
      <c r="H177" s="2713"/>
      <c r="I177" s="2713"/>
      <c r="J177" s="380" t="s">
        <v>1942</v>
      </c>
      <c r="K177" s="2371"/>
      <c r="L177" s="2755"/>
      <c r="M177" s="2860"/>
      <c r="N177" s="2841"/>
      <c r="O177" s="2722"/>
      <c r="P177" s="1897"/>
      <c r="Q177" s="2869"/>
      <c r="R177" s="1372">
        <v>20000000</v>
      </c>
      <c r="S177" s="2855"/>
      <c r="T177" s="1897"/>
      <c r="U177" s="2850"/>
      <c r="V177" s="2734"/>
      <c r="W177" s="2734"/>
      <c r="X177" s="2734"/>
      <c r="Y177" s="2734"/>
      <c r="Z177" s="2734"/>
      <c r="AA177" s="2734"/>
      <c r="AB177" s="2734"/>
      <c r="AC177" s="2734"/>
      <c r="AD177" s="2734"/>
      <c r="AE177" s="2734"/>
      <c r="AF177" s="2734"/>
      <c r="AG177" s="2734"/>
      <c r="AH177" s="2734"/>
      <c r="AI177" s="2734"/>
      <c r="AJ177" s="2734"/>
      <c r="AK177" s="2301"/>
      <c r="AL177" s="2301"/>
      <c r="AM177" s="2867"/>
    </row>
    <row r="178" spans="5:39" ht="15" customHeight="1" x14ac:dyDescent="0.2">
      <c r="E178" s="2713"/>
      <c r="F178" s="2713"/>
      <c r="G178" s="2713"/>
      <c r="H178" s="2713"/>
      <c r="I178" s="2713"/>
      <c r="J178" s="380" t="s">
        <v>1943</v>
      </c>
      <c r="K178" s="2371"/>
      <c r="L178" s="2755"/>
      <c r="M178" s="2860"/>
      <c r="N178" s="2841"/>
      <c r="O178" s="2722"/>
      <c r="P178" s="1897"/>
      <c r="Q178" s="2869"/>
      <c r="R178" s="1372">
        <v>208000000</v>
      </c>
      <c r="S178" s="2855"/>
      <c r="T178" s="1897"/>
      <c r="U178" s="2850"/>
      <c r="V178" s="2734"/>
      <c r="W178" s="2734"/>
      <c r="X178" s="2734"/>
      <c r="Y178" s="2734"/>
      <c r="Z178" s="2734"/>
      <c r="AA178" s="2734"/>
      <c r="AB178" s="2734"/>
      <c r="AC178" s="2734"/>
      <c r="AD178" s="2734"/>
      <c r="AE178" s="2734"/>
      <c r="AF178" s="2734"/>
      <c r="AG178" s="2734"/>
      <c r="AH178" s="2734"/>
      <c r="AI178" s="2734"/>
      <c r="AJ178" s="2734"/>
      <c r="AK178" s="2301"/>
      <c r="AL178" s="2301"/>
      <c r="AM178" s="2867"/>
    </row>
    <row r="179" spans="5:39" ht="15" customHeight="1" x14ac:dyDescent="0.2">
      <c r="E179" s="2713"/>
      <c r="F179" s="2713"/>
      <c r="G179" s="2713"/>
      <c r="H179" s="2713"/>
      <c r="I179" s="2713"/>
      <c r="J179" s="380" t="s">
        <v>1944</v>
      </c>
      <c r="K179" s="2371"/>
      <c r="L179" s="2755"/>
      <c r="M179" s="2860"/>
      <c r="N179" s="2841"/>
      <c r="O179" s="2722"/>
      <c r="P179" s="1897"/>
      <c r="Q179" s="2869"/>
      <c r="R179" s="1372">
        <v>148000000</v>
      </c>
      <c r="S179" s="2855"/>
      <c r="T179" s="1897"/>
      <c r="U179" s="2850"/>
      <c r="V179" s="2734"/>
      <c r="W179" s="2734"/>
      <c r="X179" s="2734"/>
      <c r="Y179" s="2734"/>
      <c r="Z179" s="2734"/>
      <c r="AA179" s="2734"/>
      <c r="AB179" s="2734"/>
      <c r="AC179" s="2734"/>
      <c r="AD179" s="2734"/>
      <c r="AE179" s="2734"/>
      <c r="AF179" s="2734"/>
      <c r="AG179" s="2734"/>
      <c r="AH179" s="2734"/>
      <c r="AI179" s="2734"/>
      <c r="AJ179" s="2734"/>
      <c r="AK179" s="2301"/>
      <c r="AL179" s="2301"/>
      <c r="AM179" s="2867"/>
    </row>
    <row r="180" spans="5:39" ht="15" customHeight="1" x14ac:dyDescent="0.2">
      <c r="E180" s="2713"/>
      <c r="F180" s="2713"/>
      <c r="G180" s="2713"/>
      <c r="H180" s="2713"/>
      <c r="I180" s="2713"/>
      <c r="J180" s="380" t="s">
        <v>1945</v>
      </c>
      <c r="K180" s="2371"/>
      <c r="L180" s="2755"/>
      <c r="M180" s="2860"/>
      <c r="N180" s="2841"/>
      <c r="O180" s="2722"/>
      <c r="P180" s="1897"/>
      <c r="Q180" s="2869"/>
      <c r="R180" s="1372">
        <v>371000000</v>
      </c>
      <c r="S180" s="2855"/>
      <c r="T180" s="1897"/>
      <c r="U180" s="2850"/>
      <c r="V180" s="2734"/>
      <c r="W180" s="2734"/>
      <c r="X180" s="2734"/>
      <c r="Y180" s="2734"/>
      <c r="Z180" s="2734"/>
      <c r="AA180" s="2734"/>
      <c r="AB180" s="2734"/>
      <c r="AC180" s="2734"/>
      <c r="AD180" s="2734"/>
      <c r="AE180" s="2734"/>
      <c r="AF180" s="2734"/>
      <c r="AG180" s="2734"/>
      <c r="AH180" s="2734"/>
      <c r="AI180" s="2734"/>
      <c r="AJ180" s="2734"/>
      <c r="AK180" s="2301"/>
      <c r="AL180" s="2301"/>
      <c r="AM180" s="2867"/>
    </row>
    <row r="181" spans="5:39" ht="15" customHeight="1" x14ac:dyDescent="0.2">
      <c r="E181" s="2713"/>
      <c r="F181" s="2713"/>
      <c r="G181" s="2713"/>
      <c r="H181" s="2713"/>
      <c r="I181" s="2713"/>
      <c r="J181" s="380" t="s">
        <v>1946</v>
      </c>
      <c r="K181" s="2371"/>
      <c r="L181" s="2755"/>
      <c r="M181" s="2860"/>
      <c r="N181" s="2841"/>
      <c r="O181" s="2722"/>
      <c r="P181" s="1897"/>
      <c r="Q181" s="2869"/>
      <c r="R181" s="1372">
        <v>75000000</v>
      </c>
      <c r="S181" s="2855"/>
      <c r="T181" s="1897"/>
      <c r="U181" s="2850"/>
      <c r="V181" s="2734"/>
      <c r="W181" s="2734"/>
      <c r="X181" s="2734"/>
      <c r="Y181" s="2734"/>
      <c r="Z181" s="2734"/>
      <c r="AA181" s="2734"/>
      <c r="AB181" s="2734"/>
      <c r="AC181" s="2734"/>
      <c r="AD181" s="2734"/>
      <c r="AE181" s="2734"/>
      <c r="AF181" s="2734"/>
      <c r="AG181" s="2734"/>
      <c r="AH181" s="2734"/>
      <c r="AI181" s="2734"/>
      <c r="AJ181" s="2734"/>
      <c r="AK181" s="2301"/>
      <c r="AL181" s="2301"/>
      <c r="AM181" s="2867"/>
    </row>
    <row r="182" spans="5:39" ht="15" customHeight="1" x14ac:dyDescent="0.2">
      <c r="E182" s="2713"/>
      <c r="F182" s="2713"/>
      <c r="G182" s="2713"/>
      <c r="H182" s="2713"/>
      <c r="I182" s="2713"/>
      <c r="J182" s="380" t="s">
        <v>1947</v>
      </c>
      <c r="K182" s="2371"/>
      <c r="L182" s="2755"/>
      <c r="M182" s="2860"/>
      <c r="N182" s="2841"/>
      <c r="O182" s="2722"/>
      <c r="P182" s="1897"/>
      <c r="Q182" s="2869"/>
      <c r="R182" s="1372">
        <v>10000000</v>
      </c>
      <c r="S182" s="2855"/>
      <c r="T182" s="1897"/>
      <c r="U182" s="2850"/>
      <c r="V182" s="2734"/>
      <c r="W182" s="2734"/>
      <c r="X182" s="2734"/>
      <c r="Y182" s="2734"/>
      <c r="Z182" s="2734"/>
      <c r="AA182" s="2734"/>
      <c r="AB182" s="2734"/>
      <c r="AC182" s="2734"/>
      <c r="AD182" s="2734"/>
      <c r="AE182" s="2734"/>
      <c r="AF182" s="2734"/>
      <c r="AG182" s="2734"/>
      <c r="AH182" s="2734"/>
      <c r="AI182" s="2734"/>
      <c r="AJ182" s="2734"/>
      <c r="AK182" s="2301"/>
      <c r="AL182" s="2301"/>
      <c r="AM182" s="2867"/>
    </row>
    <row r="183" spans="5:39" ht="15" customHeight="1" x14ac:dyDescent="0.2">
      <c r="E183" s="2713"/>
      <c r="F183" s="2713"/>
      <c r="G183" s="2713"/>
      <c r="H183" s="2713"/>
      <c r="I183" s="2713"/>
      <c r="J183" s="380" t="s">
        <v>1948</v>
      </c>
      <c r="K183" s="2371"/>
      <c r="L183" s="2755"/>
      <c r="M183" s="2860"/>
      <c r="N183" s="2841"/>
      <c r="O183" s="2722"/>
      <c r="P183" s="1897"/>
      <c r="Q183" s="2869"/>
      <c r="R183" s="1372">
        <v>57000000</v>
      </c>
      <c r="S183" s="2855"/>
      <c r="T183" s="1897"/>
      <c r="U183" s="2850"/>
      <c r="V183" s="2734"/>
      <c r="W183" s="2734"/>
      <c r="X183" s="2734"/>
      <c r="Y183" s="2734"/>
      <c r="Z183" s="2734"/>
      <c r="AA183" s="2734"/>
      <c r="AB183" s="2734"/>
      <c r="AC183" s="2734"/>
      <c r="AD183" s="2734"/>
      <c r="AE183" s="2734"/>
      <c r="AF183" s="2734"/>
      <c r="AG183" s="2734"/>
      <c r="AH183" s="2734"/>
      <c r="AI183" s="2734"/>
      <c r="AJ183" s="2734"/>
      <c r="AK183" s="2301"/>
      <c r="AL183" s="2301"/>
      <c r="AM183" s="2867"/>
    </row>
    <row r="184" spans="5:39" ht="15" customHeight="1" x14ac:dyDescent="0.2">
      <c r="E184" s="2713"/>
      <c r="F184" s="2713"/>
      <c r="G184" s="2713"/>
      <c r="H184" s="2713"/>
      <c r="I184" s="2713"/>
      <c r="J184" s="380" t="s">
        <v>1949</v>
      </c>
      <c r="K184" s="2371"/>
      <c r="L184" s="2755"/>
      <c r="M184" s="2860"/>
      <c r="N184" s="2841"/>
      <c r="O184" s="2722"/>
      <c r="P184" s="1897"/>
      <c r="Q184" s="2869"/>
      <c r="R184" s="1372">
        <v>10000000</v>
      </c>
      <c r="S184" s="2855"/>
      <c r="T184" s="1897"/>
      <c r="U184" s="2850"/>
      <c r="V184" s="2734"/>
      <c r="W184" s="2734"/>
      <c r="X184" s="2734"/>
      <c r="Y184" s="2734"/>
      <c r="Z184" s="2734"/>
      <c r="AA184" s="2734"/>
      <c r="AB184" s="2734"/>
      <c r="AC184" s="2734"/>
      <c r="AD184" s="2734"/>
      <c r="AE184" s="2734"/>
      <c r="AF184" s="2734"/>
      <c r="AG184" s="2734"/>
      <c r="AH184" s="2734"/>
      <c r="AI184" s="2734"/>
      <c r="AJ184" s="2734"/>
      <c r="AK184" s="2301"/>
      <c r="AL184" s="2301"/>
      <c r="AM184" s="2867"/>
    </row>
    <row r="185" spans="5:39" ht="15" customHeight="1" x14ac:dyDescent="0.2">
      <c r="E185" s="2713"/>
      <c r="F185" s="2713"/>
      <c r="G185" s="2713"/>
      <c r="H185" s="2713"/>
      <c r="I185" s="2713"/>
      <c r="J185" s="380" t="s">
        <v>1950</v>
      </c>
      <c r="K185" s="2371"/>
      <c r="L185" s="2755"/>
      <c r="M185" s="2860"/>
      <c r="N185" s="2841"/>
      <c r="O185" s="2722"/>
      <c r="P185" s="1897"/>
      <c r="Q185" s="2869"/>
      <c r="R185" s="1372">
        <v>10000000</v>
      </c>
      <c r="S185" s="2855"/>
      <c r="T185" s="1897"/>
      <c r="U185" s="2850"/>
      <c r="V185" s="2734"/>
      <c r="W185" s="2734"/>
      <c r="X185" s="2734"/>
      <c r="Y185" s="2734"/>
      <c r="Z185" s="2734"/>
      <c r="AA185" s="2734"/>
      <c r="AB185" s="2734"/>
      <c r="AC185" s="2734"/>
      <c r="AD185" s="2734"/>
      <c r="AE185" s="2734"/>
      <c r="AF185" s="2734"/>
      <c r="AG185" s="2734"/>
      <c r="AH185" s="2734"/>
      <c r="AI185" s="2734"/>
      <c r="AJ185" s="2734"/>
      <c r="AK185" s="2301"/>
      <c r="AL185" s="2301"/>
      <c r="AM185" s="2867"/>
    </row>
    <row r="186" spans="5:39" ht="15" customHeight="1" x14ac:dyDescent="0.2">
      <c r="E186" s="2713"/>
      <c r="F186" s="2713"/>
      <c r="G186" s="2713"/>
      <c r="H186" s="2713"/>
      <c r="I186" s="2713"/>
      <c r="J186" s="380" t="s">
        <v>1951</v>
      </c>
      <c r="K186" s="2371"/>
      <c r="L186" s="2755"/>
      <c r="M186" s="2860"/>
      <c r="N186" s="2841"/>
      <c r="O186" s="2722"/>
      <c r="P186" s="1897"/>
      <c r="Q186" s="2869"/>
      <c r="R186" s="1372">
        <v>19000000</v>
      </c>
      <c r="S186" s="2855"/>
      <c r="T186" s="1897"/>
      <c r="U186" s="2850"/>
      <c r="V186" s="2734"/>
      <c r="W186" s="2734"/>
      <c r="X186" s="2734"/>
      <c r="Y186" s="2734"/>
      <c r="Z186" s="2734"/>
      <c r="AA186" s="2734"/>
      <c r="AB186" s="2734"/>
      <c r="AC186" s="2734"/>
      <c r="AD186" s="2734"/>
      <c r="AE186" s="2734"/>
      <c r="AF186" s="2734"/>
      <c r="AG186" s="2734"/>
      <c r="AH186" s="2734"/>
      <c r="AI186" s="2734"/>
      <c r="AJ186" s="2734"/>
      <c r="AK186" s="2301"/>
      <c r="AL186" s="2301"/>
      <c r="AM186" s="2867"/>
    </row>
    <row r="187" spans="5:39" ht="15" customHeight="1" x14ac:dyDescent="0.2">
      <c r="E187" s="2713"/>
      <c r="F187" s="2713"/>
      <c r="G187" s="2713"/>
      <c r="H187" s="2713"/>
      <c r="I187" s="2713"/>
      <c r="J187" s="380" t="s">
        <v>1952</v>
      </c>
      <c r="K187" s="2371"/>
      <c r="L187" s="2755"/>
      <c r="M187" s="2860"/>
      <c r="N187" s="2841"/>
      <c r="O187" s="2722"/>
      <c r="P187" s="1897"/>
      <c r="Q187" s="2869"/>
      <c r="R187" s="1372">
        <v>16000000</v>
      </c>
      <c r="S187" s="2855"/>
      <c r="T187" s="1897"/>
      <c r="U187" s="2850"/>
      <c r="V187" s="2734"/>
      <c r="W187" s="2734"/>
      <c r="X187" s="2734"/>
      <c r="Y187" s="2734"/>
      <c r="Z187" s="2734"/>
      <c r="AA187" s="2734"/>
      <c r="AB187" s="2734"/>
      <c r="AC187" s="2734"/>
      <c r="AD187" s="2734"/>
      <c r="AE187" s="2734"/>
      <c r="AF187" s="2734"/>
      <c r="AG187" s="2734"/>
      <c r="AH187" s="2734"/>
      <c r="AI187" s="2734"/>
      <c r="AJ187" s="2734"/>
      <c r="AK187" s="2301"/>
      <c r="AL187" s="2301"/>
      <c r="AM187" s="2867"/>
    </row>
    <row r="188" spans="5:39" ht="15" customHeight="1" x14ac:dyDescent="0.2">
      <c r="E188" s="2713"/>
      <c r="F188" s="2713"/>
      <c r="G188" s="2713"/>
      <c r="H188" s="2713"/>
      <c r="I188" s="2713"/>
      <c r="J188" s="380" t="s">
        <v>1953</v>
      </c>
      <c r="K188" s="2371"/>
      <c r="L188" s="2755"/>
      <c r="M188" s="2860"/>
      <c r="N188" s="2841"/>
      <c r="O188" s="2722"/>
      <c r="P188" s="1897"/>
      <c r="Q188" s="2869"/>
      <c r="R188" s="1372">
        <v>10000000</v>
      </c>
      <c r="S188" s="2855"/>
      <c r="T188" s="1897"/>
      <c r="U188" s="2850"/>
      <c r="V188" s="2734"/>
      <c r="W188" s="2734"/>
      <c r="X188" s="2734"/>
      <c r="Y188" s="2734"/>
      <c r="Z188" s="2734"/>
      <c r="AA188" s="2734"/>
      <c r="AB188" s="2734"/>
      <c r="AC188" s="2734"/>
      <c r="AD188" s="2734"/>
      <c r="AE188" s="2734"/>
      <c r="AF188" s="2734"/>
      <c r="AG188" s="2734"/>
      <c r="AH188" s="2734"/>
      <c r="AI188" s="2734"/>
      <c r="AJ188" s="2734"/>
      <c r="AK188" s="2301"/>
      <c r="AL188" s="2301"/>
      <c r="AM188" s="2867"/>
    </row>
    <row r="189" spans="5:39" ht="15" customHeight="1" x14ac:dyDescent="0.2">
      <c r="E189" s="2713"/>
      <c r="F189" s="2713"/>
      <c r="G189" s="2713"/>
      <c r="H189" s="2713"/>
      <c r="I189" s="2713"/>
      <c r="J189" s="380" t="s">
        <v>1954</v>
      </c>
      <c r="K189" s="2371"/>
      <c r="L189" s="2755"/>
      <c r="M189" s="2860"/>
      <c r="N189" s="2841"/>
      <c r="O189" s="2722"/>
      <c r="P189" s="1897"/>
      <c r="Q189" s="2869"/>
      <c r="R189" s="1372">
        <v>100000000</v>
      </c>
      <c r="S189" s="2855"/>
      <c r="T189" s="1897"/>
      <c r="U189" s="2850"/>
      <c r="V189" s="2734"/>
      <c r="W189" s="2734"/>
      <c r="X189" s="2734"/>
      <c r="Y189" s="2734"/>
      <c r="Z189" s="2734"/>
      <c r="AA189" s="2734"/>
      <c r="AB189" s="2734"/>
      <c r="AC189" s="2734"/>
      <c r="AD189" s="2734"/>
      <c r="AE189" s="2734"/>
      <c r="AF189" s="2734"/>
      <c r="AG189" s="2734"/>
      <c r="AH189" s="2734"/>
      <c r="AI189" s="2734"/>
      <c r="AJ189" s="2734"/>
      <c r="AK189" s="2301"/>
      <c r="AL189" s="2301"/>
      <c r="AM189" s="2867"/>
    </row>
    <row r="190" spans="5:39" ht="15" customHeight="1" x14ac:dyDescent="0.2">
      <c r="E190" s="2713"/>
      <c r="F190" s="2713"/>
      <c r="G190" s="2713"/>
      <c r="H190" s="2713"/>
      <c r="I190" s="2713"/>
      <c r="J190" s="380" t="s">
        <v>1955</v>
      </c>
      <c r="K190" s="2371"/>
      <c r="L190" s="2755"/>
      <c r="M190" s="2860"/>
      <c r="N190" s="2841"/>
      <c r="O190" s="2722"/>
      <c r="P190" s="1897"/>
      <c r="Q190" s="2869"/>
      <c r="R190" s="1372">
        <v>70000000</v>
      </c>
      <c r="S190" s="2855"/>
      <c r="T190" s="1897"/>
      <c r="U190" s="2850"/>
      <c r="V190" s="2734"/>
      <c r="W190" s="2734"/>
      <c r="X190" s="2734"/>
      <c r="Y190" s="2734"/>
      <c r="Z190" s="2734"/>
      <c r="AA190" s="2734"/>
      <c r="AB190" s="2734"/>
      <c r="AC190" s="2734"/>
      <c r="AD190" s="2734"/>
      <c r="AE190" s="2734"/>
      <c r="AF190" s="2734"/>
      <c r="AG190" s="2734"/>
      <c r="AH190" s="2734"/>
      <c r="AI190" s="2734"/>
      <c r="AJ190" s="2734"/>
      <c r="AK190" s="2301"/>
      <c r="AL190" s="2301"/>
      <c r="AM190" s="2867"/>
    </row>
    <row r="191" spans="5:39" ht="15" customHeight="1" x14ac:dyDescent="0.2">
      <c r="E191" s="2713"/>
      <c r="F191" s="2713"/>
      <c r="G191" s="2713"/>
      <c r="H191" s="2713"/>
      <c r="I191" s="2713"/>
      <c r="J191" s="380" t="s">
        <v>1956</v>
      </c>
      <c r="K191" s="2371"/>
      <c r="L191" s="2755"/>
      <c r="M191" s="2860"/>
      <c r="N191" s="2841"/>
      <c r="O191" s="2722"/>
      <c r="P191" s="1897"/>
      <c r="Q191" s="2869"/>
      <c r="R191" s="1372">
        <v>177000000</v>
      </c>
      <c r="S191" s="2855"/>
      <c r="T191" s="1897"/>
      <c r="U191" s="2850"/>
      <c r="V191" s="2734"/>
      <c r="W191" s="2734"/>
      <c r="X191" s="2734"/>
      <c r="Y191" s="2734"/>
      <c r="Z191" s="2734"/>
      <c r="AA191" s="2734"/>
      <c r="AB191" s="2734"/>
      <c r="AC191" s="2734"/>
      <c r="AD191" s="2734"/>
      <c r="AE191" s="2734"/>
      <c r="AF191" s="2734"/>
      <c r="AG191" s="2734"/>
      <c r="AH191" s="2734"/>
      <c r="AI191" s="2734"/>
      <c r="AJ191" s="2734"/>
      <c r="AK191" s="2301"/>
      <c r="AL191" s="2301"/>
      <c r="AM191" s="2867"/>
    </row>
    <row r="192" spans="5:39" ht="15" customHeight="1" x14ac:dyDescent="0.2">
      <c r="E192" s="2713"/>
      <c r="F192" s="2713"/>
      <c r="G192" s="2713"/>
      <c r="H192" s="2713"/>
      <c r="I192" s="2713"/>
      <c r="J192" s="381" t="s">
        <v>1957</v>
      </c>
      <c r="K192" s="2371"/>
      <c r="L192" s="2755"/>
      <c r="M192" s="2860"/>
      <c r="N192" s="2841"/>
      <c r="O192" s="2722"/>
      <c r="P192" s="1897"/>
      <c r="Q192" s="2869"/>
      <c r="R192" s="1372">
        <v>50000000</v>
      </c>
      <c r="S192" s="2855"/>
      <c r="T192" s="1897"/>
      <c r="U192" s="2850"/>
      <c r="V192" s="2734"/>
      <c r="W192" s="2734"/>
      <c r="X192" s="2734"/>
      <c r="Y192" s="2734"/>
      <c r="Z192" s="2734"/>
      <c r="AA192" s="2734"/>
      <c r="AB192" s="2734"/>
      <c r="AC192" s="2734"/>
      <c r="AD192" s="2734"/>
      <c r="AE192" s="2734"/>
      <c r="AF192" s="2734"/>
      <c r="AG192" s="2734"/>
      <c r="AH192" s="2734"/>
      <c r="AI192" s="2734"/>
      <c r="AJ192" s="2734"/>
      <c r="AK192" s="2301"/>
      <c r="AL192" s="2301"/>
      <c r="AM192" s="2867"/>
    </row>
    <row r="193" spans="1:39" ht="14.25" customHeight="1" x14ac:dyDescent="0.2">
      <c r="E193" s="2713"/>
      <c r="F193" s="2713"/>
      <c r="G193" s="2713"/>
      <c r="H193" s="2713"/>
      <c r="I193" s="2713"/>
      <c r="J193" s="1166" t="s">
        <v>1958</v>
      </c>
      <c r="K193" s="2337"/>
      <c r="L193" s="2755"/>
      <c r="M193" s="2860"/>
      <c r="N193" s="2841"/>
      <c r="O193" s="2722"/>
      <c r="P193" s="1897"/>
      <c r="Q193" s="2852" t="s">
        <v>1959</v>
      </c>
      <c r="R193" s="1371">
        <v>86709124.424645603</v>
      </c>
      <c r="S193" s="2775">
        <v>35</v>
      </c>
      <c r="T193" s="1893" t="s">
        <v>1960</v>
      </c>
      <c r="U193" s="2734"/>
      <c r="V193" s="2734"/>
      <c r="W193" s="2734"/>
      <c r="X193" s="2734"/>
      <c r="Y193" s="2734"/>
      <c r="Z193" s="2734"/>
      <c r="AA193" s="2734"/>
      <c r="AB193" s="2734"/>
      <c r="AC193" s="2734"/>
      <c r="AD193" s="2734"/>
      <c r="AE193" s="2734"/>
      <c r="AF193" s="2734"/>
      <c r="AG193" s="2734"/>
      <c r="AH193" s="2734"/>
      <c r="AI193" s="2734"/>
      <c r="AJ193" s="2734"/>
      <c r="AK193" s="2301"/>
      <c r="AL193" s="2301"/>
      <c r="AM193" s="2867"/>
    </row>
    <row r="194" spans="1:39" ht="14.25" customHeight="1" x14ac:dyDescent="0.2">
      <c r="E194" s="2713"/>
      <c r="F194" s="2713"/>
      <c r="G194" s="2713"/>
      <c r="H194" s="2713"/>
      <c r="I194" s="2713"/>
      <c r="J194" s="1171" t="s">
        <v>1961</v>
      </c>
      <c r="K194" s="2337"/>
      <c r="L194" s="2755"/>
      <c r="M194" s="2860"/>
      <c r="N194" s="2841"/>
      <c r="O194" s="2722"/>
      <c r="P194" s="1897"/>
      <c r="Q194" s="2853"/>
      <c r="R194" s="1370">
        <v>538444026.52253103</v>
      </c>
      <c r="S194" s="2775"/>
      <c r="T194" s="1893"/>
      <c r="U194" s="2734"/>
      <c r="V194" s="2734"/>
      <c r="W194" s="2734"/>
      <c r="X194" s="2734"/>
      <c r="Y194" s="2734"/>
      <c r="Z194" s="2734"/>
      <c r="AA194" s="2734"/>
      <c r="AB194" s="2734"/>
      <c r="AC194" s="2734"/>
      <c r="AD194" s="2734"/>
      <c r="AE194" s="2734"/>
      <c r="AF194" s="2734"/>
      <c r="AG194" s="2734"/>
      <c r="AH194" s="2734"/>
      <c r="AI194" s="2734"/>
      <c r="AJ194" s="2734"/>
      <c r="AK194" s="2301"/>
      <c r="AL194" s="2301"/>
      <c r="AM194" s="2867"/>
    </row>
    <row r="195" spans="1:39" ht="14.25" customHeight="1" x14ac:dyDescent="0.2">
      <c r="E195" s="2713"/>
      <c r="F195" s="2713"/>
      <c r="G195" s="2713"/>
      <c r="H195" s="2713"/>
      <c r="I195" s="2713"/>
      <c r="J195" s="1171" t="s">
        <v>1962</v>
      </c>
      <c r="K195" s="2337"/>
      <c r="L195" s="2755"/>
      <c r="M195" s="2860"/>
      <c r="N195" s="2841"/>
      <c r="O195" s="2722"/>
      <c r="P195" s="1897"/>
      <c r="Q195" s="2853"/>
      <c r="R195" s="1370">
        <v>489456988.40896499</v>
      </c>
      <c r="S195" s="2775"/>
      <c r="T195" s="1893"/>
      <c r="U195" s="2734"/>
      <c r="V195" s="2734"/>
      <c r="W195" s="2734"/>
      <c r="X195" s="2734"/>
      <c r="Y195" s="2734"/>
      <c r="Z195" s="2734"/>
      <c r="AA195" s="2734"/>
      <c r="AB195" s="2734"/>
      <c r="AC195" s="2734"/>
      <c r="AD195" s="2734"/>
      <c r="AE195" s="2734"/>
      <c r="AF195" s="2734"/>
      <c r="AG195" s="2734"/>
      <c r="AH195" s="2734"/>
      <c r="AI195" s="2734"/>
      <c r="AJ195" s="2734"/>
      <c r="AK195" s="2301"/>
      <c r="AL195" s="2301"/>
      <c r="AM195" s="2867"/>
    </row>
    <row r="196" spans="1:39" ht="14.25" customHeight="1" x14ac:dyDescent="0.2">
      <c r="E196" s="2713"/>
      <c r="F196" s="2713"/>
      <c r="G196" s="2713"/>
      <c r="H196" s="2713"/>
      <c r="I196" s="2713"/>
      <c r="J196" s="1171" t="s">
        <v>1963</v>
      </c>
      <c r="K196" s="2337"/>
      <c r="L196" s="2755"/>
      <c r="M196" s="2860"/>
      <c r="N196" s="2841"/>
      <c r="O196" s="2722"/>
      <c r="P196" s="1897"/>
      <c r="Q196" s="2853"/>
      <c r="R196" s="1370">
        <v>190367350.6438584</v>
      </c>
      <c r="S196" s="2776"/>
      <c r="T196" s="1894"/>
      <c r="U196" s="2734"/>
      <c r="V196" s="2734"/>
      <c r="W196" s="2734"/>
      <c r="X196" s="2734"/>
      <c r="Y196" s="2734"/>
      <c r="Z196" s="2734"/>
      <c r="AA196" s="2734"/>
      <c r="AB196" s="2734"/>
      <c r="AC196" s="2734"/>
      <c r="AD196" s="2734"/>
      <c r="AE196" s="2734"/>
      <c r="AF196" s="2734"/>
      <c r="AG196" s="2734"/>
      <c r="AH196" s="2734"/>
      <c r="AI196" s="2734"/>
      <c r="AJ196" s="2734"/>
      <c r="AK196" s="2301"/>
      <c r="AL196" s="2301"/>
      <c r="AM196" s="2867"/>
    </row>
    <row r="197" spans="1:39" ht="15.75" customHeight="1" x14ac:dyDescent="0.2">
      <c r="E197" s="2713"/>
      <c r="F197" s="2713"/>
      <c r="G197" s="2713"/>
      <c r="H197" s="2713"/>
      <c r="I197" s="2713"/>
      <c r="J197" s="1171" t="s">
        <v>1964</v>
      </c>
      <c r="K197" s="2337"/>
      <c r="L197" s="2755"/>
      <c r="M197" s="2860"/>
      <c r="N197" s="2841"/>
      <c r="O197" s="2722"/>
      <c r="P197" s="1897"/>
      <c r="Q197" s="2853"/>
      <c r="R197" s="1370">
        <v>258513743.25160369</v>
      </c>
      <c r="S197" s="2774">
        <v>20</v>
      </c>
      <c r="T197" s="1892" t="s">
        <v>1177</v>
      </c>
      <c r="U197" s="2734"/>
      <c r="V197" s="2734"/>
      <c r="W197" s="2734"/>
      <c r="X197" s="2734"/>
      <c r="Y197" s="2734"/>
      <c r="Z197" s="2734"/>
      <c r="AA197" s="2734"/>
      <c r="AB197" s="2734"/>
      <c r="AC197" s="2734"/>
      <c r="AD197" s="2734"/>
      <c r="AE197" s="2734"/>
      <c r="AF197" s="2734"/>
      <c r="AG197" s="2734"/>
      <c r="AH197" s="2734"/>
      <c r="AI197" s="2734"/>
      <c r="AJ197" s="2734"/>
      <c r="AK197" s="2301"/>
      <c r="AL197" s="2301"/>
      <c r="AM197" s="2867"/>
    </row>
    <row r="198" spans="1:39" ht="15" x14ac:dyDescent="0.2">
      <c r="E198" s="2713"/>
      <c r="F198" s="2713"/>
      <c r="G198" s="2713"/>
      <c r="H198" s="2713"/>
      <c r="I198" s="2713"/>
      <c r="J198" s="1171" t="s">
        <v>1965</v>
      </c>
      <c r="K198" s="2337"/>
      <c r="L198" s="2755"/>
      <c r="M198" s="2860"/>
      <c r="N198" s="2841"/>
      <c r="O198" s="2722"/>
      <c r="P198" s="1897"/>
      <c r="Q198" s="2853"/>
      <c r="R198" s="1370">
        <v>1605311802.5516751</v>
      </c>
      <c r="S198" s="2775"/>
      <c r="T198" s="1893"/>
      <c r="U198" s="2734"/>
      <c r="V198" s="2734"/>
      <c r="W198" s="2734"/>
      <c r="X198" s="2734"/>
      <c r="Y198" s="2734"/>
      <c r="Z198" s="2734"/>
      <c r="AA198" s="2734"/>
      <c r="AB198" s="2734"/>
      <c r="AC198" s="2734"/>
      <c r="AD198" s="2734"/>
      <c r="AE198" s="2734"/>
      <c r="AF198" s="2734"/>
      <c r="AG198" s="2734"/>
      <c r="AH198" s="2734"/>
      <c r="AI198" s="2734"/>
      <c r="AJ198" s="2734"/>
      <c r="AK198" s="2301"/>
      <c r="AL198" s="2301"/>
      <c r="AM198" s="2867"/>
    </row>
    <row r="199" spans="1:39" ht="15" x14ac:dyDescent="0.2">
      <c r="E199" s="2713"/>
      <c r="F199" s="2713"/>
      <c r="G199" s="2713"/>
      <c r="H199" s="2713"/>
      <c r="I199" s="2713"/>
      <c r="J199" s="1171" t="s">
        <v>1966</v>
      </c>
      <c r="K199" s="2337"/>
      <c r="L199" s="2755"/>
      <c r="M199" s="2860"/>
      <c r="N199" s="2841"/>
      <c r="O199" s="2722"/>
      <c r="P199" s="1897"/>
      <c r="Q199" s="2853"/>
      <c r="R199" s="1370">
        <v>1459262321.8588738</v>
      </c>
      <c r="S199" s="2775"/>
      <c r="T199" s="1893"/>
      <c r="U199" s="2734"/>
      <c r="V199" s="2734"/>
      <c r="W199" s="2734"/>
      <c r="X199" s="2734"/>
      <c r="Y199" s="2734"/>
      <c r="Z199" s="2734"/>
      <c r="AA199" s="2734"/>
      <c r="AB199" s="2734"/>
      <c r="AC199" s="2734"/>
      <c r="AD199" s="2734"/>
      <c r="AE199" s="2734"/>
      <c r="AF199" s="2734"/>
      <c r="AG199" s="2734"/>
      <c r="AH199" s="2734"/>
      <c r="AI199" s="2734"/>
      <c r="AJ199" s="2734"/>
      <c r="AK199" s="2301"/>
      <c r="AL199" s="2301"/>
      <c r="AM199" s="2867"/>
    </row>
    <row r="200" spans="1:39" ht="15" x14ac:dyDescent="0.2">
      <c r="E200" s="2714"/>
      <c r="F200" s="2714"/>
      <c r="G200" s="2714"/>
      <c r="H200" s="2714"/>
      <c r="I200" s="2714"/>
      <c r="J200" s="1171" t="s">
        <v>1967</v>
      </c>
      <c r="K200" s="2335"/>
      <c r="L200" s="2755"/>
      <c r="M200" s="2861"/>
      <c r="N200" s="2842"/>
      <c r="O200" s="2723"/>
      <c r="P200" s="1897"/>
      <c r="Q200" s="2870"/>
      <c r="R200" s="1370">
        <v>567559374.33784747</v>
      </c>
      <c r="S200" s="2776"/>
      <c r="T200" s="1894"/>
      <c r="U200" s="2801"/>
      <c r="V200" s="2801"/>
      <c r="W200" s="2801"/>
      <c r="X200" s="2801"/>
      <c r="Y200" s="2801"/>
      <c r="Z200" s="2801"/>
      <c r="AA200" s="2801"/>
      <c r="AB200" s="2801"/>
      <c r="AC200" s="2801"/>
      <c r="AD200" s="2801"/>
      <c r="AE200" s="2801"/>
      <c r="AF200" s="2801"/>
      <c r="AG200" s="2801"/>
      <c r="AH200" s="2801"/>
      <c r="AI200" s="2801"/>
      <c r="AJ200" s="2801"/>
      <c r="AK200" s="2302"/>
      <c r="AL200" s="2302"/>
      <c r="AM200" s="2868"/>
    </row>
    <row r="201" spans="1:39" ht="15" x14ac:dyDescent="0.2">
      <c r="C201" s="1128">
        <v>2202</v>
      </c>
      <c r="D201" s="2862" t="s">
        <v>1968</v>
      </c>
      <c r="E201" s="2862"/>
      <c r="F201" s="2862"/>
      <c r="G201" s="2862"/>
      <c r="H201" s="2862"/>
      <c r="I201" s="2862"/>
      <c r="J201" s="2862"/>
      <c r="K201" s="2862"/>
      <c r="L201" s="2862"/>
      <c r="M201" s="2862"/>
      <c r="N201" s="2862"/>
      <c r="O201" s="2862"/>
      <c r="P201" s="2862"/>
      <c r="Q201" s="2862"/>
      <c r="R201" s="2862"/>
      <c r="S201" s="2862"/>
      <c r="T201" s="2862"/>
      <c r="U201" s="2862"/>
      <c r="V201" s="2862"/>
      <c r="W201" s="2862"/>
      <c r="X201" s="2862"/>
      <c r="Y201" s="2862"/>
      <c r="Z201" s="2862"/>
      <c r="AA201" s="2862"/>
      <c r="AB201" s="2862"/>
      <c r="AC201" s="2862"/>
      <c r="AD201" s="2862"/>
      <c r="AE201" s="2862"/>
      <c r="AF201" s="2862"/>
      <c r="AG201" s="2862"/>
      <c r="AH201" s="2862"/>
      <c r="AI201" s="2862"/>
      <c r="AJ201" s="2862"/>
      <c r="AK201" s="2862"/>
      <c r="AL201" s="2862"/>
      <c r="AM201" s="2862"/>
    </row>
    <row r="202" spans="1:39" ht="131.25" customHeight="1" x14ac:dyDescent="0.2">
      <c r="E202" s="1109" t="s">
        <v>1969</v>
      </c>
      <c r="F202" s="1111" t="s">
        <v>550</v>
      </c>
      <c r="G202" s="1085">
        <v>220200604</v>
      </c>
      <c r="H202" s="1111" t="s">
        <v>551</v>
      </c>
      <c r="I202" s="1110">
        <v>2</v>
      </c>
      <c r="J202" s="1165" t="s">
        <v>1970</v>
      </c>
      <c r="K202" s="1143" t="s">
        <v>552</v>
      </c>
      <c r="L202" s="162" t="s">
        <v>1971</v>
      </c>
      <c r="M202" s="1086">
        <f>R202/N202</f>
        <v>1</v>
      </c>
      <c r="N202" s="1365">
        <f>SUM(R202)</f>
        <v>100000000</v>
      </c>
      <c r="O202" s="1120" t="s">
        <v>1972</v>
      </c>
      <c r="P202" s="163" t="s">
        <v>1973</v>
      </c>
      <c r="Q202" s="1113" t="s">
        <v>1974</v>
      </c>
      <c r="R202" s="1374">
        <v>100000000</v>
      </c>
      <c r="S202" s="547">
        <v>20</v>
      </c>
      <c r="T202" s="1016" t="s">
        <v>1177</v>
      </c>
      <c r="U202" s="1114">
        <v>3994</v>
      </c>
      <c r="V202" s="1114">
        <v>3934</v>
      </c>
      <c r="W202" s="1114">
        <v>1474</v>
      </c>
      <c r="X202" s="1114">
        <v>6425</v>
      </c>
      <c r="Y202" s="1114">
        <v>29</v>
      </c>
      <c r="Z202" s="1114">
        <v>0</v>
      </c>
      <c r="AA202" s="1114">
        <v>23</v>
      </c>
      <c r="AB202" s="1114">
        <v>101</v>
      </c>
      <c r="AC202" s="1114">
        <v>0</v>
      </c>
      <c r="AD202" s="1114">
        <v>0</v>
      </c>
      <c r="AE202" s="1114">
        <v>0</v>
      </c>
      <c r="AF202" s="1114">
        <v>0</v>
      </c>
      <c r="AG202" s="1114">
        <v>664</v>
      </c>
      <c r="AH202" s="1114">
        <v>425</v>
      </c>
      <c r="AI202" s="1114">
        <v>13</v>
      </c>
      <c r="AJ202" s="1114">
        <f>SUM(U202:V202)</f>
        <v>7928</v>
      </c>
      <c r="AK202" s="1065">
        <v>44198</v>
      </c>
      <c r="AL202" s="1065">
        <v>44560</v>
      </c>
      <c r="AM202" s="1112" t="s">
        <v>1707</v>
      </c>
    </row>
    <row r="203" spans="1:39" ht="17.25" customHeight="1" x14ac:dyDescent="0.25">
      <c r="A203" s="164">
        <v>2</v>
      </c>
      <c r="B203" s="165" t="s">
        <v>263</v>
      </c>
      <c r="C203" s="166"/>
      <c r="D203" s="166"/>
      <c r="E203" s="166"/>
      <c r="F203" s="166"/>
      <c r="G203" s="166"/>
      <c r="H203" s="166"/>
      <c r="I203" s="166"/>
      <c r="J203" s="166"/>
      <c r="K203" s="166"/>
      <c r="L203" s="166"/>
      <c r="M203" s="166"/>
      <c r="N203" s="1366"/>
      <c r="O203" s="166"/>
      <c r="P203" s="166"/>
      <c r="Q203" s="166"/>
      <c r="R203" s="13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7"/>
    </row>
    <row r="204" spans="1:39" ht="15" x14ac:dyDescent="0.2">
      <c r="C204" s="1129">
        <v>3904</v>
      </c>
      <c r="D204" s="2863" t="s">
        <v>1975</v>
      </c>
      <c r="E204" s="2863"/>
      <c r="F204" s="2863"/>
      <c r="G204" s="2863"/>
      <c r="H204" s="2863"/>
      <c r="I204" s="2863"/>
      <c r="J204" s="2863"/>
      <c r="K204" s="2863"/>
      <c r="L204" s="2863"/>
      <c r="M204" s="2863"/>
      <c r="N204" s="2863"/>
      <c r="O204" s="2863"/>
      <c r="P204" s="2863"/>
      <c r="Q204" s="2863"/>
      <c r="R204" s="2863"/>
      <c r="S204" s="2863"/>
      <c r="T204" s="2863"/>
      <c r="U204" s="2863"/>
      <c r="V204" s="2863"/>
      <c r="W204" s="2863"/>
      <c r="X204" s="2863"/>
      <c r="Y204" s="2863"/>
      <c r="Z204" s="2863"/>
      <c r="AA204" s="2863"/>
      <c r="AB204" s="2863"/>
      <c r="AC204" s="2863"/>
      <c r="AD204" s="2863"/>
      <c r="AE204" s="2863"/>
      <c r="AF204" s="2863"/>
      <c r="AG204" s="2863"/>
      <c r="AH204" s="2863"/>
      <c r="AI204" s="2863"/>
      <c r="AJ204" s="2863"/>
      <c r="AK204" s="2863"/>
      <c r="AL204" s="2863"/>
      <c r="AM204" s="2863"/>
    </row>
    <row r="205" spans="1:39" ht="110.25" customHeight="1" x14ac:dyDescent="0.2">
      <c r="E205" s="2756">
        <v>3904006</v>
      </c>
      <c r="F205" s="2755" t="s">
        <v>553</v>
      </c>
      <c r="G205" s="2366">
        <v>390400604</v>
      </c>
      <c r="H205" s="2768" t="s">
        <v>554</v>
      </c>
      <c r="I205" s="2758">
        <v>18</v>
      </c>
      <c r="J205" s="1171" t="s">
        <v>1976</v>
      </c>
      <c r="K205" s="2864" t="s">
        <v>555</v>
      </c>
      <c r="L205" s="2721" t="s">
        <v>1977</v>
      </c>
      <c r="M205" s="2363">
        <f>SUM(R205:R206)/N205</f>
        <v>1</v>
      </c>
      <c r="N205" s="2809">
        <f>SUM(R205:R206)</f>
        <v>7500000</v>
      </c>
      <c r="O205" s="2721" t="s">
        <v>1978</v>
      </c>
      <c r="P205" s="2730" t="s">
        <v>1979</v>
      </c>
      <c r="Q205" s="2730" t="s">
        <v>1980</v>
      </c>
      <c r="R205" s="1375">
        <v>5400000</v>
      </c>
      <c r="S205" s="2855">
        <v>20</v>
      </c>
      <c r="T205" s="1897" t="s">
        <v>1177</v>
      </c>
      <c r="U205" s="2871">
        <v>3994</v>
      </c>
      <c r="V205" s="2871">
        <v>3934</v>
      </c>
      <c r="W205" s="2871">
        <v>1474</v>
      </c>
      <c r="X205" s="2871">
        <v>6425</v>
      </c>
      <c r="Y205" s="2871">
        <v>29</v>
      </c>
      <c r="Z205" s="2871">
        <v>0</v>
      </c>
      <c r="AA205" s="2871">
        <v>23</v>
      </c>
      <c r="AB205" s="2871">
        <v>101</v>
      </c>
      <c r="AC205" s="2871">
        <v>0</v>
      </c>
      <c r="AD205" s="2871">
        <v>0</v>
      </c>
      <c r="AE205" s="2871">
        <v>0</v>
      </c>
      <c r="AF205" s="2871">
        <v>0</v>
      </c>
      <c r="AG205" s="2871">
        <v>664</v>
      </c>
      <c r="AH205" s="2871">
        <v>425</v>
      </c>
      <c r="AI205" s="2871">
        <v>13</v>
      </c>
      <c r="AJ205" s="2871">
        <f>SUM(U205:V205)</f>
        <v>7928</v>
      </c>
      <c r="AK205" s="2873">
        <v>44198</v>
      </c>
      <c r="AL205" s="2873">
        <v>44560</v>
      </c>
      <c r="AM205" s="2874" t="s">
        <v>1707</v>
      </c>
    </row>
    <row r="206" spans="1:39" ht="110.25" customHeight="1" x14ac:dyDescent="0.2">
      <c r="E206" s="2712"/>
      <c r="F206" s="2721"/>
      <c r="G206" s="2359"/>
      <c r="H206" s="2741"/>
      <c r="I206" s="2718"/>
      <c r="J206" s="1252" t="s">
        <v>1981</v>
      </c>
      <c r="K206" s="2865"/>
      <c r="L206" s="2722"/>
      <c r="M206" s="2364"/>
      <c r="N206" s="2810"/>
      <c r="O206" s="2722"/>
      <c r="P206" s="2731"/>
      <c r="Q206" s="2731"/>
      <c r="R206" s="1374">
        <v>2100000</v>
      </c>
      <c r="S206" s="2872"/>
      <c r="T206" s="1892"/>
      <c r="U206" s="2733"/>
      <c r="V206" s="2733"/>
      <c r="W206" s="2733"/>
      <c r="X206" s="2733"/>
      <c r="Y206" s="2733"/>
      <c r="Z206" s="2733"/>
      <c r="AA206" s="2733"/>
      <c r="AB206" s="2733"/>
      <c r="AC206" s="2733"/>
      <c r="AD206" s="2733"/>
      <c r="AE206" s="2733"/>
      <c r="AF206" s="2733"/>
      <c r="AG206" s="2733"/>
      <c r="AH206" s="2733"/>
      <c r="AI206" s="2733"/>
      <c r="AJ206" s="2733"/>
      <c r="AK206" s="2300"/>
      <c r="AL206" s="2300"/>
      <c r="AM206" s="2724"/>
    </row>
    <row r="207" spans="1:39" ht="23.25" customHeight="1" x14ac:dyDescent="0.2">
      <c r="A207" s="74"/>
      <c r="B207" s="75"/>
      <c r="C207" s="75"/>
      <c r="D207" s="75"/>
      <c r="E207" s="75"/>
      <c r="F207" s="1210"/>
      <c r="G207" s="1210"/>
      <c r="H207" s="201"/>
      <c r="I207" s="201"/>
      <c r="J207" s="201"/>
      <c r="K207" s="1292"/>
      <c r="L207" s="1210"/>
      <c r="M207" s="1293"/>
      <c r="N207" s="1367">
        <f>SUM(N9:N206)</f>
        <v>188333124732.00003</v>
      </c>
      <c r="O207" s="1210"/>
      <c r="P207" s="1210"/>
      <c r="Q207" s="42" t="s">
        <v>1027</v>
      </c>
      <c r="R207" s="1367">
        <f>SUM(R9:R206)</f>
        <v>188333124732.00003</v>
      </c>
      <c r="S207" s="1219"/>
      <c r="T207" s="1220"/>
      <c r="U207" s="75"/>
      <c r="V207" s="75"/>
      <c r="W207" s="75"/>
      <c r="X207" s="75"/>
      <c r="Y207" s="75"/>
      <c r="Z207" s="75"/>
      <c r="AA207" s="75"/>
      <c r="AB207" s="75"/>
      <c r="AC207" s="75"/>
      <c r="AD207" s="75"/>
      <c r="AE207" s="75"/>
      <c r="AF207" s="75"/>
      <c r="AG207" s="75"/>
      <c r="AH207" s="75"/>
      <c r="AI207" s="75"/>
      <c r="AJ207" s="75"/>
      <c r="AK207" s="1336"/>
      <c r="AL207" s="1295"/>
      <c r="AM207" s="1296"/>
    </row>
    <row r="208" spans="1:39" ht="22.5" customHeight="1" x14ac:dyDescent="0.2">
      <c r="Q208" s="1290"/>
      <c r="R208" s="1376"/>
    </row>
    <row r="209" spans="4:18" ht="25.5" customHeight="1" x14ac:dyDescent="0.2">
      <c r="Q209" s="1290"/>
      <c r="R209" s="1376"/>
    </row>
    <row r="222" spans="4:18" ht="18" x14ac:dyDescent="0.25">
      <c r="D222" s="170"/>
      <c r="E222" s="171"/>
      <c r="F222" s="172"/>
      <c r="H222" s="1"/>
      <c r="I222" s="1"/>
      <c r="J222" s="170" t="s">
        <v>1982</v>
      </c>
      <c r="K222" s="171"/>
      <c r="L222" s="172"/>
    </row>
    <row r="223" spans="4:18" ht="18" x14ac:dyDescent="0.25">
      <c r="D223" s="1183"/>
      <c r="E223" s="171"/>
      <c r="F223" s="172"/>
      <c r="H223" s="1"/>
      <c r="I223" s="1"/>
      <c r="J223" s="1183" t="s">
        <v>1983</v>
      </c>
      <c r="K223" s="171"/>
      <c r="L223" s="172"/>
    </row>
    <row r="224" spans="4:18" x14ac:dyDescent="0.2">
      <c r="H224" s="1"/>
      <c r="I224" s="1"/>
      <c r="J224" s="1"/>
      <c r="K224" s="1"/>
    </row>
    <row r="225" spans="8:11" x14ac:dyDescent="0.2">
      <c r="H225" s="1"/>
      <c r="I225" s="1"/>
      <c r="J225" s="1"/>
      <c r="K225" s="1"/>
    </row>
    <row r="226" spans="8:11" x14ac:dyDescent="0.2">
      <c r="H226" s="1"/>
      <c r="I226" s="1"/>
      <c r="J226" s="1"/>
      <c r="K226" s="1"/>
    </row>
  </sheetData>
  <mergeCells count="525">
    <mergeCell ref="AK205:AK206"/>
    <mergeCell ref="AL205:AL206"/>
    <mergeCell ref="AM205:AM206"/>
    <mergeCell ref="AE205:AE206"/>
    <mergeCell ref="AF205:AF206"/>
    <mergeCell ref="AG205:AG206"/>
    <mergeCell ref="AH205:AH206"/>
    <mergeCell ref="AI205:AI206"/>
    <mergeCell ref="AJ205:AJ206"/>
    <mergeCell ref="Y205:Y206"/>
    <mergeCell ref="Z205:Z206"/>
    <mergeCell ref="AA205:AA206"/>
    <mergeCell ref="AB205:AB206"/>
    <mergeCell ref="AC205:AC206"/>
    <mergeCell ref="AD205:AD206"/>
    <mergeCell ref="S205:S206"/>
    <mergeCell ref="T205:T206"/>
    <mergeCell ref="U205:U206"/>
    <mergeCell ref="V205:V206"/>
    <mergeCell ref="W205:W206"/>
    <mergeCell ref="X205:X206"/>
    <mergeCell ref="L205:L206"/>
    <mergeCell ref="M205:M206"/>
    <mergeCell ref="N205:N206"/>
    <mergeCell ref="O205:O206"/>
    <mergeCell ref="P205:P206"/>
    <mergeCell ref="Q205:Q206"/>
    <mergeCell ref="S197:S200"/>
    <mergeCell ref="T197:T200"/>
    <mergeCell ref="D201:AM201"/>
    <mergeCell ref="D204:AM204"/>
    <mergeCell ref="E205:E206"/>
    <mergeCell ref="F205:F206"/>
    <mergeCell ref="G205:G206"/>
    <mergeCell ref="H205:H206"/>
    <mergeCell ref="I205:I206"/>
    <mergeCell ref="K205:K206"/>
    <mergeCell ref="AL115:AL200"/>
    <mergeCell ref="AM115:AM200"/>
    <mergeCell ref="S163:S170"/>
    <mergeCell ref="T163:T170"/>
    <mergeCell ref="Q172:Q192"/>
    <mergeCell ref="S172:S192"/>
    <mergeCell ref="T172:T192"/>
    <mergeCell ref="Q193:Q200"/>
    <mergeCell ref="AK111:AK114"/>
    <mergeCell ref="AL111:AL114"/>
    <mergeCell ref="Q115:Q171"/>
    <mergeCell ref="S115:S162"/>
    <mergeCell ref="T115:T162"/>
    <mergeCell ref="AK115:AK200"/>
    <mergeCell ref="E111:E114"/>
    <mergeCell ref="F111:F114"/>
    <mergeCell ref="G111:G114"/>
    <mergeCell ref="H111:H114"/>
    <mergeCell ref="I111:I114"/>
    <mergeCell ref="M111:M114"/>
    <mergeCell ref="S193:S196"/>
    <mergeCell ref="T193:T196"/>
    <mergeCell ref="E115:E200"/>
    <mergeCell ref="F115:F200"/>
    <mergeCell ref="G115:G200"/>
    <mergeCell ref="H115:H200"/>
    <mergeCell ref="I115:I200"/>
    <mergeCell ref="M115:M200"/>
    <mergeCell ref="P111:P200"/>
    <mergeCell ref="Q111:Q114"/>
    <mergeCell ref="S111:S114"/>
    <mergeCell ref="T111:T114"/>
    <mergeCell ref="E107:E110"/>
    <mergeCell ref="F107:F110"/>
    <mergeCell ref="G107:G110"/>
    <mergeCell ref="H107:H110"/>
    <mergeCell ref="I107:I110"/>
    <mergeCell ref="M107:M110"/>
    <mergeCell ref="AH103:AH200"/>
    <mergeCell ref="AI103:AI200"/>
    <mergeCell ref="AJ103:AJ200"/>
    <mergeCell ref="V103:V200"/>
    <mergeCell ref="W103:W200"/>
    <mergeCell ref="X103:X200"/>
    <mergeCell ref="Y103:Y200"/>
    <mergeCell ref="Z103:Z200"/>
    <mergeCell ref="AA103:AA200"/>
    <mergeCell ref="O103:O200"/>
    <mergeCell ref="P103:P106"/>
    <mergeCell ref="Q103:Q106"/>
    <mergeCell ref="S103:S106"/>
    <mergeCell ref="T103:T106"/>
    <mergeCell ref="U103:U200"/>
    <mergeCell ref="P107:P110"/>
    <mergeCell ref="Q107:Q110"/>
    <mergeCell ref="S107:S110"/>
    <mergeCell ref="T107:T110"/>
    <mergeCell ref="AM99:AM102"/>
    <mergeCell ref="E103:E106"/>
    <mergeCell ref="F103:F106"/>
    <mergeCell ref="G103:G106"/>
    <mergeCell ref="H103:H106"/>
    <mergeCell ref="I103:I106"/>
    <mergeCell ref="K103:K200"/>
    <mergeCell ref="L103:L200"/>
    <mergeCell ref="M103:M106"/>
    <mergeCell ref="N103:N200"/>
    <mergeCell ref="AK103:AK106"/>
    <mergeCell ref="AL103:AL106"/>
    <mergeCell ref="AM103:AM106"/>
    <mergeCell ref="AK107:AK110"/>
    <mergeCell ref="AL107:AL110"/>
    <mergeCell ref="AM107:AM110"/>
    <mergeCell ref="AM111:AM114"/>
    <mergeCell ref="AB103:AB200"/>
    <mergeCell ref="AC103:AC200"/>
    <mergeCell ref="AD103:AD200"/>
    <mergeCell ref="AE103:AE200"/>
    <mergeCell ref="AF103:AF200"/>
    <mergeCell ref="AG103:AG200"/>
    <mergeCell ref="AM95:AM98"/>
    <mergeCell ref="E99:E102"/>
    <mergeCell ref="F99:F102"/>
    <mergeCell ref="G99:G102"/>
    <mergeCell ref="H99:H102"/>
    <mergeCell ref="I99:I102"/>
    <mergeCell ref="M99:M102"/>
    <mergeCell ref="Q99:Q102"/>
    <mergeCell ref="S99:S102"/>
    <mergeCell ref="T99:T102"/>
    <mergeCell ref="AE91:AE102"/>
    <mergeCell ref="AF91:AF102"/>
    <mergeCell ref="U91:U102"/>
    <mergeCell ref="V91:V102"/>
    <mergeCell ref="W91:W102"/>
    <mergeCell ref="X91:X102"/>
    <mergeCell ref="Y91:Y102"/>
    <mergeCell ref="Z91:Z102"/>
    <mergeCell ref="N91:N102"/>
    <mergeCell ref="O91:O102"/>
    <mergeCell ref="P91:P102"/>
    <mergeCell ref="Q91:Q94"/>
    <mergeCell ref="S91:S94"/>
    <mergeCell ref="T91:T94"/>
    <mergeCell ref="AM91:AM94"/>
    <mergeCell ref="E95:E98"/>
    <mergeCell ref="F95:F98"/>
    <mergeCell ref="G95:G98"/>
    <mergeCell ref="H95:H98"/>
    <mergeCell ref="I95:I98"/>
    <mergeCell ref="M95:M98"/>
    <mergeCell ref="Q95:Q98"/>
    <mergeCell ref="S95:S98"/>
    <mergeCell ref="T95:T98"/>
    <mergeCell ref="AG91:AG102"/>
    <mergeCell ref="AH91:AH102"/>
    <mergeCell ref="AI91:AI102"/>
    <mergeCell ref="AJ91:AJ102"/>
    <mergeCell ref="AK91:AK94"/>
    <mergeCell ref="AL91:AL94"/>
    <mergeCell ref="AK95:AK98"/>
    <mergeCell ref="AL95:AL98"/>
    <mergeCell ref="AK99:AK102"/>
    <mergeCell ref="AL99:AL102"/>
    <mergeCell ref="AA91:AA102"/>
    <mergeCell ref="AB91:AB102"/>
    <mergeCell ref="AC91:AC102"/>
    <mergeCell ref="AD91:AD102"/>
    <mergeCell ref="T83:T86"/>
    <mergeCell ref="AL87:AL90"/>
    <mergeCell ref="AM87:AM90"/>
    <mergeCell ref="E91:E94"/>
    <mergeCell ref="F91:F94"/>
    <mergeCell ref="G91:G94"/>
    <mergeCell ref="H91:H94"/>
    <mergeCell ref="I91:I94"/>
    <mergeCell ref="K91:K102"/>
    <mergeCell ref="L91:L102"/>
    <mergeCell ref="M91:M94"/>
    <mergeCell ref="U83:U90"/>
    <mergeCell ref="V83:V90"/>
    <mergeCell ref="W83:W90"/>
    <mergeCell ref="X83:X90"/>
    <mergeCell ref="Y83:Y90"/>
    <mergeCell ref="T87:T90"/>
    <mergeCell ref="M83:M86"/>
    <mergeCell ref="N83:N90"/>
    <mergeCell ref="O83:O90"/>
    <mergeCell ref="P83:P86"/>
    <mergeCell ref="Q83:Q86"/>
    <mergeCell ref="S83:S86"/>
    <mergeCell ref="S87:S90"/>
    <mergeCell ref="AI83:AI90"/>
    <mergeCell ref="AJ83:AJ90"/>
    <mergeCell ref="AK83:AK86"/>
    <mergeCell ref="AK87:AK90"/>
    <mergeCell ref="Z83:Z90"/>
    <mergeCell ref="AA83:AA90"/>
    <mergeCell ref="AB83:AB90"/>
    <mergeCell ref="AC83:AC90"/>
    <mergeCell ref="AD83:AD90"/>
    <mergeCell ref="AE83:AE90"/>
    <mergeCell ref="AK79:AK82"/>
    <mergeCell ref="AL79:AL82"/>
    <mergeCell ref="AM79:AM82"/>
    <mergeCell ref="E83:E86"/>
    <mergeCell ref="F83:F86"/>
    <mergeCell ref="G83:G86"/>
    <mergeCell ref="H83:H86"/>
    <mergeCell ref="I83:I86"/>
    <mergeCell ref="K83:K90"/>
    <mergeCell ref="L83:L90"/>
    <mergeCell ref="Q79:Q82"/>
    <mergeCell ref="AL83:AL86"/>
    <mergeCell ref="AM83:AM86"/>
    <mergeCell ref="E87:E90"/>
    <mergeCell ref="F87:F90"/>
    <mergeCell ref="G87:G90"/>
    <mergeCell ref="H87:H90"/>
    <mergeCell ref="I87:I90"/>
    <mergeCell ref="M87:M90"/>
    <mergeCell ref="P87:P90"/>
    <mergeCell ref="Q87:Q90"/>
    <mergeCell ref="AF83:AF90"/>
    <mergeCell ref="AG83:AG90"/>
    <mergeCell ref="AH83:AH90"/>
    <mergeCell ref="AK75:AK78"/>
    <mergeCell ref="AL75:AL78"/>
    <mergeCell ref="AM75:AM78"/>
    <mergeCell ref="E79:E82"/>
    <mergeCell ref="F79:F82"/>
    <mergeCell ref="G79:G82"/>
    <mergeCell ref="H79:H82"/>
    <mergeCell ref="I79:I82"/>
    <mergeCell ref="M79:M82"/>
    <mergeCell ref="P79:P82"/>
    <mergeCell ref="U71:U82"/>
    <mergeCell ref="V71:V82"/>
    <mergeCell ref="W71:W82"/>
    <mergeCell ref="X71:X82"/>
    <mergeCell ref="S75:S78"/>
    <mergeCell ref="T75:T78"/>
    <mergeCell ref="S79:S82"/>
    <mergeCell ref="T79:T82"/>
    <mergeCell ref="L71:L82"/>
    <mergeCell ref="M71:M74"/>
    <mergeCell ref="N71:N82"/>
    <mergeCell ref="O71:O82"/>
    <mergeCell ref="P71:P78"/>
    <mergeCell ref="Q71:Q74"/>
    <mergeCell ref="AK71:AK74"/>
    <mergeCell ref="AL71:AL74"/>
    <mergeCell ref="AM71:AM74"/>
    <mergeCell ref="E75:E78"/>
    <mergeCell ref="F75:F78"/>
    <mergeCell ref="G75:G78"/>
    <mergeCell ref="H75:H78"/>
    <mergeCell ref="I75:I78"/>
    <mergeCell ref="M75:M78"/>
    <mergeCell ref="Q75:Q78"/>
    <mergeCell ref="AE71:AE82"/>
    <mergeCell ref="AF71:AF82"/>
    <mergeCell ref="AG71:AG82"/>
    <mergeCell ref="AH71:AH82"/>
    <mergeCell ref="AI71:AI82"/>
    <mergeCell ref="AJ71:AJ82"/>
    <mergeCell ref="Y71:Y82"/>
    <mergeCell ref="Z71:Z82"/>
    <mergeCell ref="AA71:AA82"/>
    <mergeCell ref="AB71:AB82"/>
    <mergeCell ref="AC71:AC82"/>
    <mergeCell ref="AD71:AD82"/>
    <mergeCell ref="S71:S74"/>
    <mergeCell ref="T71:T74"/>
    <mergeCell ref="E71:E74"/>
    <mergeCell ref="F71:F74"/>
    <mergeCell ref="G71:G74"/>
    <mergeCell ref="H71:H74"/>
    <mergeCell ref="I71:I74"/>
    <mergeCell ref="K71:K82"/>
    <mergeCell ref="Q65:Q68"/>
    <mergeCell ref="S65:S68"/>
    <mergeCell ref="T65:T68"/>
    <mergeCell ref="AK65:AK68"/>
    <mergeCell ref="AL65:AL68"/>
    <mergeCell ref="AM65:AM68"/>
    <mergeCell ref="AK61:AK64"/>
    <mergeCell ref="AL61:AL64"/>
    <mergeCell ref="AM61:AM64"/>
    <mergeCell ref="E65:E68"/>
    <mergeCell ref="F65:F68"/>
    <mergeCell ref="G65:G68"/>
    <mergeCell ref="H65:H68"/>
    <mergeCell ref="I65:I68"/>
    <mergeCell ref="M65:M68"/>
    <mergeCell ref="P65:P68"/>
    <mergeCell ref="S61:S64"/>
    <mergeCell ref="T61:T64"/>
    <mergeCell ref="AK55:AK58"/>
    <mergeCell ref="AL55:AL58"/>
    <mergeCell ref="AM55:AM58"/>
    <mergeCell ref="P60:P64"/>
    <mergeCell ref="E61:E64"/>
    <mergeCell ref="F61:F64"/>
    <mergeCell ref="G61:G64"/>
    <mergeCell ref="H61:H64"/>
    <mergeCell ref="I61:I64"/>
    <mergeCell ref="M61:M64"/>
    <mergeCell ref="E55:E58"/>
    <mergeCell ref="F55:F58"/>
    <mergeCell ref="G55:G58"/>
    <mergeCell ref="H55:H58"/>
    <mergeCell ref="I55:I58"/>
    <mergeCell ref="M55:M58"/>
    <mergeCell ref="N39:N70"/>
    <mergeCell ref="O39:O70"/>
    <mergeCell ref="P39:P59"/>
    <mergeCell ref="Q39:Q42"/>
    <mergeCell ref="S39:S42"/>
    <mergeCell ref="T39:T42"/>
    <mergeCell ref="Q55:Q58"/>
    <mergeCell ref="Q61:Q64"/>
    <mergeCell ref="AM47:AM50"/>
    <mergeCell ref="S51:S54"/>
    <mergeCell ref="T51:T54"/>
    <mergeCell ref="AK51:AK54"/>
    <mergeCell ref="AL51:AL54"/>
    <mergeCell ref="AM51:AM54"/>
    <mergeCell ref="AM43:AM46"/>
    <mergeCell ref="E47:E54"/>
    <mergeCell ref="F47:F54"/>
    <mergeCell ref="G47:G54"/>
    <mergeCell ref="H47:H54"/>
    <mergeCell ref="I47:I54"/>
    <mergeCell ref="M47:M54"/>
    <mergeCell ref="Q47:Q54"/>
    <mergeCell ref="S47:S50"/>
    <mergeCell ref="T47:T50"/>
    <mergeCell ref="AE39:AE70"/>
    <mergeCell ref="AF39:AF70"/>
    <mergeCell ref="U39:U70"/>
    <mergeCell ref="V39:V70"/>
    <mergeCell ref="W39:W70"/>
    <mergeCell ref="X39:X70"/>
    <mergeCell ref="Y39:Y70"/>
    <mergeCell ref="Z39:Z70"/>
    <mergeCell ref="AM39:AM42"/>
    <mergeCell ref="E43:E46"/>
    <mergeCell ref="F43:F46"/>
    <mergeCell ref="G43:G46"/>
    <mergeCell ref="H43:H46"/>
    <mergeCell ref="I43:I46"/>
    <mergeCell ref="M43:M46"/>
    <mergeCell ref="Q43:Q46"/>
    <mergeCell ref="S43:S46"/>
    <mergeCell ref="T43:T46"/>
    <mergeCell ref="AG39:AG70"/>
    <mergeCell ref="AH39:AH70"/>
    <mergeCell ref="AI39:AI70"/>
    <mergeCell ref="AJ39:AJ70"/>
    <mergeCell ref="AK39:AK42"/>
    <mergeCell ref="AL39:AL42"/>
    <mergeCell ref="AK43:AK46"/>
    <mergeCell ref="AL43:AL46"/>
    <mergeCell ref="AK47:AK50"/>
    <mergeCell ref="AL47:AL50"/>
    <mergeCell ref="AA39:AA70"/>
    <mergeCell ref="AB39:AB70"/>
    <mergeCell ref="AC39:AC70"/>
    <mergeCell ref="AD39:AD70"/>
    <mergeCell ref="AI37:AI38"/>
    <mergeCell ref="AJ37:AJ38"/>
    <mergeCell ref="E39:E42"/>
    <mergeCell ref="F39:F42"/>
    <mergeCell ref="G39:G42"/>
    <mergeCell ref="H39:H42"/>
    <mergeCell ref="I39:I42"/>
    <mergeCell ref="K39:K70"/>
    <mergeCell ref="L39:L70"/>
    <mergeCell ref="M39:M42"/>
    <mergeCell ref="AC37:AC38"/>
    <mergeCell ref="AD37:AD38"/>
    <mergeCell ref="AE37:AE38"/>
    <mergeCell ref="AF37:AF38"/>
    <mergeCell ref="AG37:AG38"/>
    <mergeCell ref="AH37:AH38"/>
    <mergeCell ref="W37:W38"/>
    <mergeCell ref="X37:X38"/>
    <mergeCell ref="Y37:Y38"/>
    <mergeCell ref="Z37:Z38"/>
    <mergeCell ref="AA37:AA38"/>
    <mergeCell ref="AB37:AB38"/>
    <mergeCell ref="K37:K38"/>
    <mergeCell ref="L37:L38"/>
    <mergeCell ref="N37:N38"/>
    <mergeCell ref="O37:O38"/>
    <mergeCell ref="U37:U38"/>
    <mergeCell ref="V37:V38"/>
    <mergeCell ref="E35:E36"/>
    <mergeCell ref="F35:F36"/>
    <mergeCell ref="G35:G36"/>
    <mergeCell ref="H35:H36"/>
    <mergeCell ref="I35:I36"/>
    <mergeCell ref="M35:M36"/>
    <mergeCell ref="AM15:AM18"/>
    <mergeCell ref="AL19:AL22"/>
    <mergeCell ref="AM19:AM22"/>
    <mergeCell ref="AL23:AL25"/>
    <mergeCell ref="AM23:AM25"/>
    <mergeCell ref="AM26:AM29"/>
    <mergeCell ref="AF11:AF36"/>
    <mergeCell ref="AG11:AG36"/>
    <mergeCell ref="AH11:AH36"/>
    <mergeCell ref="AI11:AI36"/>
    <mergeCell ref="AJ11:AJ36"/>
    <mergeCell ref="AK11:AK14"/>
    <mergeCell ref="AK15:AK18"/>
    <mergeCell ref="AK19:AK22"/>
    <mergeCell ref="AK23:AK25"/>
    <mergeCell ref="AK26:AK29"/>
    <mergeCell ref="E19:E22"/>
    <mergeCell ref="F19:F22"/>
    <mergeCell ref="G19:G22"/>
    <mergeCell ref="H19:H22"/>
    <mergeCell ref="I19:I22"/>
    <mergeCell ref="Q26:Q29"/>
    <mergeCell ref="S26:S29"/>
    <mergeCell ref="AL26:AL29"/>
    <mergeCell ref="Z11:Z36"/>
    <mergeCell ref="AA11:AA36"/>
    <mergeCell ref="AB11:AB36"/>
    <mergeCell ref="AC11:AC36"/>
    <mergeCell ref="AL15:AL18"/>
    <mergeCell ref="S23:S25"/>
    <mergeCell ref="O11:O36"/>
    <mergeCell ref="P11:P14"/>
    <mergeCell ref="Q11:Q14"/>
    <mergeCell ref="S11:S14"/>
    <mergeCell ref="S15:S18"/>
    <mergeCell ref="S19:S22"/>
    <mergeCell ref="P33:P36"/>
    <mergeCell ref="Q35:Q36"/>
    <mergeCell ref="I30:I31"/>
    <mergeCell ref="M30:M31"/>
    <mergeCell ref="E23:E25"/>
    <mergeCell ref="F23:F25"/>
    <mergeCell ref="G23:G25"/>
    <mergeCell ref="H23:H25"/>
    <mergeCell ref="I23:I25"/>
    <mergeCell ref="M23:M25"/>
    <mergeCell ref="Q23:Q25"/>
    <mergeCell ref="E30:E31"/>
    <mergeCell ref="F30:F31"/>
    <mergeCell ref="G30:G31"/>
    <mergeCell ref="E26:E29"/>
    <mergeCell ref="F26:F29"/>
    <mergeCell ref="G26:G29"/>
    <mergeCell ref="H26:H29"/>
    <mergeCell ref="I26:I29"/>
    <mergeCell ref="M26:M29"/>
    <mergeCell ref="AE11:AE36"/>
    <mergeCell ref="T11:T14"/>
    <mergeCell ref="U11:U36"/>
    <mergeCell ref="V11:V36"/>
    <mergeCell ref="W11:W36"/>
    <mergeCell ref="X11:X36"/>
    <mergeCell ref="Y11:Y36"/>
    <mergeCell ref="T15:T18"/>
    <mergeCell ref="T19:T22"/>
    <mergeCell ref="M19:M22"/>
    <mergeCell ref="P19:P29"/>
    <mergeCell ref="Q19:Q22"/>
    <mergeCell ref="AD11:AD36"/>
    <mergeCell ref="T23:T25"/>
    <mergeCell ref="T26:T29"/>
    <mergeCell ref="M11:M14"/>
    <mergeCell ref="N11:N36"/>
    <mergeCell ref="H30:H31"/>
    <mergeCell ref="P30:P32"/>
    <mergeCell ref="Q30:Q31"/>
    <mergeCell ref="R7:R8"/>
    <mergeCell ref="S7:T7"/>
    <mergeCell ref="U7:V7"/>
    <mergeCell ref="W7:Z7"/>
    <mergeCell ref="U9:AJ9"/>
    <mergeCell ref="A10:B36"/>
    <mergeCell ref="D10:AM10"/>
    <mergeCell ref="E11:E14"/>
    <mergeCell ref="F11:F14"/>
    <mergeCell ref="G11:G14"/>
    <mergeCell ref="H11:H14"/>
    <mergeCell ref="I11:I14"/>
    <mergeCell ref="K11:K36"/>
    <mergeCell ref="L11:L36"/>
    <mergeCell ref="AL11:AL14"/>
    <mergeCell ref="AM11:AM14"/>
    <mergeCell ref="E15:E18"/>
    <mergeCell ref="F15:F18"/>
    <mergeCell ref="G15:G18"/>
    <mergeCell ref="H15:H18"/>
    <mergeCell ref="I15:I18"/>
    <mergeCell ref="M15:M18"/>
    <mergeCell ref="P15:P18"/>
    <mergeCell ref="Q15:Q18"/>
    <mergeCell ref="J7:J8"/>
    <mergeCell ref="K7:K8"/>
    <mergeCell ref="L7:L8"/>
    <mergeCell ref="M7:M8"/>
    <mergeCell ref="N7:N8"/>
    <mergeCell ref="O7:O8"/>
    <mergeCell ref="D1:AK1"/>
    <mergeCell ref="D2:AK4"/>
    <mergeCell ref="A5:I6"/>
    <mergeCell ref="J5:AM5"/>
    <mergeCell ref="U6:AI6"/>
    <mergeCell ref="A7:B7"/>
    <mergeCell ref="C7:D7"/>
    <mergeCell ref="E7:F7"/>
    <mergeCell ref="G7:H7"/>
    <mergeCell ref="I7:I8"/>
    <mergeCell ref="AA7:AF7"/>
    <mergeCell ref="AG7:AI7"/>
    <mergeCell ref="AJ7:AJ8"/>
    <mergeCell ref="AK7:AK8"/>
    <mergeCell ref="AL7:AL8"/>
    <mergeCell ref="AM7:AM8"/>
    <mergeCell ref="P7:P8"/>
    <mergeCell ref="Q7:Q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125"/>
  <sheetViews>
    <sheetView zoomScale="70" zoomScaleNormal="70" workbookViewId="0">
      <selection activeCell="J12" sqref="J12:J14"/>
    </sheetView>
  </sheetViews>
  <sheetFormatPr baseColWidth="10" defaultColWidth="11.42578125" defaultRowHeight="27" customHeight="1" x14ac:dyDescent="0.2"/>
  <cols>
    <col min="1" max="1" width="9.5703125" style="14" customWidth="1"/>
    <col min="2" max="3" width="11.42578125" style="1" customWidth="1"/>
    <col min="4" max="4" width="11.28515625" style="1" customWidth="1"/>
    <col min="5" max="5" width="10.42578125" style="1" customWidth="1"/>
    <col min="6" max="6" width="23.7109375" style="15" customWidth="1"/>
    <col min="7" max="7" width="12" style="15" customWidth="1"/>
    <col min="8" max="8" width="19" style="13" customWidth="1"/>
    <col min="9" max="9" width="9.42578125" style="13" customWidth="1"/>
    <col min="10" max="10" width="36.5703125" style="13" customWidth="1"/>
    <col min="11" max="11" width="17.7109375" style="16" customWidth="1"/>
    <col min="12" max="12" width="29.85546875" style="15" customWidth="1"/>
    <col min="13" max="13" width="13.7109375" style="17" customWidth="1"/>
    <col min="14" max="14" width="22.7109375" style="18" customWidth="1"/>
    <col min="15" max="15" width="17.85546875" style="15" customWidth="1"/>
    <col min="16" max="16" width="17.28515625" style="15" customWidth="1"/>
    <col min="17" max="17" width="32.42578125" style="15" customWidth="1"/>
    <col min="18" max="18" width="23.28515625" style="19" customWidth="1"/>
    <col min="19" max="19" width="13" style="20" customWidth="1"/>
    <col min="20" max="20" width="15.5703125" style="21" customWidth="1"/>
    <col min="21" max="21" width="9.140625" style="1" customWidth="1"/>
    <col min="22" max="22" width="8" style="1" customWidth="1"/>
    <col min="23" max="23" width="9.5703125" style="1" customWidth="1"/>
    <col min="24" max="24" width="7.28515625" style="1" customWidth="1"/>
    <col min="25" max="25" width="8.42578125" style="1" customWidth="1"/>
    <col min="26" max="26" width="9.5703125" style="1" customWidth="1"/>
    <col min="27" max="27" width="6.28515625" style="1" customWidth="1"/>
    <col min="28" max="28" width="5.85546875" style="1" customWidth="1"/>
    <col min="29" max="30" width="4.42578125" style="1" customWidth="1"/>
    <col min="31" max="31" width="5" style="1" customWidth="1"/>
    <col min="32" max="32" width="5.85546875" style="1" customWidth="1"/>
    <col min="33" max="33" width="6.140625" style="1" customWidth="1"/>
    <col min="34" max="34" width="6.28515625" style="1" customWidth="1"/>
    <col min="35" max="35" width="4.85546875" style="1" customWidth="1"/>
    <col min="36" max="36" width="12.5703125" style="1" customWidth="1"/>
    <col min="37" max="37" width="12.140625" style="76" customWidth="1"/>
    <col min="38" max="38" width="13.7109375" style="23" customWidth="1"/>
    <col min="39" max="39" width="20.85546875" style="24" customWidth="1"/>
    <col min="40" max="16384" width="11.42578125" style="1"/>
  </cols>
  <sheetData>
    <row r="1" spans="1:59" ht="21.75" customHeight="1" x14ac:dyDescent="0.2">
      <c r="A1" s="2327" t="s">
        <v>1984</v>
      </c>
      <c r="B1" s="2327"/>
      <c r="C1" s="2327"/>
      <c r="D1" s="2327"/>
      <c r="E1" s="2327"/>
      <c r="F1" s="2327"/>
      <c r="G1" s="2327"/>
      <c r="H1" s="2327"/>
      <c r="I1" s="2327"/>
      <c r="J1" s="2327"/>
      <c r="K1" s="2327"/>
      <c r="L1" s="2327"/>
      <c r="M1" s="2327"/>
      <c r="N1" s="2327"/>
      <c r="O1" s="2327"/>
      <c r="P1" s="2327"/>
      <c r="Q1" s="2327"/>
      <c r="R1" s="2327"/>
      <c r="S1" s="2327"/>
      <c r="T1" s="2327"/>
      <c r="U1" s="2327"/>
      <c r="V1" s="2327"/>
      <c r="W1" s="2327"/>
      <c r="X1" s="2327"/>
      <c r="Y1" s="2327"/>
      <c r="Z1" s="2327"/>
      <c r="AA1" s="2327"/>
      <c r="AB1" s="2327"/>
      <c r="AC1" s="2327"/>
      <c r="AD1" s="2327"/>
      <c r="AE1" s="2327"/>
      <c r="AF1" s="2327"/>
      <c r="AG1" s="2327"/>
      <c r="AH1" s="2327"/>
      <c r="AI1" s="2327"/>
      <c r="AJ1" s="2327"/>
      <c r="AK1" s="1818"/>
      <c r="AL1" s="56" t="s">
        <v>0</v>
      </c>
      <c r="AM1" s="56" t="s">
        <v>953</v>
      </c>
      <c r="AN1" s="13"/>
      <c r="AO1" s="13"/>
      <c r="AP1" s="13"/>
      <c r="AQ1" s="13"/>
      <c r="AR1" s="13"/>
      <c r="AS1" s="13"/>
      <c r="AT1" s="13"/>
      <c r="AU1" s="13"/>
      <c r="AV1" s="13"/>
      <c r="AW1" s="13"/>
      <c r="AX1" s="13"/>
      <c r="AY1" s="13"/>
      <c r="AZ1" s="13"/>
      <c r="BA1" s="13"/>
      <c r="BB1" s="13"/>
      <c r="BC1" s="13"/>
      <c r="BD1" s="13"/>
      <c r="BE1" s="13"/>
      <c r="BF1" s="13"/>
      <c r="BG1" s="13"/>
    </row>
    <row r="2" spans="1:59" ht="15.75" customHeight="1" x14ac:dyDescent="0.2">
      <c r="A2" s="2327"/>
      <c r="B2" s="2327"/>
      <c r="C2" s="2327"/>
      <c r="D2" s="2327"/>
      <c r="E2" s="2327"/>
      <c r="F2" s="2327"/>
      <c r="G2" s="2327"/>
      <c r="H2" s="2327"/>
      <c r="I2" s="2327"/>
      <c r="J2" s="2327"/>
      <c r="K2" s="2327"/>
      <c r="L2" s="2327"/>
      <c r="M2" s="2327"/>
      <c r="N2" s="2327"/>
      <c r="O2" s="2327"/>
      <c r="P2" s="2327"/>
      <c r="Q2" s="2327"/>
      <c r="R2" s="2327"/>
      <c r="S2" s="2327"/>
      <c r="T2" s="2327"/>
      <c r="U2" s="2327"/>
      <c r="V2" s="2327"/>
      <c r="W2" s="2327"/>
      <c r="X2" s="2327"/>
      <c r="Y2" s="2327"/>
      <c r="Z2" s="2327"/>
      <c r="AA2" s="2327"/>
      <c r="AB2" s="2327"/>
      <c r="AC2" s="2327"/>
      <c r="AD2" s="2327"/>
      <c r="AE2" s="2327"/>
      <c r="AF2" s="2327"/>
      <c r="AG2" s="2327"/>
      <c r="AH2" s="2327"/>
      <c r="AI2" s="2327"/>
      <c r="AJ2" s="2327"/>
      <c r="AK2" s="1818"/>
      <c r="AL2" s="57" t="s">
        <v>1</v>
      </c>
      <c r="AM2" s="56" t="s">
        <v>954</v>
      </c>
      <c r="AN2" s="13"/>
      <c r="AO2" s="13"/>
      <c r="AP2" s="13"/>
      <c r="AQ2" s="13"/>
      <c r="AR2" s="13"/>
      <c r="AS2" s="13"/>
      <c r="AT2" s="13"/>
      <c r="AU2" s="13"/>
      <c r="AV2" s="13"/>
      <c r="AW2" s="13"/>
      <c r="AX2" s="13"/>
      <c r="AY2" s="13"/>
      <c r="AZ2" s="13"/>
      <c r="BA2" s="13"/>
      <c r="BB2" s="13"/>
      <c r="BC2" s="13"/>
      <c r="BD2" s="13"/>
      <c r="BE2" s="13"/>
      <c r="BF2" s="13"/>
      <c r="BG2" s="13"/>
    </row>
    <row r="3" spans="1:59" ht="18" customHeight="1" x14ac:dyDescent="0.2">
      <c r="A3" s="2327"/>
      <c r="B3" s="2327"/>
      <c r="C3" s="2327"/>
      <c r="D3" s="2327"/>
      <c r="E3" s="2327"/>
      <c r="F3" s="2327"/>
      <c r="G3" s="2327"/>
      <c r="H3" s="2327"/>
      <c r="I3" s="2327"/>
      <c r="J3" s="2327"/>
      <c r="K3" s="2327"/>
      <c r="L3" s="2327"/>
      <c r="M3" s="2327"/>
      <c r="N3" s="2327"/>
      <c r="O3" s="2327"/>
      <c r="P3" s="2327"/>
      <c r="Q3" s="2327"/>
      <c r="R3" s="2327"/>
      <c r="S3" s="2327"/>
      <c r="T3" s="2327"/>
      <c r="U3" s="2327"/>
      <c r="V3" s="2327"/>
      <c r="W3" s="2327"/>
      <c r="X3" s="2327"/>
      <c r="Y3" s="2327"/>
      <c r="Z3" s="2327"/>
      <c r="AA3" s="2327"/>
      <c r="AB3" s="2327"/>
      <c r="AC3" s="2327"/>
      <c r="AD3" s="2327"/>
      <c r="AE3" s="2327"/>
      <c r="AF3" s="2327"/>
      <c r="AG3" s="2327"/>
      <c r="AH3" s="2327"/>
      <c r="AI3" s="2327"/>
      <c r="AJ3" s="2327"/>
      <c r="AK3" s="1818"/>
      <c r="AL3" s="56" t="s">
        <v>2</v>
      </c>
      <c r="AM3" s="58" t="s">
        <v>955</v>
      </c>
      <c r="AN3" s="13"/>
      <c r="AO3" s="13"/>
      <c r="AP3" s="13"/>
      <c r="AQ3" s="13"/>
      <c r="AR3" s="13"/>
      <c r="AS3" s="13"/>
      <c r="AT3" s="13"/>
      <c r="AU3" s="13"/>
      <c r="AV3" s="13"/>
      <c r="AW3" s="13"/>
      <c r="AX3" s="13"/>
      <c r="AY3" s="13"/>
      <c r="AZ3" s="13"/>
      <c r="BA3" s="13"/>
      <c r="BB3" s="13"/>
      <c r="BC3" s="13"/>
      <c r="BD3" s="13"/>
      <c r="BE3" s="13"/>
      <c r="BF3" s="13"/>
      <c r="BG3" s="13"/>
    </row>
    <row r="4" spans="1:59" ht="17.25" customHeight="1"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56" t="s">
        <v>3</v>
      </c>
      <c r="AM4" s="59" t="s">
        <v>956</v>
      </c>
      <c r="AN4" s="13"/>
      <c r="AO4" s="13"/>
      <c r="AP4" s="13"/>
      <c r="AQ4" s="13"/>
      <c r="AR4" s="13"/>
      <c r="AS4" s="13"/>
      <c r="AT4" s="13"/>
      <c r="AU4" s="13"/>
      <c r="AV4" s="13"/>
      <c r="AW4" s="13"/>
      <c r="AX4" s="13"/>
      <c r="AY4" s="13"/>
      <c r="AZ4" s="13"/>
      <c r="BA4" s="13"/>
      <c r="BB4" s="13"/>
      <c r="BC4" s="13"/>
      <c r="BD4" s="13"/>
      <c r="BE4" s="13"/>
      <c r="BF4" s="13"/>
      <c r="BG4" s="13"/>
    </row>
    <row r="5" spans="1:59" ht="15.75" customHeight="1" x14ac:dyDescent="0.2">
      <c r="A5" s="1821" t="s">
        <v>1031</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c r="BG5" s="13"/>
    </row>
    <row r="6" spans="1:59" ht="18" customHeight="1" x14ac:dyDescent="0.2">
      <c r="A6" s="1822"/>
      <c r="B6" s="1822"/>
      <c r="C6" s="1822"/>
      <c r="D6" s="1822"/>
      <c r="E6" s="1822"/>
      <c r="F6" s="1822"/>
      <c r="G6" s="1822"/>
      <c r="H6" s="1822"/>
      <c r="I6" s="1822"/>
      <c r="J6" s="2"/>
      <c r="K6" s="3"/>
      <c r="L6" s="3"/>
      <c r="M6" s="3"/>
      <c r="N6" s="3"/>
      <c r="O6" s="3"/>
      <c r="P6" s="3"/>
      <c r="Q6" s="3"/>
      <c r="R6" s="3"/>
      <c r="S6" s="3"/>
      <c r="T6" s="3"/>
      <c r="U6" s="1824" t="s">
        <v>959</v>
      </c>
      <c r="V6" s="1819"/>
      <c r="W6" s="1819"/>
      <c r="X6" s="1819"/>
      <c r="Y6" s="1819"/>
      <c r="Z6" s="1819"/>
      <c r="AA6" s="1819"/>
      <c r="AB6" s="1819"/>
      <c r="AC6" s="1819"/>
      <c r="AD6" s="1819"/>
      <c r="AE6" s="1819"/>
      <c r="AF6" s="1819"/>
      <c r="AG6" s="1819"/>
      <c r="AH6" s="1819"/>
      <c r="AI6" s="1820"/>
      <c r="AJ6" s="1012"/>
      <c r="AK6" s="3"/>
      <c r="AL6" s="3"/>
      <c r="AM6" s="25"/>
      <c r="AN6" s="13"/>
      <c r="AO6" s="13"/>
      <c r="AP6" s="13"/>
      <c r="AQ6" s="13"/>
      <c r="AR6" s="13"/>
      <c r="AS6" s="13"/>
      <c r="AT6" s="13"/>
      <c r="AU6" s="13"/>
      <c r="AV6" s="13"/>
      <c r="AW6" s="13"/>
      <c r="AX6" s="13"/>
      <c r="AY6" s="13"/>
      <c r="AZ6" s="13"/>
      <c r="BA6" s="13"/>
      <c r="BB6" s="13"/>
      <c r="BC6" s="13"/>
      <c r="BD6" s="13"/>
      <c r="BE6" s="13"/>
      <c r="BF6" s="13"/>
      <c r="BG6" s="13"/>
    </row>
    <row r="7" spans="1:59" ht="24"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1838"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94.5" customHeight="1" x14ac:dyDescent="0.2">
      <c r="A8" s="37" t="s">
        <v>980</v>
      </c>
      <c r="B8" s="38" t="s">
        <v>981</v>
      </c>
      <c r="C8" s="39" t="s">
        <v>980</v>
      </c>
      <c r="D8" s="38" t="s">
        <v>981</v>
      </c>
      <c r="E8" s="38" t="s">
        <v>980</v>
      </c>
      <c r="F8" s="38" t="s">
        <v>981</v>
      </c>
      <c r="G8" s="38" t="s">
        <v>980</v>
      </c>
      <c r="H8" s="38" t="s">
        <v>981</v>
      </c>
      <c r="I8" s="1828"/>
      <c r="J8" s="1828"/>
      <c r="K8" s="1828"/>
      <c r="L8" s="1828"/>
      <c r="M8" s="1833"/>
      <c r="N8" s="1835"/>
      <c r="O8" s="1837"/>
      <c r="P8" s="1837"/>
      <c r="Q8" s="1828"/>
      <c r="R8" s="1839"/>
      <c r="S8" s="40" t="s">
        <v>982</v>
      </c>
      <c r="T8" s="1013"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16"/>
      <c r="BE8" s="16"/>
      <c r="BF8" s="16"/>
      <c r="BG8" s="16"/>
    </row>
    <row r="9" spans="1:59" ht="27" customHeight="1" x14ac:dyDescent="0.2">
      <c r="A9" s="1612">
        <v>1</v>
      </c>
      <c r="B9" s="1605" t="s">
        <v>1985</v>
      </c>
      <c r="C9" s="1478"/>
      <c r="D9" s="1478"/>
      <c r="E9" s="1478"/>
      <c r="F9" s="1479"/>
      <c r="G9" s="1479"/>
      <c r="H9" s="1478"/>
      <c r="I9" s="1478"/>
      <c r="J9" s="1478"/>
      <c r="K9" s="1480"/>
      <c r="L9" s="1479"/>
      <c r="M9" s="1481"/>
      <c r="N9" s="1482"/>
      <c r="O9" s="1479"/>
      <c r="P9" s="1479"/>
      <c r="Q9" s="1479"/>
      <c r="R9" s="1613"/>
      <c r="S9" s="1484"/>
      <c r="T9" s="1480"/>
      <c r="U9" s="1478"/>
      <c r="V9" s="1478"/>
      <c r="W9" s="1478"/>
      <c r="X9" s="1478"/>
      <c r="Y9" s="1478"/>
      <c r="Z9" s="1478"/>
      <c r="AA9" s="1478"/>
      <c r="AB9" s="1478"/>
      <c r="AC9" s="1478"/>
      <c r="AD9" s="1478"/>
      <c r="AE9" s="1478"/>
      <c r="AF9" s="1478"/>
      <c r="AG9" s="1478"/>
      <c r="AH9" s="1478"/>
      <c r="AI9" s="1478"/>
      <c r="AJ9" s="1478"/>
      <c r="AK9" s="1485"/>
      <c r="AL9" s="1485"/>
      <c r="AM9" s="1486"/>
      <c r="AN9" s="13"/>
      <c r="AO9" s="13"/>
      <c r="AP9" s="13"/>
      <c r="AQ9" s="13"/>
      <c r="AR9" s="13"/>
      <c r="AS9" s="13"/>
      <c r="AT9" s="13"/>
      <c r="AU9" s="13"/>
      <c r="AV9" s="13"/>
      <c r="AW9" s="13"/>
      <c r="AX9" s="13"/>
      <c r="AY9" s="13"/>
      <c r="AZ9" s="13"/>
      <c r="BA9" s="13"/>
      <c r="BB9" s="13"/>
      <c r="BC9" s="13"/>
      <c r="BD9" s="13"/>
      <c r="BE9" s="13"/>
      <c r="BF9" s="13"/>
      <c r="BG9" s="13"/>
    </row>
    <row r="10" spans="1:59" s="13" customFormat="1" ht="27" customHeight="1" x14ac:dyDescent="0.2">
      <c r="A10" s="1883"/>
      <c r="B10" s="1884"/>
      <c r="C10" s="553">
        <v>1905</v>
      </c>
      <c r="D10" s="554" t="s">
        <v>556</v>
      </c>
      <c r="E10" s="555"/>
      <c r="F10" s="556"/>
      <c r="G10" s="556"/>
      <c r="H10" s="555"/>
      <c r="I10" s="555"/>
      <c r="J10" s="555"/>
      <c r="K10" s="557"/>
      <c r="L10" s="556"/>
      <c r="M10" s="558"/>
      <c r="N10" s="559"/>
      <c r="O10" s="556"/>
      <c r="P10" s="556"/>
      <c r="Q10" s="556"/>
      <c r="R10" s="560"/>
      <c r="S10" s="561"/>
      <c r="T10" s="557"/>
      <c r="U10" s="555"/>
      <c r="V10" s="555"/>
      <c r="W10" s="555"/>
      <c r="X10" s="555"/>
      <c r="Y10" s="555"/>
      <c r="Z10" s="555"/>
      <c r="AA10" s="555"/>
      <c r="AB10" s="555"/>
      <c r="AC10" s="555"/>
      <c r="AD10" s="555"/>
      <c r="AE10" s="555"/>
      <c r="AF10" s="555"/>
      <c r="AG10" s="555"/>
      <c r="AH10" s="555"/>
      <c r="AI10" s="555"/>
      <c r="AJ10" s="555"/>
      <c r="AK10" s="562"/>
      <c r="AL10" s="562"/>
      <c r="AM10" s="563"/>
    </row>
    <row r="11" spans="1:59" s="13" customFormat="1" ht="27" hidden="1" customHeight="1" x14ac:dyDescent="0.2">
      <c r="A11" s="1885"/>
      <c r="B11" s="1886"/>
      <c r="C11" s="63"/>
      <c r="D11" s="86"/>
      <c r="E11" s="87"/>
      <c r="F11" s="88"/>
      <c r="G11" s="88"/>
      <c r="H11" s="87"/>
      <c r="I11" s="87"/>
      <c r="J11" s="87"/>
      <c r="K11" s="89"/>
      <c r="L11" s="88"/>
      <c r="M11" s="90"/>
      <c r="N11" s="91"/>
      <c r="O11" s="88"/>
      <c r="P11" s="88"/>
      <c r="Q11" s="88"/>
      <c r="R11" s="92"/>
      <c r="S11" s="93"/>
      <c r="T11" s="89"/>
      <c r="U11" s="87"/>
      <c r="V11" s="87"/>
      <c r="W11" s="87"/>
      <c r="X11" s="87"/>
      <c r="Y11" s="87"/>
      <c r="Z11" s="87"/>
      <c r="AA11" s="87"/>
      <c r="AB11" s="87"/>
      <c r="AC11" s="87"/>
      <c r="AD11" s="87"/>
      <c r="AE11" s="87"/>
      <c r="AF11" s="87"/>
      <c r="AG11" s="87"/>
      <c r="AH11" s="87"/>
      <c r="AI11" s="87"/>
      <c r="AJ11" s="87"/>
      <c r="AK11" s="94"/>
      <c r="AL11" s="94"/>
      <c r="AM11" s="95"/>
    </row>
    <row r="12" spans="1:59" s="13" customFormat="1" ht="61.5" customHeight="1" x14ac:dyDescent="0.2">
      <c r="A12" s="1885"/>
      <c r="B12" s="1886"/>
      <c r="C12" s="2328"/>
      <c r="D12" s="2322"/>
      <c r="E12" s="1892">
        <v>1905021</v>
      </c>
      <c r="F12" s="1892" t="s">
        <v>557</v>
      </c>
      <c r="G12" s="1892">
        <v>190502100</v>
      </c>
      <c r="H12" s="1892" t="s">
        <v>558</v>
      </c>
      <c r="I12" s="1892">
        <v>12</v>
      </c>
      <c r="J12" s="2892" t="s">
        <v>1986</v>
      </c>
      <c r="K12" s="1892" t="s">
        <v>559</v>
      </c>
      <c r="L12" s="1892" t="s">
        <v>1987</v>
      </c>
      <c r="M12" s="2875">
        <f>SUM(R12:R14)/N12</f>
        <v>0.5714285714285714</v>
      </c>
      <c r="N12" s="1938">
        <f>SUM(R12:R18)</f>
        <v>175000000</v>
      </c>
      <c r="O12" s="1892" t="s">
        <v>1988</v>
      </c>
      <c r="P12" s="2303" t="s">
        <v>1989</v>
      </c>
      <c r="Q12" s="96" t="s">
        <v>1990</v>
      </c>
      <c r="R12" s="1198">
        <v>65000000</v>
      </c>
      <c r="S12" s="1913">
        <v>20</v>
      </c>
      <c r="T12" s="1892" t="s">
        <v>1500</v>
      </c>
      <c r="U12" s="2946">
        <v>2360</v>
      </c>
      <c r="V12" s="2946">
        <v>2360</v>
      </c>
      <c r="W12" s="1870">
        <v>480</v>
      </c>
      <c r="X12" s="1870">
        <v>1400</v>
      </c>
      <c r="Y12" s="1870">
        <v>1440</v>
      </c>
      <c r="Z12" s="1870">
        <v>1200</v>
      </c>
      <c r="AA12" s="1870">
        <v>50</v>
      </c>
      <c r="AB12" s="1870">
        <v>50</v>
      </c>
      <c r="AC12" s="1870" t="s">
        <v>1132</v>
      </c>
      <c r="AD12" s="1870" t="s">
        <v>1132</v>
      </c>
      <c r="AE12" s="1870" t="s">
        <v>1132</v>
      </c>
      <c r="AF12" s="1870" t="s">
        <v>1132</v>
      </c>
      <c r="AG12" s="1870">
        <v>50</v>
      </c>
      <c r="AH12" s="1870">
        <v>50</v>
      </c>
      <c r="AI12" s="1870" t="s">
        <v>1132</v>
      </c>
      <c r="AJ12" s="2907">
        <f>SUM(W12:AI18)</f>
        <v>4720</v>
      </c>
      <c r="AK12" s="2300">
        <v>44197</v>
      </c>
      <c r="AL12" s="2300">
        <v>44561</v>
      </c>
      <c r="AM12" s="2303" t="s">
        <v>1991</v>
      </c>
    </row>
    <row r="13" spans="1:59" s="13" customFormat="1" ht="57.75" customHeight="1" x14ac:dyDescent="0.2">
      <c r="A13" s="1885"/>
      <c r="B13" s="1886"/>
      <c r="C13" s="2329"/>
      <c r="D13" s="2323"/>
      <c r="E13" s="1893"/>
      <c r="F13" s="1893"/>
      <c r="G13" s="1893"/>
      <c r="H13" s="1893"/>
      <c r="I13" s="1893"/>
      <c r="J13" s="2893"/>
      <c r="K13" s="1893"/>
      <c r="L13" s="1893"/>
      <c r="M13" s="2876"/>
      <c r="N13" s="1939"/>
      <c r="O13" s="1893"/>
      <c r="P13" s="2304"/>
      <c r="Q13" s="96" t="s">
        <v>1992</v>
      </c>
      <c r="R13" s="1198">
        <v>20000000</v>
      </c>
      <c r="S13" s="1913"/>
      <c r="T13" s="1893"/>
      <c r="U13" s="1876"/>
      <c r="V13" s="1876"/>
      <c r="W13" s="1871"/>
      <c r="X13" s="1871"/>
      <c r="Y13" s="1871"/>
      <c r="Z13" s="1871"/>
      <c r="AA13" s="1871"/>
      <c r="AB13" s="1871"/>
      <c r="AC13" s="1871"/>
      <c r="AD13" s="1871"/>
      <c r="AE13" s="1871"/>
      <c r="AF13" s="1871"/>
      <c r="AG13" s="1871"/>
      <c r="AH13" s="1871"/>
      <c r="AI13" s="1871"/>
      <c r="AJ13" s="2908"/>
      <c r="AK13" s="2301"/>
      <c r="AL13" s="2301"/>
      <c r="AM13" s="2304"/>
    </row>
    <row r="14" spans="1:59" s="13" customFormat="1" ht="59.25" customHeight="1" x14ac:dyDescent="0.2">
      <c r="A14" s="1885"/>
      <c r="B14" s="1886"/>
      <c r="C14" s="2330"/>
      <c r="D14" s="2325"/>
      <c r="E14" s="1894"/>
      <c r="F14" s="1894"/>
      <c r="G14" s="1894"/>
      <c r="H14" s="1894"/>
      <c r="I14" s="1894"/>
      <c r="J14" s="2905"/>
      <c r="K14" s="1893"/>
      <c r="L14" s="1893"/>
      <c r="M14" s="2877"/>
      <c r="N14" s="1939"/>
      <c r="O14" s="1893"/>
      <c r="P14" s="2304"/>
      <c r="Q14" s="96" t="s">
        <v>1993</v>
      </c>
      <c r="R14" s="1198">
        <v>15000000</v>
      </c>
      <c r="S14" s="1913"/>
      <c r="T14" s="1893"/>
      <c r="U14" s="1876"/>
      <c r="V14" s="1876"/>
      <c r="W14" s="1871"/>
      <c r="X14" s="1871"/>
      <c r="Y14" s="1871"/>
      <c r="Z14" s="1871"/>
      <c r="AA14" s="1871"/>
      <c r="AB14" s="1871"/>
      <c r="AC14" s="1871"/>
      <c r="AD14" s="1871"/>
      <c r="AE14" s="1871"/>
      <c r="AF14" s="1871"/>
      <c r="AG14" s="1871"/>
      <c r="AH14" s="1871"/>
      <c r="AI14" s="1871"/>
      <c r="AJ14" s="2908"/>
      <c r="AK14" s="2301"/>
      <c r="AL14" s="2301"/>
      <c r="AM14" s="2304"/>
    </row>
    <row r="15" spans="1:59" s="13" customFormat="1" ht="66.75" customHeight="1" x14ac:dyDescent="0.2">
      <c r="A15" s="1885"/>
      <c r="B15" s="1886"/>
      <c r="C15" s="1075"/>
      <c r="D15" s="97"/>
      <c r="E15" s="1892">
        <v>1905022</v>
      </c>
      <c r="F15" s="1892" t="s">
        <v>560</v>
      </c>
      <c r="G15" s="1892">
        <v>190502200</v>
      </c>
      <c r="H15" s="1892" t="s">
        <v>561</v>
      </c>
      <c r="I15" s="1892">
        <v>12</v>
      </c>
      <c r="J15" s="2892" t="s">
        <v>1994</v>
      </c>
      <c r="K15" s="1893"/>
      <c r="L15" s="1893"/>
      <c r="M15" s="1948">
        <f>SUM(R15:R18)/N12</f>
        <v>0.42857142857142855</v>
      </c>
      <c r="N15" s="1939"/>
      <c r="O15" s="1893"/>
      <c r="P15" s="2304"/>
      <c r="Q15" s="98" t="s">
        <v>1995</v>
      </c>
      <c r="R15" s="1198">
        <v>25000000</v>
      </c>
      <c r="S15" s="1913"/>
      <c r="T15" s="1893"/>
      <c r="U15" s="1876"/>
      <c r="V15" s="1876"/>
      <c r="W15" s="1871"/>
      <c r="X15" s="1871"/>
      <c r="Y15" s="1871"/>
      <c r="Z15" s="1871"/>
      <c r="AA15" s="1871"/>
      <c r="AB15" s="1871"/>
      <c r="AC15" s="1871"/>
      <c r="AD15" s="1871"/>
      <c r="AE15" s="1871"/>
      <c r="AF15" s="1871"/>
      <c r="AG15" s="1871"/>
      <c r="AH15" s="1871"/>
      <c r="AI15" s="1871"/>
      <c r="AJ15" s="2908"/>
      <c r="AK15" s="2301"/>
      <c r="AL15" s="2301"/>
      <c r="AM15" s="2304"/>
    </row>
    <row r="16" spans="1:59" s="13" customFormat="1" ht="60" customHeight="1" x14ac:dyDescent="0.2">
      <c r="A16" s="1885"/>
      <c r="B16" s="1886"/>
      <c r="C16" s="1075"/>
      <c r="D16" s="97"/>
      <c r="E16" s="1893"/>
      <c r="F16" s="1893"/>
      <c r="G16" s="1893"/>
      <c r="H16" s="1893"/>
      <c r="I16" s="1893"/>
      <c r="J16" s="2893"/>
      <c r="K16" s="1893"/>
      <c r="L16" s="1893"/>
      <c r="M16" s="1949"/>
      <c r="N16" s="1939"/>
      <c r="O16" s="1893"/>
      <c r="P16" s="2304"/>
      <c r="Q16" s="98" t="s">
        <v>1996</v>
      </c>
      <c r="R16" s="1198">
        <v>25000000</v>
      </c>
      <c r="S16" s="1913"/>
      <c r="T16" s="1893"/>
      <c r="U16" s="1876"/>
      <c r="V16" s="1876"/>
      <c r="W16" s="1871"/>
      <c r="X16" s="1871"/>
      <c r="Y16" s="1871"/>
      <c r="Z16" s="1871"/>
      <c r="AA16" s="1871"/>
      <c r="AB16" s="1871"/>
      <c r="AC16" s="1871"/>
      <c r="AD16" s="1871"/>
      <c r="AE16" s="1871"/>
      <c r="AF16" s="1871"/>
      <c r="AG16" s="1871"/>
      <c r="AH16" s="1871"/>
      <c r="AI16" s="1871"/>
      <c r="AJ16" s="2908"/>
      <c r="AK16" s="2301"/>
      <c r="AL16" s="2301"/>
      <c r="AM16" s="2304"/>
    </row>
    <row r="17" spans="1:39" s="13" customFormat="1" ht="37.5" customHeight="1" x14ac:dyDescent="0.2">
      <c r="A17" s="1885"/>
      <c r="B17" s="1886"/>
      <c r="C17" s="1075"/>
      <c r="D17" s="97"/>
      <c r="E17" s="1893"/>
      <c r="F17" s="1893"/>
      <c r="G17" s="1893"/>
      <c r="H17" s="1893"/>
      <c r="I17" s="1893"/>
      <c r="J17" s="573" t="s">
        <v>1997</v>
      </c>
      <c r="K17" s="1893"/>
      <c r="L17" s="1893"/>
      <c r="M17" s="1949"/>
      <c r="N17" s="1939"/>
      <c r="O17" s="1893"/>
      <c r="P17" s="2304"/>
      <c r="Q17" s="98" t="s">
        <v>1998</v>
      </c>
      <c r="R17" s="1198">
        <v>15000000</v>
      </c>
      <c r="S17" s="1913"/>
      <c r="T17" s="1893"/>
      <c r="U17" s="1876"/>
      <c r="V17" s="1876"/>
      <c r="W17" s="1871"/>
      <c r="X17" s="1871"/>
      <c r="Y17" s="1871"/>
      <c r="Z17" s="1871"/>
      <c r="AA17" s="1871"/>
      <c r="AB17" s="1871"/>
      <c r="AC17" s="1871"/>
      <c r="AD17" s="1871"/>
      <c r="AE17" s="1871"/>
      <c r="AF17" s="1871"/>
      <c r="AG17" s="1871"/>
      <c r="AH17" s="1871"/>
      <c r="AI17" s="1871"/>
      <c r="AJ17" s="2908"/>
      <c r="AK17" s="2301"/>
      <c r="AL17" s="2301"/>
      <c r="AM17" s="2304"/>
    </row>
    <row r="18" spans="1:39" s="13" customFormat="1" ht="38.25" customHeight="1" x14ac:dyDescent="0.2">
      <c r="A18" s="1885"/>
      <c r="B18" s="1886"/>
      <c r="C18" s="1075"/>
      <c r="D18" s="97"/>
      <c r="E18" s="1894"/>
      <c r="F18" s="1894"/>
      <c r="G18" s="1894"/>
      <c r="H18" s="1894"/>
      <c r="I18" s="1894"/>
      <c r="J18" s="1132" t="s">
        <v>1999</v>
      </c>
      <c r="K18" s="1894"/>
      <c r="L18" s="1894"/>
      <c r="M18" s="1950"/>
      <c r="N18" s="1940"/>
      <c r="O18" s="1894"/>
      <c r="P18" s="2305"/>
      <c r="Q18" s="98" t="s">
        <v>2000</v>
      </c>
      <c r="R18" s="1198">
        <v>10000000</v>
      </c>
      <c r="S18" s="1913"/>
      <c r="T18" s="1894"/>
      <c r="U18" s="2947"/>
      <c r="V18" s="2947"/>
      <c r="W18" s="2900"/>
      <c r="X18" s="2900"/>
      <c r="Y18" s="2900"/>
      <c r="Z18" s="2900"/>
      <c r="AA18" s="2900"/>
      <c r="AB18" s="2900"/>
      <c r="AC18" s="2900"/>
      <c r="AD18" s="2900"/>
      <c r="AE18" s="2900"/>
      <c r="AF18" s="2900"/>
      <c r="AG18" s="2900"/>
      <c r="AH18" s="2900"/>
      <c r="AI18" s="2900"/>
      <c r="AJ18" s="2909"/>
      <c r="AK18" s="2302"/>
      <c r="AL18" s="2302"/>
      <c r="AM18" s="2305"/>
    </row>
    <row r="19" spans="1:39" s="13" customFormat="1" ht="27" customHeight="1" x14ac:dyDescent="0.2">
      <c r="A19" s="1885"/>
      <c r="B19" s="1886"/>
      <c r="C19" s="553">
        <v>3301</v>
      </c>
      <c r="D19" s="575" t="s">
        <v>90</v>
      </c>
      <c r="E19" s="555"/>
      <c r="F19" s="556"/>
      <c r="G19" s="556"/>
      <c r="H19" s="555"/>
      <c r="I19" s="555"/>
      <c r="J19" s="555"/>
      <c r="K19" s="557"/>
      <c r="L19" s="556"/>
      <c r="M19" s="558"/>
      <c r="N19" s="559"/>
      <c r="O19" s="556"/>
      <c r="P19" s="556"/>
      <c r="Q19" s="556"/>
      <c r="R19" s="560"/>
      <c r="S19" s="561"/>
      <c r="T19" s="557"/>
      <c r="U19" s="555"/>
      <c r="V19" s="555"/>
      <c r="W19" s="555"/>
      <c r="X19" s="555"/>
      <c r="Y19" s="555"/>
      <c r="Z19" s="555"/>
      <c r="AA19" s="555"/>
      <c r="AB19" s="555"/>
      <c r="AC19" s="555"/>
      <c r="AD19" s="555"/>
      <c r="AE19" s="555"/>
      <c r="AF19" s="555"/>
      <c r="AG19" s="555"/>
      <c r="AH19" s="555"/>
      <c r="AI19" s="555"/>
      <c r="AJ19" s="555"/>
      <c r="AK19" s="562"/>
      <c r="AL19" s="562"/>
      <c r="AM19" s="563"/>
    </row>
    <row r="20" spans="1:39" s="13" customFormat="1" ht="207.75" customHeight="1" x14ac:dyDescent="0.2">
      <c r="A20" s="1885"/>
      <c r="B20" s="1886"/>
      <c r="C20" s="1074"/>
      <c r="D20" s="97"/>
      <c r="E20" s="1016">
        <v>3301051</v>
      </c>
      <c r="F20" s="99" t="s">
        <v>562</v>
      </c>
      <c r="G20" s="1016">
        <v>330105110</v>
      </c>
      <c r="H20" s="1016" t="s">
        <v>563</v>
      </c>
      <c r="I20" s="1016">
        <v>250</v>
      </c>
      <c r="J20" s="1016" t="s">
        <v>2001</v>
      </c>
      <c r="K20" s="1016" t="s">
        <v>564</v>
      </c>
      <c r="L20" s="99" t="s">
        <v>565</v>
      </c>
      <c r="M20" s="1133">
        <v>1</v>
      </c>
      <c r="N20" s="1038">
        <f>R20</f>
        <v>14250000</v>
      </c>
      <c r="O20" s="99" t="s">
        <v>566</v>
      </c>
      <c r="P20" s="1089" t="s">
        <v>2002</v>
      </c>
      <c r="Q20" s="100" t="s">
        <v>2003</v>
      </c>
      <c r="R20" s="491">
        <v>14250000</v>
      </c>
      <c r="S20" s="1115">
        <v>20</v>
      </c>
      <c r="T20" s="1018" t="s">
        <v>1500</v>
      </c>
      <c r="U20" s="1134">
        <v>100</v>
      </c>
      <c r="V20" s="1189">
        <v>150</v>
      </c>
      <c r="W20" s="1189" t="s">
        <v>1132</v>
      </c>
      <c r="X20" s="1189">
        <v>214</v>
      </c>
      <c r="Y20" s="1189">
        <v>30</v>
      </c>
      <c r="Z20" s="1189" t="s">
        <v>1132</v>
      </c>
      <c r="AA20" s="1189" t="s">
        <v>1132</v>
      </c>
      <c r="AB20" s="1189">
        <v>2</v>
      </c>
      <c r="AC20" s="1189" t="s">
        <v>1132</v>
      </c>
      <c r="AD20" s="1189" t="s">
        <v>1132</v>
      </c>
      <c r="AE20" s="1189" t="s">
        <v>1132</v>
      </c>
      <c r="AF20" s="1189" t="s">
        <v>1132</v>
      </c>
      <c r="AG20" s="1189" t="s">
        <v>1132</v>
      </c>
      <c r="AH20" s="1189">
        <v>1</v>
      </c>
      <c r="AI20" s="1189">
        <v>3</v>
      </c>
      <c r="AJ20" s="1167">
        <f>SUM(W20:AI20)</f>
        <v>250</v>
      </c>
      <c r="AK20" s="1065">
        <v>44197</v>
      </c>
      <c r="AL20" s="1065">
        <v>44561</v>
      </c>
      <c r="AM20" s="1089" t="s">
        <v>2004</v>
      </c>
    </row>
    <row r="21" spans="1:39" s="13" customFormat="1" ht="27" customHeight="1" x14ac:dyDescent="0.2">
      <c r="A21" s="1885"/>
      <c r="B21" s="1886"/>
      <c r="C21" s="553">
        <v>4102</v>
      </c>
      <c r="D21" s="575" t="s">
        <v>567</v>
      </c>
      <c r="E21" s="580"/>
      <c r="F21" s="556"/>
      <c r="G21" s="556"/>
      <c r="H21" s="555"/>
      <c r="I21" s="555"/>
      <c r="J21" s="555"/>
      <c r="K21" s="557"/>
      <c r="L21" s="556"/>
      <c r="M21" s="558"/>
      <c r="N21" s="559"/>
      <c r="O21" s="556"/>
      <c r="P21" s="556"/>
      <c r="Q21" s="556"/>
      <c r="R21" s="560"/>
      <c r="S21" s="561"/>
      <c r="T21" s="557"/>
      <c r="U21" s="555"/>
      <c r="V21" s="555"/>
      <c r="W21" s="555"/>
      <c r="X21" s="555"/>
      <c r="Y21" s="555"/>
      <c r="Z21" s="555"/>
      <c r="AA21" s="555"/>
      <c r="AB21" s="555"/>
      <c r="AC21" s="555"/>
      <c r="AD21" s="555"/>
      <c r="AE21" s="555"/>
      <c r="AF21" s="555"/>
      <c r="AG21" s="555"/>
      <c r="AH21" s="555"/>
      <c r="AI21" s="555"/>
      <c r="AJ21" s="555"/>
      <c r="AK21" s="562"/>
      <c r="AL21" s="562"/>
      <c r="AM21" s="563"/>
    </row>
    <row r="22" spans="1:39" s="13" customFormat="1" ht="65.25" customHeight="1" x14ac:dyDescent="0.2">
      <c r="A22" s="1885"/>
      <c r="B22" s="1886"/>
      <c r="C22" s="2328"/>
      <c r="D22" s="2322"/>
      <c r="E22" s="1016">
        <v>4102035</v>
      </c>
      <c r="F22" s="1016" t="s">
        <v>568</v>
      </c>
      <c r="G22" s="1016">
        <v>410203500</v>
      </c>
      <c r="H22" s="1016" t="s">
        <v>569</v>
      </c>
      <c r="I22" s="1016">
        <v>1</v>
      </c>
      <c r="J22" s="1131" t="s">
        <v>2005</v>
      </c>
      <c r="K22" s="1892" t="s">
        <v>570</v>
      </c>
      <c r="L22" s="1892" t="s">
        <v>2006</v>
      </c>
      <c r="M22" s="1133">
        <f>R22/N22</f>
        <v>0.2857142857142857</v>
      </c>
      <c r="N22" s="1938">
        <f>SUM(R22:R25)</f>
        <v>70000000</v>
      </c>
      <c r="O22" s="1892" t="s">
        <v>571</v>
      </c>
      <c r="P22" s="2878" t="s">
        <v>2007</v>
      </c>
      <c r="Q22" s="52" t="s">
        <v>2008</v>
      </c>
      <c r="R22" s="1198">
        <v>20000000</v>
      </c>
      <c r="S22" s="1913">
        <v>20</v>
      </c>
      <c r="T22" s="1913" t="s">
        <v>1500</v>
      </c>
      <c r="U22" s="2923">
        <v>104</v>
      </c>
      <c r="V22" s="2921">
        <v>96</v>
      </c>
      <c r="W22" s="2946">
        <v>125</v>
      </c>
      <c r="X22" s="2946" t="s">
        <v>1132</v>
      </c>
      <c r="Y22" s="2946">
        <v>75</v>
      </c>
      <c r="Z22" s="2946" t="s">
        <v>1132</v>
      </c>
      <c r="AA22" s="2946" t="s">
        <v>1132</v>
      </c>
      <c r="AB22" s="2946" t="s">
        <v>1132</v>
      </c>
      <c r="AC22" s="2946" t="s">
        <v>1132</v>
      </c>
      <c r="AD22" s="2946" t="s">
        <v>1132</v>
      </c>
      <c r="AE22" s="2946" t="s">
        <v>1132</v>
      </c>
      <c r="AF22" s="2946" t="s">
        <v>1132</v>
      </c>
      <c r="AG22" s="2946" t="s">
        <v>1132</v>
      </c>
      <c r="AH22" s="2946" t="s">
        <v>1132</v>
      </c>
      <c r="AI22" s="2946" t="s">
        <v>1132</v>
      </c>
      <c r="AJ22" s="1930">
        <f>SUM(W22:AI25)</f>
        <v>200</v>
      </c>
      <c r="AK22" s="2894">
        <v>44197</v>
      </c>
      <c r="AL22" s="2894">
        <v>44561</v>
      </c>
      <c r="AM22" s="1930" t="s">
        <v>2009</v>
      </c>
    </row>
    <row r="23" spans="1:39" s="13" customFormat="1" ht="59.25" customHeight="1" x14ac:dyDescent="0.2">
      <c r="A23" s="1885"/>
      <c r="B23" s="1886"/>
      <c r="C23" s="2329"/>
      <c r="D23" s="2323"/>
      <c r="E23" s="1892">
        <v>4102001</v>
      </c>
      <c r="F23" s="1892" t="s">
        <v>572</v>
      </c>
      <c r="G23" s="1892">
        <v>410200100</v>
      </c>
      <c r="H23" s="1892" t="s">
        <v>2010</v>
      </c>
      <c r="I23" s="1892">
        <v>12</v>
      </c>
      <c r="J23" s="2950" t="s">
        <v>2011</v>
      </c>
      <c r="K23" s="1893"/>
      <c r="L23" s="1893"/>
      <c r="M23" s="2875">
        <f>SUM(R23:R25)/N22</f>
        <v>0.7142857142857143</v>
      </c>
      <c r="N23" s="1939"/>
      <c r="O23" s="1893"/>
      <c r="P23" s="2879"/>
      <c r="Q23" s="52" t="s">
        <v>2012</v>
      </c>
      <c r="R23" s="1198">
        <v>20000000</v>
      </c>
      <c r="S23" s="1913"/>
      <c r="T23" s="1913"/>
      <c r="U23" s="2923"/>
      <c r="V23" s="2948"/>
      <c r="W23" s="1876"/>
      <c r="X23" s="1876"/>
      <c r="Y23" s="1876"/>
      <c r="Z23" s="1876"/>
      <c r="AA23" s="1876"/>
      <c r="AB23" s="1876"/>
      <c r="AC23" s="1876"/>
      <c r="AD23" s="1876"/>
      <c r="AE23" s="1876"/>
      <c r="AF23" s="1876"/>
      <c r="AG23" s="1876"/>
      <c r="AH23" s="1876"/>
      <c r="AI23" s="1876"/>
      <c r="AJ23" s="1931"/>
      <c r="AK23" s="2895"/>
      <c r="AL23" s="2895"/>
      <c r="AM23" s="1931"/>
    </row>
    <row r="24" spans="1:39" s="13" customFormat="1" ht="70.5" customHeight="1" x14ac:dyDescent="0.2">
      <c r="A24" s="1885"/>
      <c r="B24" s="1886"/>
      <c r="C24" s="2329"/>
      <c r="D24" s="2323"/>
      <c r="E24" s="1893"/>
      <c r="F24" s="1893"/>
      <c r="G24" s="1893"/>
      <c r="H24" s="1893"/>
      <c r="I24" s="1893"/>
      <c r="J24" s="2951"/>
      <c r="K24" s="1893"/>
      <c r="L24" s="1893"/>
      <c r="M24" s="2876"/>
      <c r="N24" s="1939"/>
      <c r="O24" s="1893"/>
      <c r="P24" s="2879"/>
      <c r="Q24" s="52" t="s">
        <v>2013</v>
      </c>
      <c r="R24" s="1198">
        <v>20000000</v>
      </c>
      <c r="S24" s="1913"/>
      <c r="T24" s="1913"/>
      <c r="U24" s="2923"/>
      <c r="V24" s="2948"/>
      <c r="W24" s="1876"/>
      <c r="X24" s="1876"/>
      <c r="Y24" s="1876"/>
      <c r="Z24" s="1876"/>
      <c r="AA24" s="1876"/>
      <c r="AB24" s="1876"/>
      <c r="AC24" s="1876"/>
      <c r="AD24" s="1876"/>
      <c r="AE24" s="1876"/>
      <c r="AF24" s="1876"/>
      <c r="AG24" s="1876"/>
      <c r="AH24" s="1876"/>
      <c r="AI24" s="1876"/>
      <c r="AJ24" s="1931"/>
      <c r="AK24" s="2895"/>
      <c r="AL24" s="2895"/>
      <c r="AM24" s="1931"/>
    </row>
    <row r="25" spans="1:39" s="13" customFormat="1" ht="51" customHeight="1" x14ac:dyDescent="0.2">
      <c r="A25" s="1885"/>
      <c r="B25" s="1886"/>
      <c r="C25" s="2329"/>
      <c r="D25" s="2323"/>
      <c r="E25" s="1893"/>
      <c r="F25" s="1893"/>
      <c r="G25" s="1893"/>
      <c r="H25" s="1893"/>
      <c r="I25" s="1893"/>
      <c r="J25" s="2951"/>
      <c r="K25" s="1893"/>
      <c r="L25" s="1893"/>
      <c r="M25" s="2876"/>
      <c r="N25" s="1939"/>
      <c r="O25" s="1893"/>
      <c r="P25" s="2879"/>
      <c r="Q25" s="52" t="s">
        <v>2014</v>
      </c>
      <c r="R25" s="1198">
        <v>10000000</v>
      </c>
      <c r="S25" s="1913"/>
      <c r="T25" s="1913"/>
      <c r="U25" s="2923"/>
      <c r="V25" s="2948"/>
      <c r="W25" s="1876"/>
      <c r="X25" s="1876"/>
      <c r="Y25" s="1876"/>
      <c r="Z25" s="1876"/>
      <c r="AA25" s="1876"/>
      <c r="AB25" s="1876"/>
      <c r="AC25" s="1876"/>
      <c r="AD25" s="1876"/>
      <c r="AE25" s="1876"/>
      <c r="AF25" s="1876"/>
      <c r="AG25" s="1876"/>
      <c r="AH25" s="1876"/>
      <c r="AI25" s="1876"/>
      <c r="AJ25" s="1931"/>
      <c r="AK25" s="2895"/>
      <c r="AL25" s="2895"/>
      <c r="AM25" s="1931"/>
    </row>
    <row r="26" spans="1:39" s="13" customFormat="1" ht="72.75" customHeight="1" x14ac:dyDescent="0.2">
      <c r="A26" s="1885"/>
      <c r="B26" s="1886"/>
      <c r="C26" s="2329"/>
      <c r="D26" s="2323"/>
      <c r="E26" s="1892">
        <v>4102043</v>
      </c>
      <c r="F26" s="1892" t="s">
        <v>574</v>
      </c>
      <c r="G26" s="1892" t="s">
        <v>575</v>
      </c>
      <c r="H26" s="1892" t="s">
        <v>576</v>
      </c>
      <c r="I26" s="2328">
        <v>1</v>
      </c>
      <c r="J26" s="1987" t="s">
        <v>2015</v>
      </c>
      <c r="K26" s="2322" t="s">
        <v>577</v>
      </c>
      <c r="L26" s="1892" t="s">
        <v>2016</v>
      </c>
      <c r="M26" s="2875">
        <v>1</v>
      </c>
      <c r="N26" s="1938">
        <f>SUM(R26:R30)</f>
        <v>135000000</v>
      </c>
      <c r="O26" s="1892" t="s">
        <v>2017</v>
      </c>
      <c r="P26" s="2878" t="s">
        <v>2018</v>
      </c>
      <c r="Q26" s="52" t="s">
        <v>2019</v>
      </c>
      <c r="R26" s="1198">
        <v>15400000</v>
      </c>
      <c r="S26" s="1913">
        <v>20</v>
      </c>
      <c r="T26" s="1897" t="s">
        <v>1500</v>
      </c>
      <c r="U26" s="2923">
        <v>650</v>
      </c>
      <c r="V26" s="2921">
        <v>600</v>
      </c>
      <c r="W26" s="2946">
        <v>125</v>
      </c>
      <c r="X26" s="2946">
        <v>250</v>
      </c>
      <c r="Y26" s="2946">
        <v>625</v>
      </c>
      <c r="Z26" s="2946">
        <v>250</v>
      </c>
      <c r="AA26" s="2946" t="s">
        <v>1132</v>
      </c>
      <c r="AB26" s="2946" t="s">
        <v>1132</v>
      </c>
      <c r="AC26" s="2946" t="s">
        <v>1132</v>
      </c>
      <c r="AD26" s="2946" t="s">
        <v>1132</v>
      </c>
      <c r="AE26" s="2946" t="s">
        <v>1132</v>
      </c>
      <c r="AF26" s="2946" t="s">
        <v>1132</v>
      </c>
      <c r="AG26" s="2946" t="s">
        <v>1132</v>
      </c>
      <c r="AH26" s="2946" t="s">
        <v>1132</v>
      </c>
      <c r="AI26" s="2946" t="s">
        <v>1132</v>
      </c>
      <c r="AJ26" s="1930">
        <f>SUM(W26:AI30)</f>
        <v>1250</v>
      </c>
      <c r="AK26" s="2894">
        <v>44197</v>
      </c>
      <c r="AL26" s="2894">
        <v>44561</v>
      </c>
      <c r="AM26" s="1930" t="s">
        <v>2009</v>
      </c>
    </row>
    <row r="27" spans="1:39" s="13" customFormat="1" ht="66.75" customHeight="1" x14ac:dyDescent="0.2">
      <c r="A27" s="1885"/>
      <c r="B27" s="1886"/>
      <c r="C27" s="2329"/>
      <c r="D27" s="2323"/>
      <c r="E27" s="1893"/>
      <c r="F27" s="1893"/>
      <c r="G27" s="1893"/>
      <c r="H27" s="1893"/>
      <c r="I27" s="2329"/>
      <c r="J27" s="1987"/>
      <c r="K27" s="2323"/>
      <c r="L27" s="1893"/>
      <c r="M27" s="2876"/>
      <c r="N27" s="1939"/>
      <c r="O27" s="1893"/>
      <c r="P27" s="2879"/>
      <c r="Q27" s="52" t="s">
        <v>2020</v>
      </c>
      <c r="R27" s="1198">
        <v>15400000</v>
      </c>
      <c r="S27" s="1913"/>
      <c r="T27" s="1897"/>
      <c r="U27" s="2923"/>
      <c r="V27" s="2948"/>
      <c r="W27" s="1876"/>
      <c r="X27" s="1876"/>
      <c r="Y27" s="1876"/>
      <c r="Z27" s="1876"/>
      <c r="AA27" s="1876"/>
      <c r="AB27" s="1876"/>
      <c r="AC27" s="1876"/>
      <c r="AD27" s="1876"/>
      <c r="AE27" s="1876"/>
      <c r="AF27" s="1876"/>
      <c r="AG27" s="1876"/>
      <c r="AH27" s="1876"/>
      <c r="AI27" s="1876"/>
      <c r="AJ27" s="1931"/>
      <c r="AK27" s="2895"/>
      <c r="AL27" s="2895"/>
      <c r="AM27" s="1931"/>
    </row>
    <row r="28" spans="1:39" s="251" customFormat="1" ht="73.5" customHeight="1" x14ac:dyDescent="0.2">
      <c r="A28" s="1885"/>
      <c r="B28" s="1886"/>
      <c r="C28" s="2329"/>
      <c r="D28" s="2323"/>
      <c r="E28" s="1893"/>
      <c r="F28" s="1893"/>
      <c r="G28" s="1893"/>
      <c r="H28" s="1893"/>
      <c r="I28" s="2329"/>
      <c r="J28" s="1987"/>
      <c r="K28" s="2323"/>
      <c r="L28" s="1893"/>
      <c r="M28" s="2876"/>
      <c r="N28" s="1939"/>
      <c r="O28" s="1893"/>
      <c r="P28" s="2879"/>
      <c r="Q28" s="1235" t="s">
        <v>2021</v>
      </c>
      <c r="R28" s="1248">
        <v>94200000</v>
      </c>
      <c r="S28" s="1913"/>
      <c r="T28" s="1897"/>
      <c r="U28" s="2923"/>
      <c r="V28" s="2948"/>
      <c r="W28" s="1876"/>
      <c r="X28" s="1876"/>
      <c r="Y28" s="1876"/>
      <c r="Z28" s="1876"/>
      <c r="AA28" s="1876"/>
      <c r="AB28" s="1876"/>
      <c r="AC28" s="1876"/>
      <c r="AD28" s="1876"/>
      <c r="AE28" s="1876"/>
      <c r="AF28" s="1876"/>
      <c r="AG28" s="1876"/>
      <c r="AH28" s="1876"/>
      <c r="AI28" s="1876"/>
      <c r="AJ28" s="1931"/>
      <c r="AK28" s="2895"/>
      <c r="AL28" s="2895"/>
      <c r="AM28" s="1931"/>
    </row>
    <row r="29" spans="1:39" s="251" customFormat="1" ht="49.5" customHeight="1" x14ac:dyDescent="0.2">
      <c r="A29" s="1885"/>
      <c r="B29" s="1886"/>
      <c r="C29" s="2329"/>
      <c r="D29" s="2323"/>
      <c r="E29" s="1893"/>
      <c r="F29" s="1893"/>
      <c r="G29" s="1893"/>
      <c r="H29" s="1893"/>
      <c r="I29" s="2329"/>
      <c r="J29" s="1224" t="s">
        <v>2022</v>
      </c>
      <c r="K29" s="2323"/>
      <c r="L29" s="1893"/>
      <c r="M29" s="2876"/>
      <c r="N29" s="1939"/>
      <c r="O29" s="1893"/>
      <c r="P29" s="2879"/>
      <c r="Q29" s="1379" t="s">
        <v>2023</v>
      </c>
      <c r="R29" s="1382">
        <v>5000000</v>
      </c>
      <c r="S29" s="1913"/>
      <c r="T29" s="1897"/>
      <c r="U29" s="2923"/>
      <c r="V29" s="2948"/>
      <c r="W29" s="1876"/>
      <c r="X29" s="1876"/>
      <c r="Y29" s="1876"/>
      <c r="Z29" s="1876"/>
      <c r="AA29" s="1876"/>
      <c r="AB29" s="1876"/>
      <c r="AC29" s="1876"/>
      <c r="AD29" s="1876"/>
      <c r="AE29" s="1876"/>
      <c r="AF29" s="1876"/>
      <c r="AG29" s="1876"/>
      <c r="AH29" s="1876"/>
      <c r="AI29" s="1876"/>
      <c r="AJ29" s="1931"/>
      <c r="AK29" s="2895"/>
      <c r="AL29" s="2895"/>
      <c r="AM29" s="1931"/>
    </row>
    <row r="30" spans="1:39" s="251" customFormat="1" ht="62.25" customHeight="1" x14ac:dyDescent="0.2">
      <c r="A30" s="1885"/>
      <c r="B30" s="1886"/>
      <c r="C30" s="2329"/>
      <c r="D30" s="2323"/>
      <c r="E30" s="1894"/>
      <c r="F30" s="1894"/>
      <c r="G30" s="1894"/>
      <c r="H30" s="1894"/>
      <c r="I30" s="2330"/>
      <c r="J30" s="1224" t="s">
        <v>2024</v>
      </c>
      <c r="K30" s="2325"/>
      <c r="L30" s="1894"/>
      <c r="M30" s="2877"/>
      <c r="N30" s="1940"/>
      <c r="O30" s="1894"/>
      <c r="P30" s="2880"/>
      <c r="Q30" s="1379" t="s">
        <v>2025</v>
      </c>
      <c r="R30" s="1382">
        <v>5000000</v>
      </c>
      <c r="S30" s="1913"/>
      <c r="T30" s="1897"/>
      <c r="U30" s="2923"/>
      <c r="V30" s="2922"/>
      <c r="W30" s="2947"/>
      <c r="X30" s="2947"/>
      <c r="Y30" s="2947"/>
      <c r="Z30" s="2947"/>
      <c r="AA30" s="2947"/>
      <c r="AB30" s="2947"/>
      <c r="AC30" s="2947"/>
      <c r="AD30" s="2947"/>
      <c r="AE30" s="2947"/>
      <c r="AF30" s="2947"/>
      <c r="AG30" s="2947"/>
      <c r="AH30" s="2947"/>
      <c r="AI30" s="2947"/>
      <c r="AJ30" s="1932"/>
      <c r="AK30" s="2895"/>
      <c r="AL30" s="2895"/>
      <c r="AM30" s="1932"/>
    </row>
    <row r="31" spans="1:39" s="251" customFormat="1" ht="57" customHeight="1" x14ac:dyDescent="0.2">
      <c r="A31" s="1885"/>
      <c r="B31" s="1886"/>
      <c r="C31" s="2329"/>
      <c r="D31" s="2323"/>
      <c r="E31" s="1200">
        <v>4102035</v>
      </c>
      <c r="F31" s="1235" t="s">
        <v>2026</v>
      </c>
      <c r="G31" s="1200" t="s">
        <v>578</v>
      </c>
      <c r="H31" s="1200" t="s">
        <v>579</v>
      </c>
      <c r="I31" s="1200">
        <v>1</v>
      </c>
      <c r="J31" s="1378" t="s">
        <v>2027</v>
      </c>
      <c r="K31" s="2538" t="s">
        <v>2028</v>
      </c>
      <c r="L31" s="2538" t="s">
        <v>2029</v>
      </c>
      <c r="M31" s="544">
        <f>R31/N31</f>
        <v>0.15</v>
      </c>
      <c r="N31" s="2953">
        <f>SUM(R31:R37)</f>
        <v>240000000</v>
      </c>
      <c r="O31" s="1977" t="s">
        <v>580</v>
      </c>
      <c r="P31" s="2954" t="s">
        <v>2030</v>
      </c>
      <c r="Q31" s="1235" t="s">
        <v>2031</v>
      </c>
      <c r="R31" s="1248">
        <v>36000000</v>
      </c>
      <c r="S31" s="2611">
        <v>20</v>
      </c>
      <c r="T31" s="2611" t="s">
        <v>1500</v>
      </c>
      <c r="U31" s="2901">
        <v>15600</v>
      </c>
      <c r="V31" s="2902">
        <v>14400</v>
      </c>
      <c r="W31" s="1870">
        <v>25000</v>
      </c>
      <c r="X31" s="1870">
        <v>3750</v>
      </c>
      <c r="Y31" s="1870">
        <v>1250</v>
      </c>
      <c r="Z31" s="1870" t="s">
        <v>1132</v>
      </c>
      <c r="AA31" s="1870" t="s">
        <v>1132</v>
      </c>
      <c r="AB31" s="1870" t="s">
        <v>1132</v>
      </c>
      <c r="AC31" s="1870" t="s">
        <v>1132</v>
      </c>
      <c r="AD31" s="1870" t="s">
        <v>1132</v>
      </c>
      <c r="AE31" s="1870" t="s">
        <v>1132</v>
      </c>
      <c r="AF31" s="1870" t="s">
        <v>1132</v>
      </c>
      <c r="AG31" s="1870" t="s">
        <v>1132</v>
      </c>
      <c r="AH31" s="1870" t="s">
        <v>1132</v>
      </c>
      <c r="AI31" s="1870" t="s">
        <v>1132</v>
      </c>
      <c r="AJ31" s="2907">
        <f>SUM(W31:AI37)</f>
        <v>30000</v>
      </c>
      <c r="AK31" s="2927">
        <v>44197</v>
      </c>
      <c r="AL31" s="2927">
        <v>44561</v>
      </c>
      <c r="AM31" s="2907" t="s">
        <v>2009</v>
      </c>
    </row>
    <row r="32" spans="1:39" s="251" customFormat="1" ht="71.25" customHeight="1" x14ac:dyDescent="0.2">
      <c r="A32" s="1885"/>
      <c r="B32" s="1886"/>
      <c r="C32" s="2329"/>
      <c r="D32" s="2323"/>
      <c r="E32" s="2538" t="s">
        <v>573</v>
      </c>
      <c r="F32" s="2538" t="s">
        <v>581</v>
      </c>
      <c r="G32" s="2538">
        <v>410204301</v>
      </c>
      <c r="H32" s="2538" t="s">
        <v>582</v>
      </c>
      <c r="I32" s="2949">
        <v>1</v>
      </c>
      <c r="J32" s="2883" t="s">
        <v>2032</v>
      </c>
      <c r="K32" s="2952"/>
      <c r="L32" s="2538"/>
      <c r="M32" s="2890">
        <f>SUM(R32:R37)/N31</f>
        <v>0.85</v>
      </c>
      <c r="N32" s="2953"/>
      <c r="O32" s="1977"/>
      <c r="P32" s="2954"/>
      <c r="Q32" s="1235" t="s">
        <v>2033</v>
      </c>
      <c r="R32" s="1248">
        <v>15400000</v>
      </c>
      <c r="S32" s="2611"/>
      <c r="T32" s="2611"/>
      <c r="U32" s="2901"/>
      <c r="V32" s="2903"/>
      <c r="W32" s="1871"/>
      <c r="X32" s="1871"/>
      <c r="Y32" s="1871"/>
      <c r="Z32" s="1871"/>
      <c r="AA32" s="1871"/>
      <c r="AB32" s="1871"/>
      <c r="AC32" s="1871"/>
      <c r="AD32" s="1871"/>
      <c r="AE32" s="1871"/>
      <c r="AF32" s="1871"/>
      <c r="AG32" s="1871"/>
      <c r="AH32" s="1871"/>
      <c r="AI32" s="1871"/>
      <c r="AJ32" s="2908"/>
      <c r="AK32" s="2928"/>
      <c r="AL32" s="2928"/>
      <c r="AM32" s="2908"/>
    </row>
    <row r="33" spans="1:39" s="251" customFormat="1" ht="117" customHeight="1" x14ac:dyDescent="0.2">
      <c r="A33" s="1885"/>
      <c r="B33" s="1886"/>
      <c r="C33" s="2329"/>
      <c r="D33" s="2323"/>
      <c r="E33" s="2538"/>
      <c r="F33" s="2538"/>
      <c r="G33" s="2538"/>
      <c r="H33" s="2538"/>
      <c r="I33" s="2949"/>
      <c r="J33" s="2883"/>
      <c r="K33" s="2952"/>
      <c r="L33" s="2538"/>
      <c r="M33" s="2890"/>
      <c r="N33" s="2953"/>
      <c r="O33" s="1977"/>
      <c r="P33" s="2954"/>
      <c r="Q33" s="1235" t="s">
        <v>2034</v>
      </c>
      <c r="R33" s="1248">
        <v>30800000</v>
      </c>
      <c r="S33" s="2611"/>
      <c r="T33" s="2611"/>
      <c r="U33" s="2901"/>
      <c r="V33" s="2903"/>
      <c r="W33" s="1871"/>
      <c r="X33" s="1871"/>
      <c r="Y33" s="1871"/>
      <c r="Z33" s="1871"/>
      <c r="AA33" s="1871"/>
      <c r="AB33" s="1871"/>
      <c r="AC33" s="1871"/>
      <c r="AD33" s="1871"/>
      <c r="AE33" s="1871"/>
      <c r="AF33" s="1871"/>
      <c r="AG33" s="1871"/>
      <c r="AH33" s="1871"/>
      <c r="AI33" s="1871"/>
      <c r="AJ33" s="2908"/>
      <c r="AK33" s="2928"/>
      <c r="AL33" s="2928"/>
      <c r="AM33" s="2908"/>
    </row>
    <row r="34" spans="1:39" s="251" customFormat="1" ht="72.75" customHeight="1" x14ac:dyDescent="0.2">
      <c r="A34" s="1885"/>
      <c r="B34" s="1886"/>
      <c r="C34" s="2329"/>
      <c r="D34" s="2323"/>
      <c r="E34" s="2538"/>
      <c r="F34" s="2538"/>
      <c r="G34" s="2538"/>
      <c r="H34" s="2538"/>
      <c r="I34" s="2949"/>
      <c r="J34" s="2883"/>
      <c r="K34" s="2952"/>
      <c r="L34" s="2538"/>
      <c r="M34" s="2890"/>
      <c r="N34" s="2953"/>
      <c r="O34" s="1977"/>
      <c r="P34" s="2954"/>
      <c r="Q34" s="1235" t="s">
        <v>2035</v>
      </c>
      <c r="R34" s="1248">
        <v>112000000</v>
      </c>
      <c r="S34" s="2611"/>
      <c r="T34" s="2611"/>
      <c r="U34" s="2901"/>
      <c r="V34" s="2903"/>
      <c r="W34" s="1871"/>
      <c r="X34" s="1871"/>
      <c r="Y34" s="1871"/>
      <c r="Z34" s="1871"/>
      <c r="AA34" s="1871"/>
      <c r="AB34" s="1871"/>
      <c r="AC34" s="1871"/>
      <c r="AD34" s="1871"/>
      <c r="AE34" s="1871"/>
      <c r="AF34" s="1871"/>
      <c r="AG34" s="1871"/>
      <c r="AH34" s="1871"/>
      <c r="AI34" s="1871"/>
      <c r="AJ34" s="2908"/>
      <c r="AK34" s="2928"/>
      <c r="AL34" s="2928"/>
      <c r="AM34" s="2908"/>
    </row>
    <row r="35" spans="1:39" s="251" customFormat="1" ht="92.25" customHeight="1" x14ac:dyDescent="0.2">
      <c r="A35" s="1885"/>
      <c r="B35" s="1886"/>
      <c r="C35" s="2329"/>
      <c r="D35" s="2323"/>
      <c r="E35" s="2538"/>
      <c r="F35" s="2538"/>
      <c r="G35" s="2538"/>
      <c r="H35" s="2538"/>
      <c r="I35" s="2949"/>
      <c r="J35" s="2883"/>
      <c r="K35" s="2952"/>
      <c r="L35" s="2538"/>
      <c r="M35" s="2890"/>
      <c r="N35" s="2953"/>
      <c r="O35" s="1977"/>
      <c r="P35" s="2954"/>
      <c r="Q35" s="1235" t="s">
        <v>2036</v>
      </c>
      <c r="R35" s="1248">
        <v>30800000</v>
      </c>
      <c r="S35" s="2611"/>
      <c r="T35" s="2611"/>
      <c r="U35" s="2901"/>
      <c r="V35" s="2903"/>
      <c r="W35" s="1871"/>
      <c r="X35" s="1871"/>
      <c r="Y35" s="1871"/>
      <c r="Z35" s="1871"/>
      <c r="AA35" s="1871"/>
      <c r="AB35" s="1871"/>
      <c r="AC35" s="1871"/>
      <c r="AD35" s="1871"/>
      <c r="AE35" s="1871"/>
      <c r="AF35" s="1871"/>
      <c r="AG35" s="1871"/>
      <c r="AH35" s="1871"/>
      <c r="AI35" s="1871"/>
      <c r="AJ35" s="2908"/>
      <c r="AK35" s="2928"/>
      <c r="AL35" s="2928"/>
      <c r="AM35" s="2908"/>
    </row>
    <row r="36" spans="1:39" s="251" customFormat="1" ht="48" customHeight="1" x14ac:dyDescent="0.2">
      <c r="A36" s="1885"/>
      <c r="B36" s="1886"/>
      <c r="C36" s="2329"/>
      <c r="D36" s="2323"/>
      <c r="E36" s="2538"/>
      <c r="F36" s="2538"/>
      <c r="G36" s="2538"/>
      <c r="H36" s="2538"/>
      <c r="I36" s="2949"/>
      <c r="J36" s="1224" t="s">
        <v>2037</v>
      </c>
      <c r="K36" s="2952"/>
      <c r="L36" s="2538"/>
      <c r="M36" s="2890"/>
      <c r="N36" s="2953"/>
      <c r="O36" s="1977"/>
      <c r="P36" s="2954"/>
      <c r="Q36" s="1379" t="s">
        <v>2038</v>
      </c>
      <c r="R36" s="1382">
        <v>7500000</v>
      </c>
      <c r="S36" s="2611"/>
      <c r="T36" s="2611"/>
      <c r="U36" s="2901"/>
      <c r="V36" s="2903"/>
      <c r="W36" s="1871"/>
      <c r="X36" s="1871"/>
      <c r="Y36" s="1871"/>
      <c r="Z36" s="1871"/>
      <c r="AA36" s="1871"/>
      <c r="AB36" s="1871"/>
      <c r="AC36" s="1871"/>
      <c r="AD36" s="1871"/>
      <c r="AE36" s="1871"/>
      <c r="AF36" s="1871"/>
      <c r="AG36" s="1871"/>
      <c r="AH36" s="1871"/>
      <c r="AI36" s="1871"/>
      <c r="AJ36" s="2908"/>
      <c r="AK36" s="2928"/>
      <c r="AL36" s="2928"/>
      <c r="AM36" s="2908"/>
    </row>
    <row r="37" spans="1:39" s="251" customFormat="1" ht="44.25" customHeight="1" x14ac:dyDescent="0.2">
      <c r="A37" s="1885"/>
      <c r="B37" s="1886"/>
      <c r="C37" s="2329"/>
      <c r="D37" s="2323"/>
      <c r="E37" s="2538"/>
      <c r="F37" s="2538"/>
      <c r="G37" s="2538"/>
      <c r="H37" s="2538"/>
      <c r="I37" s="2949"/>
      <c r="J37" s="1224" t="s">
        <v>2039</v>
      </c>
      <c r="K37" s="2952"/>
      <c r="L37" s="2538"/>
      <c r="M37" s="2890"/>
      <c r="N37" s="2953"/>
      <c r="O37" s="1977"/>
      <c r="P37" s="2954"/>
      <c r="Q37" s="1379" t="s">
        <v>2040</v>
      </c>
      <c r="R37" s="1382">
        <v>7500000</v>
      </c>
      <c r="S37" s="2611"/>
      <c r="T37" s="2611"/>
      <c r="U37" s="2901"/>
      <c r="V37" s="2904"/>
      <c r="W37" s="2900"/>
      <c r="X37" s="2900"/>
      <c r="Y37" s="2900"/>
      <c r="Z37" s="2900"/>
      <c r="AA37" s="2900"/>
      <c r="AB37" s="2900"/>
      <c r="AC37" s="2900"/>
      <c r="AD37" s="2900"/>
      <c r="AE37" s="2900"/>
      <c r="AF37" s="2900"/>
      <c r="AG37" s="2900"/>
      <c r="AH37" s="2900"/>
      <c r="AI37" s="2900"/>
      <c r="AJ37" s="2909"/>
      <c r="AK37" s="2929"/>
      <c r="AL37" s="2929"/>
      <c r="AM37" s="2909"/>
    </row>
    <row r="38" spans="1:39" s="251" customFormat="1" ht="46.5" customHeight="1" x14ac:dyDescent="0.2">
      <c r="A38" s="1885"/>
      <c r="B38" s="1886"/>
      <c r="C38" s="2329"/>
      <c r="D38" s="2323"/>
      <c r="E38" s="2539">
        <v>4102038</v>
      </c>
      <c r="F38" s="2539" t="s">
        <v>583</v>
      </c>
      <c r="G38" s="2539">
        <v>410203800</v>
      </c>
      <c r="H38" s="2539" t="s">
        <v>584</v>
      </c>
      <c r="I38" s="2539">
        <v>1</v>
      </c>
      <c r="J38" s="2884" t="s">
        <v>2041</v>
      </c>
      <c r="K38" s="2538" t="s">
        <v>585</v>
      </c>
      <c r="L38" s="2538" t="s">
        <v>586</v>
      </c>
      <c r="M38" s="2940">
        <v>1</v>
      </c>
      <c r="N38" s="2933">
        <f>SUM(Q38:R43)</f>
        <v>210000000</v>
      </c>
      <c r="O38" s="2539" t="s">
        <v>587</v>
      </c>
      <c r="P38" s="2937" t="s">
        <v>2002</v>
      </c>
      <c r="Q38" s="1235" t="s">
        <v>2042</v>
      </c>
      <c r="R38" s="1248">
        <v>30800000</v>
      </c>
      <c r="S38" s="2611">
        <v>20</v>
      </c>
      <c r="T38" s="2611" t="s">
        <v>1500</v>
      </c>
      <c r="U38" s="2901">
        <v>550</v>
      </c>
      <c r="V38" s="2902">
        <v>450</v>
      </c>
      <c r="W38" s="1870" t="s">
        <v>1132</v>
      </c>
      <c r="X38" s="1870">
        <v>950</v>
      </c>
      <c r="Y38" s="1870">
        <v>50</v>
      </c>
      <c r="Z38" s="1870" t="s">
        <v>1132</v>
      </c>
      <c r="AA38" s="1870" t="s">
        <v>1132</v>
      </c>
      <c r="AB38" s="1870"/>
      <c r="AC38" s="1870"/>
      <c r="AD38" s="1870"/>
      <c r="AE38" s="1870"/>
      <c r="AF38" s="1870"/>
      <c r="AG38" s="1870"/>
      <c r="AH38" s="1870"/>
      <c r="AI38" s="1870"/>
      <c r="AJ38" s="1978">
        <f>SUM(W38:AI43)</f>
        <v>1000</v>
      </c>
      <c r="AK38" s="2927">
        <v>44197</v>
      </c>
      <c r="AL38" s="2927">
        <v>44561</v>
      </c>
      <c r="AM38" s="2907" t="s">
        <v>2043</v>
      </c>
    </row>
    <row r="39" spans="1:39" s="251" customFormat="1" ht="52.5" customHeight="1" x14ac:dyDescent="0.2">
      <c r="A39" s="1885"/>
      <c r="B39" s="1886"/>
      <c r="C39" s="2329"/>
      <c r="D39" s="2323"/>
      <c r="E39" s="2540"/>
      <c r="F39" s="2540"/>
      <c r="G39" s="2540"/>
      <c r="H39" s="2540"/>
      <c r="I39" s="2540"/>
      <c r="J39" s="2885"/>
      <c r="K39" s="2538"/>
      <c r="L39" s="2538"/>
      <c r="M39" s="2941"/>
      <c r="N39" s="2934"/>
      <c r="O39" s="2540"/>
      <c r="P39" s="2938"/>
      <c r="Q39" s="1235" t="s">
        <v>2044</v>
      </c>
      <c r="R39" s="1248">
        <v>30800000</v>
      </c>
      <c r="S39" s="2611"/>
      <c r="T39" s="2611"/>
      <c r="U39" s="2901"/>
      <c r="V39" s="2903"/>
      <c r="W39" s="1871"/>
      <c r="X39" s="1871"/>
      <c r="Y39" s="1871"/>
      <c r="Z39" s="1871"/>
      <c r="AA39" s="1871"/>
      <c r="AB39" s="1871"/>
      <c r="AC39" s="1871"/>
      <c r="AD39" s="1871"/>
      <c r="AE39" s="1871"/>
      <c r="AF39" s="1871"/>
      <c r="AG39" s="1871"/>
      <c r="AH39" s="1871"/>
      <c r="AI39" s="1871"/>
      <c r="AJ39" s="2936"/>
      <c r="AK39" s="2928"/>
      <c r="AL39" s="2928"/>
      <c r="AM39" s="2908"/>
    </row>
    <row r="40" spans="1:39" s="251" customFormat="1" ht="63.75" customHeight="1" x14ac:dyDescent="0.2">
      <c r="A40" s="1885"/>
      <c r="B40" s="1886"/>
      <c r="C40" s="2329"/>
      <c r="D40" s="2323"/>
      <c r="E40" s="2540"/>
      <c r="F40" s="2540"/>
      <c r="G40" s="2540"/>
      <c r="H40" s="2540"/>
      <c r="I40" s="2540"/>
      <c r="J40" s="2885"/>
      <c r="K40" s="2538"/>
      <c r="L40" s="2538"/>
      <c r="M40" s="2941"/>
      <c r="N40" s="2934"/>
      <c r="O40" s="2540"/>
      <c r="P40" s="2938"/>
      <c r="Q40" s="1235" t="s">
        <v>2045</v>
      </c>
      <c r="R40" s="1248">
        <v>57600000</v>
      </c>
      <c r="S40" s="2611"/>
      <c r="T40" s="2611"/>
      <c r="U40" s="2901"/>
      <c r="V40" s="2903"/>
      <c r="W40" s="1871"/>
      <c r="X40" s="1871"/>
      <c r="Y40" s="1871"/>
      <c r="Z40" s="1871"/>
      <c r="AA40" s="1871"/>
      <c r="AB40" s="1871"/>
      <c r="AC40" s="1871"/>
      <c r="AD40" s="1871"/>
      <c r="AE40" s="1871"/>
      <c r="AF40" s="1871"/>
      <c r="AG40" s="1871"/>
      <c r="AH40" s="1871"/>
      <c r="AI40" s="1871"/>
      <c r="AJ40" s="2936"/>
      <c r="AK40" s="2928"/>
      <c r="AL40" s="2928"/>
      <c r="AM40" s="2908"/>
    </row>
    <row r="41" spans="1:39" s="251" customFormat="1" ht="42" customHeight="1" x14ac:dyDescent="0.2">
      <c r="A41" s="1885"/>
      <c r="B41" s="1886"/>
      <c r="C41" s="2329"/>
      <c r="D41" s="2323"/>
      <c r="E41" s="2540"/>
      <c r="F41" s="2540"/>
      <c r="G41" s="2540"/>
      <c r="H41" s="2540"/>
      <c r="I41" s="2540"/>
      <c r="J41" s="2886"/>
      <c r="K41" s="2538"/>
      <c r="L41" s="2538"/>
      <c r="M41" s="2941"/>
      <c r="N41" s="2934"/>
      <c r="O41" s="2540"/>
      <c r="P41" s="2938"/>
      <c r="Q41" s="1235" t="s">
        <v>2046</v>
      </c>
      <c r="R41" s="1248">
        <v>30800000</v>
      </c>
      <c r="S41" s="2611"/>
      <c r="T41" s="2611"/>
      <c r="U41" s="2901"/>
      <c r="V41" s="2903"/>
      <c r="W41" s="1871"/>
      <c r="X41" s="1871"/>
      <c r="Y41" s="1871"/>
      <c r="Z41" s="1871"/>
      <c r="AA41" s="1871"/>
      <c r="AB41" s="1871"/>
      <c r="AC41" s="1871"/>
      <c r="AD41" s="1871"/>
      <c r="AE41" s="1871"/>
      <c r="AF41" s="1871"/>
      <c r="AG41" s="1871"/>
      <c r="AH41" s="1871"/>
      <c r="AI41" s="1871"/>
      <c r="AJ41" s="2936"/>
      <c r="AK41" s="2928"/>
      <c r="AL41" s="2928"/>
      <c r="AM41" s="2908"/>
    </row>
    <row r="42" spans="1:39" s="251" customFormat="1" ht="53.25" customHeight="1" x14ac:dyDescent="0.2">
      <c r="A42" s="1885"/>
      <c r="B42" s="1886"/>
      <c r="C42" s="2329"/>
      <c r="D42" s="2323"/>
      <c r="E42" s="2540"/>
      <c r="F42" s="2540"/>
      <c r="G42" s="2540"/>
      <c r="H42" s="2540"/>
      <c r="I42" s="2540"/>
      <c r="J42" s="1379" t="s">
        <v>2047</v>
      </c>
      <c r="K42" s="2538"/>
      <c r="L42" s="2538"/>
      <c r="M42" s="2941"/>
      <c r="N42" s="2934"/>
      <c r="O42" s="2540"/>
      <c r="P42" s="2938"/>
      <c r="Q42" s="1235" t="s">
        <v>2048</v>
      </c>
      <c r="R42" s="1248">
        <v>40000000</v>
      </c>
      <c r="S42" s="2611"/>
      <c r="T42" s="2611"/>
      <c r="U42" s="2901"/>
      <c r="V42" s="2903"/>
      <c r="W42" s="1871"/>
      <c r="X42" s="1871"/>
      <c r="Y42" s="1871"/>
      <c r="Z42" s="1871"/>
      <c r="AA42" s="1871"/>
      <c r="AB42" s="1871"/>
      <c r="AC42" s="1871"/>
      <c r="AD42" s="1871"/>
      <c r="AE42" s="1871"/>
      <c r="AF42" s="1871"/>
      <c r="AG42" s="1871"/>
      <c r="AH42" s="1871"/>
      <c r="AI42" s="1871"/>
      <c r="AJ42" s="2936"/>
      <c r="AK42" s="2928"/>
      <c r="AL42" s="2928"/>
      <c r="AM42" s="2908"/>
    </row>
    <row r="43" spans="1:39" s="251" customFormat="1" ht="42.75" customHeight="1" x14ac:dyDescent="0.2">
      <c r="A43" s="1885"/>
      <c r="B43" s="1886"/>
      <c r="C43" s="2329"/>
      <c r="D43" s="2323"/>
      <c r="E43" s="2541"/>
      <c r="F43" s="2541"/>
      <c r="G43" s="2541"/>
      <c r="H43" s="2541"/>
      <c r="I43" s="2541"/>
      <c r="J43" s="1224" t="s">
        <v>2049</v>
      </c>
      <c r="K43" s="2538"/>
      <c r="L43" s="2538"/>
      <c r="M43" s="2942"/>
      <c r="N43" s="2935"/>
      <c r="O43" s="2541"/>
      <c r="P43" s="2939"/>
      <c r="Q43" s="1235" t="s">
        <v>2050</v>
      </c>
      <c r="R43" s="1248">
        <v>20000000</v>
      </c>
      <c r="S43" s="2611"/>
      <c r="T43" s="2611"/>
      <c r="U43" s="2901"/>
      <c r="V43" s="2904"/>
      <c r="W43" s="2900"/>
      <c r="X43" s="2900"/>
      <c r="Y43" s="2900"/>
      <c r="Z43" s="2900"/>
      <c r="AA43" s="2900"/>
      <c r="AB43" s="2900"/>
      <c r="AC43" s="2900"/>
      <c r="AD43" s="2900"/>
      <c r="AE43" s="2900"/>
      <c r="AF43" s="2900"/>
      <c r="AG43" s="2900"/>
      <c r="AH43" s="2900"/>
      <c r="AI43" s="2900"/>
      <c r="AJ43" s="2449"/>
      <c r="AK43" s="2929"/>
      <c r="AL43" s="2929"/>
      <c r="AM43" s="2909"/>
    </row>
    <row r="44" spans="1:39" s="251" customFormat="1" ht="95.25" customHeight="1" x14ac:dyDescent="0.2">
      <c r="A44" s="1885"/>
      <c r="B44" s="1886"/>
      <c r="C44" s="2329"/>
      <c r="D44" s="2323"/>
      <c r="E44" s="2539">
        <v>4102042</v>
      </c>
      <c r="F44" s="2539" t="s">
        <v>588</v>
      </c>
      <c r="G44" s="2539">
        <v>410204200</v>
      </c>
      <c r="H44" s="2539" t="s">
        <v>589</v>
      </c>
      <c r="I44" s="2539">
        <v>12</v>
      </c>
      <c r="J44" s="2884" t="s">
        <v>2051</v>
      </c>
      <c r="K44" s="2538" t="s">
        <v>590</v>
      </c>
      <c r="L44" s="2538" t="s">
        <v>2052</v>
      </c>
      <c r="M44" s="2940">
        <v>1</v>
      </c>
      <c r="N44" s="1978">
        <f>SUM(R44:R46)</f>
        <v>18000000</v>
      </c>
      <c r="O44" s="1978" t="s">
        <v>2053</v>
      </c>
      <c r="P44" s="2937" t="s">
        <v>2054</v>
      </c>
      <c r="Q44" s="1235" t="s">
        <v>2055</v>
      </c>
      <c r="R44" s="1248">
        <v>5000000</v>
      </c>
      <c r="S44" s="2611">
        <v>20</v>
      </c>
      <c r="T44" s="2538" t="s">
        <v>1500</v>
      </c>
      <c r="U44" s="2901">
        <v>2360</v>
      </c>
      <c r="V44" s="2902">
        <v>2360</v>
      </c>
      <c r="W44" s="1870">
        <v>480</v>
      </c>
      <c r="X44" s="1870">
        <v>1500</v>
      </c>
      <c r="Y44" s="1870">
        <v>1540</v>
      </c>
      <c r="Z44" s="1870">
        <v>1000</v>
      </c>
      <c r="AA44" s="1870">
        <v>50</v>
      </c>
      <c r="AB44" s="1870">
        <v>50</v>
      </c>
      <c r="AC44" s="1870" t="s">
        <v>1132</v>
      </c>
      <c r="AD44" s="1870" t="s">
        <v>1132</v>
      </c>
      <c r="AE44" s="1870" t="s">
        <v>1132</v>
      </c>
      <c r="AF44" s="1870" t="s">
        <v>1132</v>
      </c>
      <c r="AG44" s="1870">
        <v>50</v>
      </c>
      <c r="AH44" s="1870">
        <v>50</v>
      </c>
      <c r="AI44" s="1870" t="s">
        <v>1132</v>
      </c>
      <c r="AJ44" s="2907">
        <f>SUM(W44:AI46)</f>
        <v>4720</v>
      </c>
      <c r="AK44" s="2927">
        <v>44197</v>
      </c>
      <c r="AL44" s="2927">
        <v>44561</v>
      </c>
      <c r="AM44" s="2907" t="s">
        <v>1991</v>
      </c>
    </row>
    <row r="45" spans="1:39" s="251" customFormat="1" ht="65.25" customHeight="1" x14ac:dyDescent="0.2">
      <c r="A45" s="1885"/>
      <c r="B45" s="1886"/>
      <c r="C45" s="2329"/>
      <c r="D45" s="2323"/>
      <c r="E45" s="2540"/>
      <c r="F45" s="2540"/>
      <c r="G45" s="2540"/>
      <c r="H45" s="2540"/>
      <c r="I45" s="2540"/>
      <c r="J45" s="2887"/>
      <c r="K45" s="2538"/>
      <c r="L45" s="2538"/>
      <c r="M45" s="2941"/>
      <c r="N45" s="2936"/>
      <c r="O45" s="2936"/>
      <c r="P45" s="2938"/>
      <c r="Q45" s="1235" t="s">
        <v>2056</v>
      </c>
      <c r="R45" s="1248">
        <v>5000000</v>
      </c>
      <c r="S45" s="2611"/>
      <c r="T45" s="2538"/>
      <c r="U45" s="2901"/>
      <c r="V45" s="2903"/>
      <c r="W45" s="1871"/>
      <c r="X45" s="1871"/>
      <c r="Y45" s="1871"/>
      <c r="Z45" s="1871"/>
      <c r="AA45" s="1871"/>
      <c r="AB45" s="1871"/>
      <c r="AC45" s="1871"/>
      <c r="AD45" s="1871"/>
      <c r="AE45" s="1871"/>
      <c r="AF45" s="1871"/>
      <c r="AG45" s="1871"/>
      <c r="AH45" s="1871"/>
      <c r="AI45" s="1871"/>
      <c r="AJ45" s="2908"/>
      <c r="AK45" s="2928"/>
      <c r="AL45" s="2928"/>
      <c r="AM45" s="2908"/>
    </row>
    <row r="46" spans="1:39" s="251" customFormat="1" ht="61.5" customHeight="1" x14ac:dyDescent="0.2">
      <c r="A46" s="1885"/>
      <c r="B46" s="1886"/>
      <c r="C46" s="2329"/>
      <c r="D46" s="2323"/>
      <c r="E46" s="2541"/>
      <c r="F46" s="2541"/>
      <c r="G46" s="2541"/>
      <c r="H46" s="2541"/>
      <c r="I46" s="2541"/>
      <c r="J46" s="1224" t="s">
        <v>2057</v>
      </c>
      <c r="K46" s="2538"/>
      <c r="L46" s="2538"/>
      <c r="M46" s="2942"/>
      <c r="N46" s="2449"/>
      <c r="O46" s="2449"/>
      <c r="P46" s="2939"/>
      <c r="Q46" s="1235" t="s">
        <v>1998</v>
      </c>
      <c r="R46" s="1248">
        <v>8000000</v>
      </c>
      <c r="S46" s="2611"/>
      <c r="T46" s="2538"/>
      <c r="U46" s="2901"/>
      <c r="V46" s="2904"/>
      <c r="W46" s="2900"/>
      <c r="X46" s="2900"/>
      <c r="Y46" s="2900"/>
      <c r="Z46" s="2900"/>
      <c r="AA46" s="2900"/>
      <c r="AB46" s="2900"/>
      <c r="AC46" s="2900"/>
      <c r="AD46" s="2900"/>
      <c r="AE46" s="2900"/>
      <c r="AF46" s="2900"/>
      <c r="AG46" s="2900"/>
      <c r="AH46" s="2900"/>
      <c r="AI46" s="2900"/>
      <c r="AJ46" s="2909"/>
      <c r="AK46" s="2929"/>
      <c r="AL46" s="2929"/>
      <c r="AM46" s="2909"/>
    </row>
    <row r="47" spans="1:39" s="251" customFormat="1" ht="53.25" customHeight="1" x14ac:dyDescent="0.2">
      <c r="A47" s="1885"/>
      <c r="B47" s="1886"/>
      <c r="C47" s="2329"/>
      <c r="D47" s="2323"/>
      <c r="E47" s="2539">
        <v>4102001</v>
      </c>
      <c r="F47" s="2539" t="s">
        <v>591</v>
      </c>
      <c r="G47" s="2539">
        <v>410200100</v>
      </c>
      <c r="H47" s="2539" t="s">
        <v>592</v>
      </c>
      <c r="I47" s="2539">
        <v>1</v>
      </c>
      <c r="J47" s="2943" t="s">
        <v>2058</v>
      </c>
      <c r="K47" s="2538" t="s">
        <v>593</v>
      </c>
      <c r="L47" s="2538" t="s">
        <v>2059</v>
      </c>
      <c r="M47" s="2940">
        <f>SUM(R47:R49)/N47</f>
        <v>0.52631578947368418</v>
      </c>
      <c r="N47" s="2933">
        <f>SUM(R47:R50)</f>
        <v>38000000</v>
      </c>
      <c r="O47" s="2539" t="s">
        <v>2060</v>
      </c>
      <c r="P47" s="2937" t="s">
        <v>2061</v>
      </c>
      <c r="Q47" s="1235" t="s">
        <v>2062</v>
      </c>
      <c r="R47" s="1248">
        <v>5000000</v>
      </c>
      <c r="S47" s="2611">
        <v>20</v>
      </c>
      <c r="T47" s="2611" t="s">
        <v>1500</v>
      </c>
      <c r="U47" s="2901">
        <v>260</v>
      </c>
      <c r="V47" s="2902">
        <v>240</v>
      </c>
      <c r="W47" s="1870">
        <v>125</v>
      </c>
      <c r="X47" s="1870">
        <v>250</v>
      </c>
      <c r="Y47" s="1870">
        <v>125</v>
      </c>
      <c r="Z47" s="1870" t="s">
        <v>1132</v>
      </c>
      <c r="AA47" s="1870" t="s">
        <v>1132</v>
      </c>
      <c r="AB47" s="1870" t="s">
        <v>1132</v>
      </c>
      <c r="AC47" s="1870" t="s">
        <v>1132</v>
      </c>
      <c r="AD47" s="1870" t="s">
        <v>1132</v>
      </c>
      <c r="AE47" s="1870" t="s">
        <v>1132</v>
      </c>
      <c r="AF47" s="1870" t="s">
        <v>1132</v>
      </c>
      <c r="AG47" s="1870" t="s">
        <v>1132</v>
      </c>
      <c r="AH47" s="1870" t="s">
        <v>1132</v>
      </c>
      <c r="AI47" s="1870" t="s">
        <v>1132</v>
      </c>
      <c r="AJ47" s="2907">
        <f>SUM(W47:AI50)</f>
        <v>500</v>
      </c>
      <c r="AK47" s="2927">
        <v>44197</v>
      </c>
      <c r="AL47" s="2927">
        <v>44561</v>
      </c>
      <c r="AM47" s="2907" t="s">
        <v>2009</v>
      </c>
    </row>
    <row r="48" spans="1:39" s="251" customFormat="1" ht="54.75" customHeight="1" x14ac:dyDescent="0.2">
      <c r="A48" s="1885"/>
      <c r="B48" s="1886"/>
      <c r="C48" s="2329"/>
      <c r="D48" s="2323"/>
      <c r="E48" s="2540"/>
      <c r="F48" s="2540"/>
      <c r="G48" s="2540"/>
      <c r="H48" s="2540"/>
      <c r="I48" s="2540"/>
      <c r="J48" s="2944"/>
      <c r="K48" s="2538"/>
      <c r="L48" s="2538"/>
      <c r="M48" s="2941"/>
      <c r="N48" s="2934"/>
      <c r="O48" s="2540"/>
      <c r="P48" s="2938"/>
      <c r="Q48" s="1235" t="s">
        <v>2063</v>
      </c>
      <c r="R48" s="1248">
        <v>5000000</v>
      </c>
      <c r="S48" s="2611"/>
      <c r="T48" s="2611"/>
      <c r="U48" s="2901"/>
      <c r="V48" s="2903"/>
      <c r="W48" s="1871"/>
      <c r="X48" s="1871"/>
      <c r="Y48" s="1871"/>
      <c r="Z48" s="1871"/>
      <c r="AA48" s="1871"/>
      <c r="AB48" s="1871"/>
      <c r="AC48" s="1871"/>
      <c r="AD48" s="1871"/>
      <c r="AE48" s="1871"/>
      <c r="AF48" s="1871"/>
      <c r="AG48" s="1871"/>
      <c r="AH48" s="1871"/>
      <c r="AI48" s="1871"/>
      <c r="AJ48" s="2908"/>
      <c r="AK48" s="2928"/>
      <c r="AL48" s="2928"/>
      <c r="AM48" s="2908"/>
    </row>
    <row r="49" spans="1:39" s="251" customFormat="1" ht="54.75" customHeight="1" x14ac:dyDescent="0.2">
      <c r="A49" s="1885"/>
      <c r="B49" s="1886"/>
      <c r="C49" s="2329"/>
      <c r="D49" s="2323"/>
      <c r="E49" s="2541"/>
      <c r="F49" s="2541"/>
      <c r="G49" s="2541"/>
      <c r="H49" s="2541"/>
      <c r="I49" s="2541"/>
      <c r="J49" s="2945"/>
      <c r="K49" s="2538"/>
      <c r="L49" s="2538"/>
      <c r="M49" s="2942"/>
      <c r="N49" s="2934"/>
      <c r="O49" s="2540"/>
      <c r="P49" s="2938"/>
      <c r="Q49" s="1235" t="s">
        <v>2064</v>
      </c>
      <c r="R49" s="1248">
        <v>10000000</v>
      </c>
      <c r="S49" s="2611"/>
      <c r="T49" s="2611"/>
      <c r="U49" s="2901"/>
      <c r="V49" s="2903"/>
      <c r="W49" s="1871"/>
      <c r="X49" s="1871"/>
      <c r="Y49" s="1871"/>
      <c r="Z49" s="1871"/>
      <c r="AA49" s="1871"/>
      <c r="AB49" s="1871"/>
      <c r="AC49" s="1871"/>
      <c r="AD49" s="1871"/>
      <c r="AE49" s="1871"/>
      <c r="AF49" s="1871"/>
      <c r="AG49" s="1871"/>
      <c r="AH49" s="1871"/>
      <c r="AI49" s="1871"/>
      <c r="AJ49" s="2908"/>
      <c r="AK49" s="2928"/>
      <c r="AL49" s="2928"/>
      <c r="AM49" s="2908"/>
    </row>
    <row r="50" spans="1:39" s="251" customFormat="1" ht="58.5" customHeight="1" x14ac:dyDescent="0.2">
      <c r="A50" s="1885"/>
      <c r="B50" s="1886"/>
      <c r="C50" s="2329"/>
      <c r="D50" s="2323"/>
      <c r="E50" s="1196">
        <v>4102046</v>
      </c>
      <c r="F50" s="1196" t="s">
        <v>594</v>
      </c>
      <c r="G50" s="1196">
        <v>410204600</v>
      </c>
      <c r="H50" s="1196" t="s">
        <v>595</v>
      </c>
      <c r="I50" s="1196">
        <v>16</v>
      </c>
      <c r="J50" s="1196" t="s">
        <v>2065</v>
      </c>
      <c r="K50" s="2538"/>
      <c r="L50" s="2538"/>
      <c r="M50" s="565">
        <f>R50/N47</f>
        <v>0.47368421052631576</v>
      </c>
      <c r="N50" s="2935"/>
      <c r="O50" s="2541"/>
      <c r="P50" s="2939"/>
      <c r="Q50" s="1235" t="s">
        <v>2066</v>
      </c>
      <c r="R50" s="1248">
        <v>18000000</v>
      </c>
      <c r="S50" s="2611"/>
      <c r="T50" s="2611"/>
      <c r="U50" s="2901"/>
      <c r="V50" s="2904"/>
      <c r="W50" s="2900"/>
      <c r="X50" s="2900"/>
      <c r="Y50" s="2900"/>
      <c r="Z50" s="2900"/>
      <c r="AA50" s="2900"/>
      <c r="AB50" s="2900"/>
      <c r="AC50" s="2900"/>
      <c r="AD50" s="2900"/>
      <c r="AE50" s="2900"/>
      <c r="AF50" s="2900"/>
      <c r="AG50" s="2900"/>
      <c r="AH50" s="2900"/>
      <c r="AI50" s="2900"/>
      <c r="AJ50" s="2909"/>
      <c r="AK50" s="2929"/>
      <c r="AL50" s="2929"/>
      <c r="AM50" s="2909"/>
    </row>
    <row r="51" spans="1:39" s="251" customFormat="1" ht="78" customHeight="1" x14ac:dyDescent="0.2">
      <c r="A51" s="1885"/>
      <c r="B51" s="1886"/>
      <c r="C51" s="2329"/>
      <c r="D51" s="2323"/>
      <c r="E51" s="2539">
        <v>4102038</v>
      </c>
      <c r="F51" s="2539" t="s">
        <v>596</v>
      </c>
      <c r="G51" s="2539">
        <v>410203800</v>
      </c>
      <c r="H51" s="2539" t="s">
        <v>597</v>
      </c>
      <c r="I51" s="2539">
        <v>10</v>
      </c>
      <c r="J51" s="2884" t="s">
        <v>2067</v>
      </c>
      <c r="K51" s="2539" t="s">
        <v>598</v>
      </c>
      <c r="L51" s="2539" t="s">
        <v>2068</v>
      </c>
      <c r="M51" s="2940">
        <v>1</v>
      </c>
      <c r="N51" s="2933">
        <f>SUM(R51:R55)</f>
        <v>37000000</v>
      </c>
      <c r="O51" s="1978" t="s">
        <v>599</v>
      </c>
      <c r="P51" s="2937" t="s">
        <v>2069</v>
      </c>
      <c r="Q51" s="1379" t="s">
        <v>2070</v>
      </c>
      <c r="R51" s="1383">
        <v>18000000</v>
      </c>
      <c r="S51" s="2611">
        <v>20</v>
      </c>
      <c r="T51" s="2611" t="s">
        <v>1500</v>
      </c>
      <c r="U51" s="2611"/>
      <c r="V51" s="2930">
        <v>10</v>
      </c>
      <c r="W51" s="2907"/>
      <c r="X51" s="2907">
        <v>10</v>
      </c>
      <c r="Y51" s="2907"/>
      <c r="Z51" s="2907"/>
      <c r="AA51" s="2907"/>
      <c r="AB51" s="2907"/>
      <c r="AC51" s="2907"/>
      <c r="AD51" s="2907"/>
      <c r="AE51" s="2907"/>
      <c r="AF51" s="2907"/>
      <c r="AG51" s="2907"/>
      <c r="AH51" s="2907"/>
      <c r="AI51" s="2907"/>
      <c r="AJ51" s="2907">
        <f>SUM(X51:AI55)</f>
        <v>10</v>
      </c>
      <c r="AK51" s="2927">
        <v>44197</v>
      </c>
      <c r="AL51" s="2927">
        <v>44561</v>
      </c>
      <c r="AM51" s="2907" t="s">
        <v>2043</v>
      </c>
    </row>
    <row r="52" spans="1:39" s="251" customFormat="1" ht="81" customHeight="1" x14ac:dyDescent="0.2">
      <c r="A52" s="1885"/>
      <c r="B52" s="1886"/>
      <c r="C52" s="2329"/>
      <c r="D52" s="2323"/>
      <c r="E52" s="2540"/>
      <c r="F52" s="2540"/>
      <c r="G52" s="2540"/>
      <c r="H52" s="2540"/>
      <c r="I52" s="2540"/>
      <c r="J52" s="2885"/>
      <c r="K52" s="2540"/>
      <c r="L52" s="2540"/>
      <c r="M52" s="2941"/>
      <c r="N52" s="2934"/>
      <c r="O52" s="2936"/>
      <c r="P52" s="2938"/>
      <c r="Q52" s="1379" t="s">
        <v>2071</v>
      </c>
      <c r="R52" s="1383">
        <v>4000000</v>
      </c>
      <c r="S52" s="2611"/>
      <c r="T52" s="2611"/>
      <c r="U52" s="2611"/>
      <c r="V52" s="2931"/>
      <c r="W52" s="2908"/>
      <c r="X52" s="2908"/>
      <c r="Y52" s="2908"/>
      <c r="Z52" s="2908"/>
      <c r="AA52" s="2908"/>
      <c r="AB52" s="2908"/>
      <c r="AC52" s="2908"/>
      <c r="AD52" s="2908"/>
      <c r="AE52" s="2908"/>
      <c r="AF52" s="2908"/>
      <c r="AG52" s="2908"/>
      <c r="AH52" s="2908"/>
      <c r="AI52" s="2908"/>
      <c r="AJ52" s="2908"/>
      <c r="AK52" s="2928"/>
      <c r="AL52" s="2928"/>
      <c r="AM52" s="2908"/>
    </row>
    <row r="53" spans="1:39" s="251" customFormat="1" ht="60" customHeight="1" x14ac:dyDescent="0.2">
      <c r="A53" s="1885"/>
      <c r="B53" s="1886"/>
      <c r="C53" s="2329"/>
      <c r="D53" s="2323"/>
      <c r="E53" s="2540"/>
      <c r="F53" s="2540"/>
      <c r="G53" s="2540"/>
      <c r="H53" s="2540"/>
      <c r="I53" s="2540"/>
      <c r="J53" s="2885"/>
      <c r="K53" s="2540"/>
      <c r="L53" s="2540"/>
      <c r="M53" s="2941"/>
      <c r="N53" s="2934"/>
      <c r="O53" s="2936"/>
      <c r="P53" s="2938"/>
      <c r="Q53" s="1379" t="s">
        <v>2072</v>
      </c>
      <c r="R53" s="1383">
        <v>8000000</v>
      </c>
      <c r="S53" s="2611"/>
      <c r="T53" s="2611"/>
      <c r="U53" s="2611"/>
      <c r="V53" s="2931"/>
      <c r="W53" s="2908"/>
      <c r="X53" s="2908"/>
      <c r="Y53" s="2908"/>
      <c r="Z53" s="2908"/>
      <c r="AA53" s="2908"/>
      <c r="AB53" s="2908"/>
      <c r="AC53" s="2908"/>
      <c r="AD53" s="2908"/>
      <c r="AE53" s="2908"/>
      <c r="AF53" s="2908"/>
      <c r="AG53" s="2908"/>
      <c r="AH53" s="2908"/>
      <c r="AI53" s="2908"/>
      <c r="AJ53" s="2908"/>
      <c r="AK53" s="2928"/>
      <c r="AL53" s="2928"/>
      <c r="AM53" s="2908"/>
    </row>
    <row r="54" spans="1:39" s="251" customFormat="1" ht="69.75" customHeight="1" x14ac:dyDescent="0.2">
      <c r="A54" s="1885"/>
      <c r="B54" s="1886"/>
      <c r="C54" s="2329"/>
      <c r="D54" s="2323"/>
      <c r="E54" s="2540"/>
      <c r="F54" s="2540"/>
      <c r="G54" s="2540"/>
      <c r="H54" s="2540"/>
      <c r="I54" s="2540"/>
      <c r="J54" s="2885"/>
      <c r="K54" s="2540"/>
      <c r="L54" s="2540"/>
      <c r="M54" s="2941"/>
      <c r="N54" s="2934"/>
      <c r="O54" s="2936"/>
      <c r="P54" s="2938"/>
      <c r="Q54" s="1379" t="s">
        <v>2073</v>
      </c>
      <c r="R54" s="1383">
        <v>4000000</v>
      </c>
      <c r="S54" s="2611"/>
      <c r="T54" s="2611"/>
      <c r="U54" s="2611"/>
      <c r="V54" s="2931"/>
      <c r="W54" s="2908"/>
      <c r="X54" s="2908"/>
      <c r="Y54" s="2908"/>
      <c r="Z54" s="2908"/>
      <c r="AA54" s="2908"/>
      <c r="AB54" s="2908"/>
      <c r="AC54" s="2908"/>
      <c r="AD54" s="2908"/>
      <c r="AE54" s="2908"/>
      <c r="AF54" s="2908"/>
      <c r="AG54" s="2908"/>
      <c r="AH54" s="2908"/>
      <c r="AI54" s="2908"/>
      <c r="AJ54" s="2908"/>
      <c r="AK54" s="2928"/>
      <c r="AL54" s="2928"/>
      <c r="AM54" s="2908"/>
    </row>
    <row r="55" spans="1:39" s="251" customFormat="1" ht="60" customHeight="1" x14ac:dyDescent="0.2">
      <c r="A55" s="1885"/>
      <c r="B55" s="1886"/>
      <c r="C55" s="2329"/>
      <c r="D55" s="2323"/>
      <c r="E55" s="2541"/>
      <c r="F55" s="2541"/>
      <c r="G55" s="2541"/>
      <c r="H55" s="2541"/>
      <c r="I55" s="2541"/>
      <c r="J55" s="2887"/>
      <c r="K55" s="2541"/>
      <c r="L55" s="2541"/>
      <c r="M55" s="2942"/>
      <c r="N55" s="2935"/>
      <c r="O55" s="2449"/>
      <c r="P55" s="2939"/>
      <c r="Q55" s="1379" t="s">
        <v>2074</v>
      </c>
      <c r="R55" s="1383">
        <v>3000000</v>
      </c>
      <c r="S55" s="2611"/>
      <c r="T55" s="2611"/>
      <c r="U55" s="2611"/>
      <c r="V55" s="2932"/>
      <c r="W55" s="2909"/>
      <c r="X55" s="2909"/>
      <c r="Y55" s="2909"/>
      <c r="Z55" s="2909"/>
      <c r="AA55" s="2909"/>
      <c r="AB55" s="2909"/>
      <c r="AC55" s="2909"/>
      <c r="AD55" s="2909"/>
      <c r="AE55" s="2909"/>
      <c r="AF55" s="2909"/>
      <c r="AG55" s="2909"/>
      <c r="AH55" s="2909"/>
      <c r="AI55" s="2909"/>
      <c r="AJ55" s="2909"/>
      <c r="AK55" s="2929"/>
      <c r="AL55" s="2929"/>
      <c r="AM55" s="2909"/>
    </row>
    <row r="56" spans="1:39" s="13" customFormat="1" ht="27" customHeight="1" x14ac:dyDescent="0.2">
      <c r="A56" s="1885"/>
      <c r="B56" s="1886"/>
      <c r="C56" s="553">
        <v>4103</v>
      </c>
      <c r="D56" s="575" t="s">
        <v>192</v>
      </c>
      <c r="E56" s="555"/>
      <c r="F56" s="556"/>
      <c r="G56" s="556"/>
      <c r="H56" s="555"/>
      <c r="I56" s="555"/>
      <c r="J56" s="555"/>
      <c r="K56" s="557"/>
      <c r="L56" s="556"/>
      <c r="M56" s="558"/>
      <c r="N56" s="559"/>
      <c r="O56" s="556"/>
      <c r="P56" s="556"/>
      <c r="Q56" s="1384"/>
      <c r="R56" s="1385"/>
      <c r="S56" s="367"/>
      <c r="T56" s="363"/>
      <c r="U56" s="360"/>
      <c r="V56" s="555"/>
      <c r="W56" s="555"/>
      <c r="X56" s="555"/>
      <c r="Y56" s="555"/>
      <c r="Z56" s="555"/>
      <c r="AA56" s="555"/>
      <c r="AB56" s="555"/>
      <c r="AC56" s="555"/>
      <c r="AD56" s="555"/>
      <c r="AE56" s="555"/>
      <c r="AF56" s="555"/>
      <c r="AG56" s="555"/>
      <c r="AH56" s="555"/>
      <c r="AI56" s="555"/>
      <c r="AJ56" s="555"/>
      <c r="AK56" s="562"/>
      <c r="AL56" s="562"/>
      <c r="AM56" s="563"/>
    </row>
    <row r="57" spans="1:39" s="13" customFormat="1" ht="123.75" customHeight="1" x14ac:dyDescent="0.2">
      <c r="A57" s="1885"/>
      <c r="B57" s="1886"/>
      <c r="C57" s="2328"/>
      <c r="D57" s="2322"/>
      <c r="E57" s="1016">
        <v>4103059</v>
      </c>
      <c r="F57" s="1016" t="s">
        <v>600</v>
      </c>
      <c r="G57" s="1016">
        <v>410305900</v>
      </c>
      <c r="H57" s="1016" t="s">
        <v>601</v>
      </c>
      <c r="I57" s="1016">
        <v>10</v>
      </c>
      <c r="J57" s="1131" t="s">
        <v>2075</v>
      </c>
      <c r="K57" s="1020" t="s">
        <v>602</v>
      </c>
      <c r="L57" s="1020" t="s">
        <v>603</v>
      </c>
      <c r="M57" s="1133">
        <v>1</v>
      </c>
      <c r="N57" s="1038">
        <v>15000000</v>
      </c>
      <c r="O57" s="99" t="s">
        <v>604</v>
      </c>
      <c r="P57" s="1380" t="s">
        <v>2002</v>
      </c>
      <c r="Q57" s="52" t="s">
        <v>2076</v>
      </c>
      <c r="R57" s="1198">
        <v>15000000</v>
      </c>
      <c r="S57" s="1197">
        <v>20</v>
      </c>
      <c r="T57" s="1194" t="s">
        <v>1500</v>
      </c>
      <c r="U57" s="1299">
        <v>4</v>
      </c>
      <c r="V57" s="1189">
        <v>6</v>
      </c>
      <c r="W57" s="1189" t="s">
        <v>1132</v>
      </c>
      <c r="X57" s="1189">
        <v>10</v>
      </c>
      <c r="Y57" s="1035"/>
      <c r="Z57" s="1035"/>
      <c r="AA57" s="1035"/>
      <c r="AB57" s="1035"/>
      <c r="AC57" s="1035"/>
      <c r="AD57" s="1035"/>
      <c r="AE57" s="1035"/>
      <c r="AF57" s="1035"/>
      <c r="AG57" s="1035"/>
      <c r="AH57" s="1035"/>
      <c r="AI57" s="1035"/>
      <c r="AJ57" s="1167">
        <f>SUM(X57:AI57)</f>
        <v>10</v>
      </c>
      <c r="AK57" s="1065">
        <v>44197</v>
      </c>
      <c r="AL57" s="1065">
        <v>44561</v>
      </c>
      <c r="AM57" s="1066" t="s">
        <v>2043</v>
      </c>
    </row>
    <row r="58" spans="1:39" s="13" customFormat="1" ht="42" customHeight="1" x14ac:dyDescent="0.2">
      <c r="A58" s="1885"/>
      <c r="B58" s="1886"/>
      <c r="C58" s="2329"/>
      <c r="D58" s="2323"/>
      <c r="E58" s="1892">
        <v>4103052</v>
      </c>
      <c r="F58" s="1892" t="s">
        <v>605</v>
      </c>
      <c r="G58" s="1892">
        <v>410305202</v>
      </c>
      <c r="H58" s="1892" t="s">
        <v>606</v>
      </c>
      <c r="I58" s="1892">
        <v>1</v>
      </c>
      <c r="J58" s="2925" t="s">
        <v>2077</v>
      </c>
      <c r="K58" s="1897" t="s">
        <v>607</v>
      </c>
      <c r="L58" s="1892" t="s">
        <v>608</v>
      </c>
      <c r="M58" s="2875">
        <v>1</v>
      </c>
      <c r="N58" s="1938">
        <v>20000000</v>
      </c>
      <c r="O58" s="1892" t="s">
        <v>609</v>
      </c>
      <c r="P58" s="2878" t="s">
        <v>2078</v>
      </c>
      <c r="Q58" s="2495" t="s">
        <v>2079</v>
      </c>
      <c r="R58" s="2888">
        <v>20000000</v>
      </c>
      <c r="S58" s="1913">
        <v>20</v>
      </c>
      <c r="T58" s="1913" t="s">
        <v>1500</v>
      </c>
      <c r="U58" s="1913">
        <v>300</v>
      </c>
      <c r="V58" s="2747">
        <v>300</v>
      </c>
      <c r="W58" s="1930"/>
      <c r="X58" s="1930"/>
      <c r="Y58" s="1930"/>
      <c r="Z58" s="1930"/>
      <c r="AA58" s="1930"/>
      <c r="AB58" s="1930"/>
      <c r="AC58" s="1930"/>
      <c r="AD58" s="1930"/>
      <c r="AE58" s="1930"/>
      <c r="AF58" s="1930"/>
      <c r="AG58" s="1930"/>
      <c r="AH58" s="1930"/>
      <c r="AI58" s="1930"/>
      <c r="AJ58" s="1930">
        <v>600</v>
      </c>
      <c r="AK58" s="2894">
        <v>44197</v>
      </c>
      <c r="AL58" s="2894">
        <v>44561</v>
      </c>
      <c r="AM58" s="1930" t="s">
        <v>2080</v>
      </c>
    </row>
    <row r="59" spans="1:39" s="13" customFormat="1" ht="29.25" customHeight="1" x14ac:dyDescent="0.2">
      <c r="A59" s="1885"/>
      <c r="B59" s="1886"/>
      <c r="C59" s="2329"/>
      <c r="D59" s="2323"/>
      <c r="E59" s="1894"/>
      <c r="F59" s="1894"/>
      <c r="G59" s="1894"/>
      <c r="H59" s="1894"/>
      <c r="I59" s="1894"/>
      <c r="J59" s="2926"/>
      <c r="K59" s="1897"/>
      <c r="L59" s="1893"/>
      <c r="M59" s="2877"/>
      <c r="N59" s="1940"/>
      <c r="O59" s="1894"/>
      <c r="P59" s="2880"/>
      <c r="Q59" s="2495"/>
      <c r="R59" s="2888"/>
      <c r="S59" s="1913"/>
      <c r="T59" s="1913"/>
      <c r="U59" s="1913"/>
      <c r="V59" s="2749"/>
      <c r="W59" s="1932"/>
      <c r="X59" s="1932"/>
      <c r="Y59" s="1932"/>
      <c r="Z59" s="1932"/>
      <c r="AA59" s="1932"/>
      <c r="AB59" s="1932"/>
      <c r="AC59" s="1932"/>
      <c r="AD59" s="1932"/>
      <c r="AE59" s="1932"/>
      <c r="AF59" s="1932"/>
      <c r="AG59" s="1932"/>
      <c r="AH59" s="1932"/>
      <c r="AI59" s="1932"/>
      <c r="AJ59" s="1932"/>
      <c r="AK59" s="2899"/>
      <c r="AL59" s="2899"/>
      <c r="AM59" s="1932"/>
    </row>
    <row r="60" spans="1:39" s="13" customFormat="1" ht="97.5" customHeight="1" x14ac:dyDescent="0.2">
      <c r="A60" s="1885"/>
      <c r="B60" s="1886"/>
      <c r="C60" s="2329"/>
      <c r="D60" s="2323"/>
      <c r="E60" s="1892">
        <v>4103050</v>
      </c>
      <c r="F60" s="1892" t="s">
        <v>610</v>
      </c>
      <c r="G60" s="1892">
        <v>410305001</v>
      </c>
      <c r="H60" s="1892" t="s">
        <v>611</v>
      </c>
      <c r="I60" s="1892">
        <v>12</v>
      </c>
      <c r="J60" s="2892" t="s">
        <v>2081</v>
      </c>
      <c r="K60" s="1892" t="s">
        <v>612</v>
      </c>
      <c r="L60" s="1897" t="s">
        <v>613</v>
      </c>
      <c r="M60" s="2875">
        <v>1</v>
      </c>
      <c r="N60" s="1938">
        <f>SUM(R60:R61)</f>
        <v>25000000</v>
      </c>
      <c r="O60" s="1892" t="s">
        <v>614</v>
      </c>
      <c r="P60" s="2878" t="s">
        <v>2054</v>
      </c>
      <c r="Q60" s="52" t="s">
        <v>2082</v>
      </c>
      <c r="R60" s="1198">
        <v>10000000</v>
      </c>
      <c r="S60" s="1913">
        <v>20</v>
      </c>
      <c r="T60" s="1913" t="s">
        <v>1500</v>
      </c>
      <c r="U60" s="2901">
        <v>20</v>
      </c>
      <c r="V60" s="2902" t="s">
        <v>1132</v>
      </c>
      <c r="W60" s="1870">
        <v>10</v>
      </c>
      <c r="X60" s="1870" t="s">
        <v>1132</v>
      </c>
      <c r="Y60" s="1870">
        <v>10</v>
      </c>
      <c r="Z60" s="2907"/>
      <c r="AA60" s="2907"/>
      <c r="AB60" s="2907"/>
      <c r="AC60" s="2907"/>
      <c r="AD60" s="2907"/>
      <c r="AE60" s="2907"/>
      <c r="AF60" s="2907"/>
      <c r="AG60" s="2907"/>
      <c r="AH60" s="2907"/>
      <c r="AI60" s="2907"/>
      <c r="AJ60" s="1930">
        <v>30</v>
      </c>
      <c r="AK60" s="2894">
        <v>44197</v>
      </c>
      <c r="AL60" s="2894">
        <v>44561</v>
      </c>
      <c r="AM60" s="1930" t="s">
        <v>1991</v>
      </c>
    </row>
    <row r="61" spans="1:39" s="13" customFormat="1" ht="107.25" customHeight="1" x14ac:dyDescent="0.2">
      <c r="A61" s="1885"/>
      <c r="B61" s="1886"/>
      <c r="C61" s="2329"/>
      <c r="D61" s="2323"/>
      <c r="E61" s="1894"/>
      <c r="F61" s="1894"/>
      <c r="G61" s="1894"/>
      <c r="H61" s="1894"/>
      <c r="I61" s="1894"/>
      <c r="J61" s="2905"/>
      <c r="K61" s="1894"/>
      <c r="L61" s="1897"/>
      <c r="M61" s="2877"/>
      <c r="N61" s="1940"/>
      <c r="O61" s="1894"/>
      <c r="P61" s="2880"/>
      <c r="Q61" s="52" t="s">
        <v>2083</v>
      </c>
      <c r="R61" s="1198">
        <v>15000000</v>
      </c>
      <c r="S61" s="1913"/>
      <c r="T61" s="1913"/>
      <c r="U61" s="2901"/>
      <c r="V61" s="2904"/>
      <c r="W61" s="2900"/>
      <c r="X61" s="2900"/>
      <c r="Y61" s="2900"/>
      <c r="Z61" s="2909"/>
      <c r="AA61" s="2909"/>
      <c r="AB61" s="2909"/>
      <c r="AC61" s="2909"/>
      <c r="AD61" s="2909"/>
      <c r="AE61" s="2909"/>
      <c r="AF61" s="2909"/>
      <c r="AG61" s="2909"/>
      <c r="AH61" s="2909"/>
      <c r="AI61" s="2909"/>
      <c r="AJ61" s="1932"/>
      <c r="AK61" s="2899"/>
      <c r="AL61" s="2899"/>
      <c r="AM61" s="1932"/>
    </row>
    <row r="62" spans="1:39" s="13" customFormat="1" ht="69" customHeight="1" x14ac:dyDescent="0.2">
      <c r="A62" s="1885"/>
      <c r="B62" s="1886"/>
      <c r="C62" s="2329"/>
      <c r="D62" s="2323"/>
      <c r="E62" s="1892">
        <v>4103058</v>
      </c>
      <c r="F62" s="1892" t="s">
        <v>615</v>
      </c>
      <c r="G62" s="1892">
        <v>410305800</v>
      </c>
      <c r="H62" s="1892" t="s">
        <v>616</v>
      </c>
      <c r="I62" s="1892">
        <v>2</v>
      </c>
      <c r="J62" s="2892" t="s">
        <v>2084</v>
      </c>
      <c r="K62" s="1892" t="s">
        <v>617</v>
      </c>
      <c r="L62" s="1897" t="s">
        <v>618</v>
      </c>
      <c r="M62" s="2881">
        <f>SUM(R62:R63)/N62</f>
        <v>1</v>
      </c>
      <c r="N62" s="1938">
        <f>SUM(R62:R63)</f>
        <v>28000000</v>
      </c>
      <c r="O62" s="1892" t="s">
        <v>619</v>
      </c>
      <c r="P62" s="2878" t="s">
        <v>2054</v>
      </c>
      <c r="Q62" s="52" t="s">
        <v>2085</v>
      </c>
      <c r="R62" s="1198">
        <v>18000000</v>
      </c>
      <c r="S62" s="1913">
        <v>20</v>
      </c>
      <c r="T62" s="1913" t="s">
        <v>1500</v>
      </c>
      <c r="U62" s="2901">
        <v>225</v>
      </c>
      <c r="V62" s="2902">
        <v>225</v>
      </c>
      <c r="W62" s="1870" t="s">
        <v>1132</v>
      </c>
      <c r="X62" s="1870">
        <v>70</v>
      </c>
      <c r="Y62" s="1870">
        <v>100</v>
      </c>
      <c r="Z62" s="1870">
        <v>50</v>
      </c>
      <c r="AA62" s="1870">
        <v>10</v>
      </c>
      <c r="AB62" s="1870">
        <v>10</v>
      </c>
      <c r="AC62" s="1870" t="s">
        <v>1132</v>
      </c>
      <c r="AD62" s="1870" t="s">
        <v>1132</v>
      </c>
      <c r="AE62" s="1870" t="s">
        <v>1132</v>
      </c>
      <c r="AF62" s="1870" t="s">
        <v>1132</v>
      </c>
      <c r="AG62" s="1870" t="s">
        <v>1132</v>
      </c>
      <c r="AH62" s="1870">
        <v>200</v>
      </c>
      <c r="AI62" s="1870">
        <v>10</v>
      </c>
      <c r="AJ62" s="1930">
        <v>450</v>
      </c>
      <c r="AK62" s="2894">
        <v>44197</v>
      </c>
      <c r="AL62" s="2894">
        <v>44561</v>
      </c>
      <c r="AM62" s="1930" t="s">
        <v>2086</v>
      </c>
    </row>
    <row r="63" spans="1:39" s="13" customFormat="1" ht="104.25" customHeight="1" x14ac:dyDescent="0.2">
      <c r="A63" s="1885"/>
      <c r="B63" s="1886"/>
      <c r="C63" s="2329"/>
      <c r="D63" s="2323"/>
      <c r="E63" s="1894"/>
      <c r="F63" s="1894"/>
      <c r="G63" s="1894"/>
      <c r="H63" s="1894"/>
      <c r="I63" s="1894"/>
      <c r="J63" s="2905"/>
      <c r="K63" s="1894"/>
      <c r="L63" s="1897"/>
      <c r="M63" s="2882"/>
      <c r="N63" s="1940"/>
      <c r="O63" s="1894"/>
      <c r="P63" s="2880"/>
      <c r="Q63" s="52" t="s">
        <v>2087</v>
      </c>
      <c r="R63" s="1198">
        <v>10000000</v>
      </c>
      <c r="S63" s="1913"/>
      <c r="T63" s="1913"/>
      <c r="U63" s="2901"/>
      <c r="V63" s="2904"/>
      <c r="W63" s="2900"/>
      <c r="X63" s="2900"/>
      <c r="Y63" s="2900"/>
      <c r="Z63" s="2900"/>
      <c r="AA63" s="2900"/>
      <c r="AB63" s="2900"/>
      <c r="AC63" s="2900"/>
      <c r="AD63" s="2900"/>
      <c r="AE63" s="2900"/>
      <c r="AF63" s="2900"/>
      <c r="AG63" s="2900"/>
      <c r="AH63" s="2900"/>
      <c r="AI63" s="2900"/>
      <c r="AJ63" s="1932"/>
      <c r="AK63" s="2899"/>
      <c r="AL63" s="2899"/>
      <c r="AM63" s="1932"/>
    </row>
    <row r="64" spans="1:39" s="13" customFormat="1" ht="49.5" customHeight="1" x14ac:dyDescent="0.2">
      <c r="A64" s="1885"/>
      <c r="B64" s="1886"/>
      <c r="C64" s="2329"/>
      <c r="D64" s="2323"/>
      <c r="E64" s="1897">
        <v>4103060</v>
      </c>
      <c r="F64" s="1897" t="s">
        <v>620</v>
      </c>
      <c r="G64" s="1897">
        <v>410306000</v>
      </c>
      <c r="H64" s="1897" t="s">
        <v>621</v>
      </c>
      <c r="I64" s="1897">
        <v>5</v>
      </c>
      <c r="J64" s="2892" t="s">
        <v>2088</v>
      </c>
      <c r="K64" s="1892" t="s">
        <v>622</v>
      </c>
      <c r="L64" s="1892" t="s">
        <v>623</v>
      </c>
      <c r="M64" s="2891">
        <f>SUM(R64:R65)/N64</f>
        <v>0.57446808510638303</v>
      </c>
      <c r="N64" s="1938">
        <f>SUM(R64:R67)</f>
        <v>47000000</v>
      </c>
      <c r="O64" s="1892" t="s">
        <v>624</v>
      </c>
      <c r="P64" s="2878" t="s">
        <v>2089</v>
      </c>
      <c r="Q64" s="52" t="s">
        <v>2090</v>
      </c>
      <c r="R64" s="1386">
        <v>10000000</v>
      </c>
      <c r="S64" s="1913">
        <v>20</v>
      </c>
      <c r="T64" s="1913" t="s">
        <v>1500</v>
      </c>
      <c r="U64" s="2898">
        <v>1471</v>
      </c>
      <c r="V64" s="2896">
        <v>1412</v>
      </c>
      <c r="W64" s="2892" t="s">
        <v>1132</v>
      </c>
      <c r="X64" s="2892" t="s">
        <v>1132</v>
      </c>
      <c r="Y64" s="2892" t="s">
        <v>1132</v>
      </c>
      <c r="Z64" s="2892" t="s">
        <v>1132</v>
      </c>
      <c r="AA64" s="2892">
        <v>2883</v>
      </c>
      <c r="AB64" s="2892" t="s">
        <v>1132</v>
      </c>
      <c r="AC64" s="2892" t="s">
        <v>1132</v>
      </c>
      <c r="AD64" s="2892" t="s">
        <v>1132</v>
      </c>
      <c r="AE64" s="2892" t="s">
        <v>1132</v>
      </c>
      <c r="AF64" s="2892" t="s">
        <v>1132</v>
      </c>
      <c r="AG64" s="2892" t="s">
        <v>1132</v>
      </c>
      <c r="AH64" s="2892" t="s">
        <v>1132</v>
      </c>
      <c r="AI64" s="2892" t="s">
        <v>1132</v>
      </c>
      <c r="AJ64" s="1930">
        <v>2883</v>
      </c>
      <c r="AK64" s="2894">
        <v>44197</v>
      </c>
      <c r="AL64" s="2894">
        <v>44561</v>
      </c>
      <c r="AM64" s="1930" t="s">
        <v>2091</v>
      </c>
    </row>
    <row r="65" spans="1:39" s="13" customFormat="1" ht="46.5" customHeight="1" x14ac:dyDescent="0.2">
      <c r="A65" s="1885"/>
      <c r="B65" s="1886"/>
      <c r="C65" s="2329"/>
      <c r="D65" s="2323"/>
      <c r="E65" s="1897"/>
      <c r="F65" s="1897"/>
      <c r="G65" s="1897"/>
      <c r="H65" s="1897"/>
      <c r="I65" s="1897"/>
      <c r="J65" s="2905"/>
      <c r="K65" s="1893"/>
      <c r="L65" s="1893"/>
      <c r="M65" s="2891"/>
      <c r="N65" s="1939"/>
      <c r="O65" s="1893"/>
      <c r="P65" s="2879"/>
      <c r="Q65" s="52" t="s">
        <v>2092</v>
      </c>
      <c r="R65" s="1386">
        <v>17000000</v>
      </c>
      <c r="S65" s="1913"/>
      <c r="T65" s="1913"/>
      <c r="U65" s="2898"/>
      <c r="V65" s="2897"/>
      <c r="W65" s="2893"/>
      <c r="X65" s="2893"/>
      <c r="Y65" s="2893"/>
      <c r="Z65" s="2893"/>
      <c r="AA65" s="2893"/>
      <c r="AB65" s="2893"/>
      <c r="AC65" s="2893"/>
      <c r="AD65" s="2893"/>
      <c r="AE65" s="2893"/>
      <c r="AF65" s="2893"/>
      <c r="AG65" s="2893"/>
      <c r="AH65" s="2893"/>
      <c r="AI65" s="2893"/>
      <c r="AJ65" s="1931"/>
      <c r="AK65" s="2895"/>
      <c r="AL65" s="2895"/>
      <c r="AM65" s="1931"/>
    </row>
    <row r="66" spans="1:39" s="13" customFormat="1" ht="54.75" customHeight="1" x14ac:dyDescent="0.2">
      <c r="A66" s="1885"/>
      <c r="B66" s="1886"/>
      <c r="C66" s="2329"/>
      <c r="D66" s="2323"/>
      <c r="E66" s="1892">
        <v>4103060</v>
      </c>
      <c r="F66" s="1892" t="s">
        <v>625</v>
      </c>
      <c r="G66" s="1892">
        <v>410306000</v>
      </c>
      <c r="H66" s="1892" t="s">
        <v>626</v>
      </c>
      <c r="I66" s="1892">
        <v>2</v>
      </c>
      <c r="J66" s="2892" t="s">
        <v>2093</v>
      </c>
      <c r="K66" s="1893"/>
      <c r="L66" s="1893"/>
      <c r="M66" s="2891">
        <f>SUM(R66:R67)/N64</f>
        <v>0.42553191489361702</v>
      </c>
      <c r="N66" s="1939"/>
      <c r="O66" s="1893"/>
      <c r="P66" s="2879"/>
      <c r="Q66" s="52" t="s">
        <v>2094</v>
      </c>
      <c r="R66" s="1386">
        <v>10000000</v>
      </c>
      <c r="S66" s="1913"/>
      <c r="T66" s="1913"/>
      <c r="U66" s="2898"/>
      <c r="V66" s="2897"/>
      <c r="W66" s="2893"/>
      <c r="X66" s="2893"/>
      <c r="Y66" s="2893"/>
      <c r="Z66" s="2893"/>
      <c r="AA66" s="2893"/>
      <c r="AB66" s="2893"/>
      <c r="AC66" s="2893"/>
      <c r="AD66" s="2893"/>
      <c r="AE66" s="2893"/>
      <c r="AF66" s="2893"/>
      <c r="AG66" s="2893"/>
      <c r="AH66" s="2893"/>
      <c r="AI66" s="2893"/>
      <c r="AJ66" s="1931"/>
      <c r="AK66" s="2895"/>
      <c r="AL66" s="2895"/>
      <c r="AM66" s="1931"/>
    </row>
    <row r="67" spans="1:39" s="13" customFormat="1" ht="54.75" customHeight="1" x14ac:dyDescent="0.2">
      <c r="A67" s="1885"/>
      <c r="B67" s="1886"/>
      <c r="C67" s="2329"/>
      <c r="D67" s="2323"/>
      <c r="E67" s="1893"/>
      <c r="F67" s="1893"/>
      <c r="G67" s="1893"/>
      <c r="H67" s="1893"/>
      <c r="I67" s="1893"/>
      <c r="J67" s="2893"/>
      <c r="K67" s="1893"/>
      <c r="L67" s="1893"/>
      <c r="M67" s="2891"/>
      <c r="N67" s="1939"/>
      <c r="O67" s="1893"/>
      <c r="P67" s="2879"/>
      <c r="Q67" s="52" t="s">
        <v>2095</v>
      </c>
      <c r="R67" s="1386">
        <v>10000000</v>
      </c>
      <c r="S67" s="1913"/>
      <c r="T67" s="1913"/>
      <c r="U67" s="2898"/>
      <c r="V67" s="2906"/>
      <c r="W67" s="2905"/>
      <c r="X67" s="2905"/>
      <c r="Y67" s="2905"/>
      <c r="Z67" s="2905"/>
      <c r="AA67" s="2905"/>
      <c r="AB67" s="2905"/>
      <c r="AC67" s="2905"/>
      <c r="AD67" s="2905"/>
      <c r="AE67" s="2905"/>
      <c r="AF67" s="2905"/>
      <c r="AG67" s="2905"/>
      <c r="AH67" s="2905"/>
      <c r="AI67" s="2905"/>
      <c r="AJ67" s="1931"/>
      <c r="AK67" s="2895"/>
      <c r="AL67" s="2895"/>
      <c r="AM67" s="1931"/>
    </row>
    <row r="68" spans="1:39" s="16" customFormat="1" ht="74.25" customHeight="1" x14ac:dyDescent="0.2">
      <c r="A68" s="1885"/>
      <c r="B68" s="1886"/>
      <c r="C68" s="2329"/>
      <c r="D68" s="2323"/>
      <c r="E68" s="1892">
        <v>4103052</v>
      </c>
      <c r="F68" s="1892" t="s">
        <v>627</v>
      </c>
      <c r="G68" s="1892">
        <v>410305202</v>
      </c>
      <c r="H68" s="1892" t="s">
        <v>628</v>
      </c>
      <c r="I68" s="1892">
        <v>1</v>
      </c>
      <c r="J68" s="573" t="s">
        <v>2096</v>
      </c>
      <c r="K68" s="1892" t="s">
        <v>629</v>
      </c>
      <c r="L68" s="1892" t="s">
        <v>630</v>
      </c>
      <c r="M68" s="2875">
        <v>1</v>
      </c>
      <c r="N68" s="2349">
        <f>SUM(R68:R70)</f>
        <v>40000000</v>
      </c>
      <c r="O68" s="1892" t="s">
        <v>631</v>
      </c>
      <c r="P68" s="2328" t="s">
        <v>2097</v>
      </c>
      <c r="Q68" s="1194" t="s">
        <v>2098</v>
      </c>
      <c r="R68" s="1198">
        <v>33800000</v>
      </c>
      <c r="S68" s="1913">
        <v>20</v>
      </c>
      <c r="T68" s="1913" t="s">
        <v>1500</v>
      </c>
      <c r="U68" s="2898">
        <v>3152</v>
      </c>
      <c r="V68" s="2896">
        <v>2908</v>
      </c>
      <c r="W68" s="2892" t="s">
        <v>1132</v>
      </c>
      <c r="X68" s="2892" t="s">
        <v>1132</v>
      </c>
      <c r="Y68" s="2892" t="s">
        <v>1132</v>
      </c>
      <c r="Z68" s="2892" t="s">
        <v>1132</v>
      </c>
      <c r="AA68" s="2892" t="s">
        <v>1132</v>
      </c>
      <c r="AB68" s="2892">
        <v>6060</v>
      </c>
      <c r="AC68" s="1930"/>
      <c r="AD68" s="1930"/>
      <c r="AE68" s="1930"/>
      <c r="AF68" s="1930"/>
      <c r="AG68" s="1930"/>
      <c r="AH68" s="1930"/>
      <c r="AI68" s="1930"/>
      <c r="AJ68" s="1930">
        <v>6060</v>
      </c>
      <c r="AK68" s="2894">
        <v>44197</v>
      </c>
      <c r="AL68" s="2894">
        <v>44561</v>
      </c>
      <c r="AM68" s="1930" t="s">
        <v>2091</v>
      </c>
    </row>
    <row r="69" spans="1:39" s="16" customFormat="1" ht="46.5" customHeight="1" x14ac:dyDescent="0.2">
      <c r="A69" s="1885"/>
      <c r="B69" s="1886"/>
      <c r="C69" s="2329"/>
      <c r="D69" s="2323"/>
      <c r="E69" s="1893"/>
      <c r="F69" s="1893"/>
      <c r="G69" s="1893"/>
      <c r="H69" s="1893"/>
      <c r="I69" s="1893"/>
      <c r="J69" s="1132" t="s">
        <v>2099</v>
      </c>
      <c r="K69" s="1893"/>
      <c r="L69" s="1893"/>
      <c r="M69" s="2876"/>
      <c r="N69" s="2924"/>
      <c r="O69" s="1893"/>
      <c r="P69" s="2329"/>
      <c r="Q69" s="1194" t="s">
        <v>2100</v>
      </c>
      <c r="R69" s="1198">
        <v>1000000</v>
      </c>
      <c r="S69" s="1913"/>
      <c r="T69" s="1913"/>
      <c r="U69" s="2898"/>
      <c r="V69" s="2897"/>
      <c r="W69" s="2893"/>
      <c r="X69" s="2893"/>
      <c r="Y69" s="2893"/>
      <c r="Z69" s="2893"/>
      <c r="AA69" s="2893"/>
      <c r="AB69" s="2893"/>
      <c r="AC69" s="1931"/>
      <c r="AD69" s="1931"/>
      <c r="AE69" s="1931"/>
      <c r="AF69" s="1931"/>
      <c r="AG69" s="1931"/>
      <c r="AH69" s="1931"/>
      <c r="AI69" s="1931"/>
      <c r="AJ69" s="1931"/>
      <c r="AK69" s="2895"/>
      <c r="AL69" s="2895"/>
      <c r="AM69" s="1931"/>
    </row>
    <row r="70" spans="1:39" s="16" customFormat="1" ht="69.75" customHeight="1" x14ac:dyDescent="0.2">
      <c r="A70" s="1885"/>
      <c r="B70" s="1886"/>
      <c r="C70" s="2329"/>
      <c r="D70" s="2323"/>
      <c r="E70" s="1894"/>
      <c r="F70" s="1894"/>
      <c r="G70" s="1894"/>
      <c r="H70" s="1894"/>
      <c r="I70" s="1894"/>
      <c r="J70" s="1132" t="s">
        <v>2101</v>
      </c>
      <c r="K70" s="1894"/>
      <c r="L70" s="1894"/>
      <c r="M70" s="2877"/>
      <c r="N70" s="2350"/>
      <c r="O70" s="1894"/>
      <c r="P70" s="2330"/>
      <c r="Q70" s="1194" t="s">
        <v>2102</v>
      </c>
      <c r="R70" s="1198">
        <v>5200000</v>
      </c>
      <c r="S70" s="1913"/>
      <c r="T70" s="1913"/>
      <c r="U70" s="2898"/>
      <c r="V70" s="2906"/>
      <c r="W70" s="2905"/>
      <c r="X70" s="2905"/>
      <c r="Y70" s="2905"/>
      <c r="Z70" s="2905"/>
      <c r="AA70" s="2905"/>
      <c r="AB70" s="2905"/>
      <c r="AC70" s="1932"/>
      <c r="AD70" s="1932"/>
      <c r="AE70" s="1932"/>
      <c r="AF70" s="1932"/>
      <c r="AG70" s="1932"/>
      <c r="AH70" s="1932"/>
      <c r="AI70" s="1932"/>
      <c r="AJ70" s="1932"/>
      <c r="AK70" s="2899"/>
      <c r="AL70" s="2899"/>
      <c r="AM70" s="1932"/>
    </row>
    <row r="71" spans="1:39" s="13" customFormat="1" ht="27" customHeight="1" x14ac:dyDescent="0.2">
      <c r="A71" s="1885"/>
      <c r="B71" s="1886"/>
      <c r="C71" s="553">
        <v>4104</v>
      </c>
      <c r="D71" s="575" t="s">
        <v>632</v>
      </c>
      <c r="E71" s="580"/>
      <c r="F71" s="741"/>
      <c r="G71" s="742"/>
      <c r="H71" s="553"/>
      <c r="I71" s="742"/>
      <c r="J71" s="743"/>
      <c r="K71" s="557"/>
      <c r="L71" s="556"/>
      <c r="M71" s="558"/>
      <c r="N71" s="559"/>
      <c r="O71" s="556"/>
      <c r="P71" s="556"/>
      <c r="Q71" s="362"/>
      <c r="R71" s="366"/>
      <c r="S71" s="367"/>
      <c r="T71" s="363"/>
      <c r="U71" s="360"/>
      <c r="V71" s="555"/>
      <c r="W71" s="555"/>
      <c r="X71" s="555"/>
      <c r="Y71" s="555"/>
      <c r="Z71" s="555"/>
      <c r="AA71" s="555"/>
      <c r="AB71" s="555"/>
      <c r="AC71" s="555"/>
      <c r="AD71" s="555"/>
      <c r="AE71" s="555"/>
      <c r="AF71" s="555"/>
      <c r="AG71" s="555"/>
      <c r="AH71" s="555"/>
      <c r="AI71" s="555"/>
      <c r="AJ71" s="555"/>
      <c r="AK71" s="562"/>
      <c r="AL71" s="562"/>
      <c r="AM71" s="563"/>
    </row>
    <row r="72" spans="1:39" s="16" customFormat="1" ht="78" customHeight="1" x14ac:dyDescent="0.2">
      <c r="A72" s="1885"/>
      <c r="B72" s="1886"/>
      <c r="C72" s="2328"/>
      <c r="D72" s="2322"/>
      <c r="E72" s="1016">
        <v>4104020</v>
      </c>
      <c r="F72" s="1016" t="s">
        <v>633</v>
      </c>
      <c r="G72" s="1016">
        <v>410402000</v>
      </c>
      <c r="H72" s="1016" t="s">
        <v>634</v>
      </c>
      <c r="I72" s="1016">
        <v>50</v>
      </c>
      <c r="J72" s="2438" t="s">
        <v>2103</v>
      </c>
      <c r="K72" s="1892" t="s">
        <v>635</v>
      </c>
      <c r="L72" s="1892" t="s">
        <v>2104</v>
      </c>
      <c r="M72" s="1133">
        <f>R72/N72</f>
        <v>0.80612244897959184</v>
      </c>
      <c r="N72" s="2349">
        <f>SUM(R72:R75)</f>
        <v>98000000</v>
      </c>
      <c r="O72" s="1892" t="s">
        <v>636</v>
      </c>
      <c r="P72" s="2328" t="s">
        <v>2105</v>
      </c>
      <c r="Q72" s="1194" t="s">
        <v>2106</v>
      </c>
      <c r="R72" s="1198">
        <v>79000000</v>
      </c>
      <c r="S72" s="1913">
        <v>20</v>
      </c>
      <c r="T72" s="1913" t="s">
        <v>1500</v>
      </c>
      <c r="U72" s="1913">
        <v>500</v>
      </c>
      <c r="V72" s="2747">
        <v>500</v>
      </c>
      <c r="W72" s="1930"/>
      <c r="X72" s="2907"/>
      <c r="Y72" s="2907"/>
      <c r="Z72" s="2907"/>
      <c r="AA72" s="2907"/>
      <c r="AB72" s="2907"/>
      <c r="AC72" s="2907"/>
      <c r="AD72" s="1930"/>
      <c r="AE72" s="1930"/>
      <c r="AF72" s="1930"/>
      <c r="AG72" s="1930"/>
      <c r="AH72" s="1930">
        <v>1000</v>
      </c>
      <c r="AI72" s="2907"/>
      <c r="AJ72" s="1930">
        <v>1000</v>
      </c>
      <c r="AK72" s="2894">
        <v>44197</v>
      </c>
      <c r="AL72" s="2894">
        <v>44561</v>
      </c>
      <c r="AM72" s="1930" t="s">
        <v>2107</v>
      </c>
    </row>
    <row r="73" spans="1:39" s="16" customFormat="1" ht="69.75" customHeight="1" x14ac:dyDescent="0.2">
      <c r="A73" s="1885"/>
      <c r="B73" s="1886"/>
      <c r="C73" s="2329"/>
      <c r="D73" s="2323"/>
      <c r="E73" s="1892">
        <v>4104020</v>
      </c>
      <c r="F73" s="1892" t="s">
        <v>633</v>
      </c>
      <c r="G73" s="1892">
        <v>410402000</v>
      </c>
      <c r="H73" s="1892" t="s">
        <v>637</v>
      </c>
      <c r="I73" s="1892">
        <v>12</v>
      </c>
      <c r="J73" s="2439"/>
      <c r="K73" s="1893"/>
      <c r="L73" s="1893"/>
      <c r="M73" s="2875">
        <f>SUM(R73:R75)/N72</f>
        <v>0.19387755102040816</v>
      </c>
      <c r="N73" s="2924"/>
      <c r="O73" s="1893"/>
      <c r="P73" s="2329"/>
      <c r="Q73" s="1194" t="s">
        <v>2108</v>
      </c>
      <c r="R73" s="1198">
        <v>7000000</v>
      </c>
      <c r="S73" s="1913"/>
      <c r="T73" s="1913"/>
      <c r="U73" s="1913"/>
      <c r="V73" s="2748"/>
      <c r="W73" s="1931"/>
      <c r="X73" s="2908"/>
      <c r="Y73" s="2908"/>
      <c r="Z73" s="2908"/>
      <c r="AA73" s="2908"/>
      <c r="AB73" s="2908"/>
      <c r="AC73" s="2908"/>
      <c r="AD73" s="1931"/>
      <c r="AE73" s="1931"/>
      <c r="AF73" s="1931"/>
      <c r="AG73" s="1931"/>
      <c r="AH73" s="1931"/>
      <c r="AI73" s="2908"/>
      <c r="AJ73" s="1931"/>
      <c r="AK73" s="2895"/>
      <c r="AL73" s="2895"/>
      <c r="AM73" s="1931"/>
    </row>
    <row r="74" spans="1:39" s="16" customFormat="1" ht="55.5" customHeight="1" x14ac:dyDescent="0.2">
      <c r="A74" s="1885"/>
      <c r="B74" s="1886"/>
      <c r="C74" s="2329"/>
      <c r="D74" s="2323"/>
      <c r="E74" s="1893"/>
      <c r="F74" s="1893"/>
      <c r="G74" s="1893"/>
      <c r="H74" s="1893"/>
      <c r="I74" s="1893"/>
      <c r="J74" s="2439"/>
      <c r="K74" s="1893"/>
      <c r="L74" s="1893"/>
      <c r="M74" s="2876"/>
      <c r="N74" s="2924"/>
      <c r="O74" s="1893"/>
      <c r="P74" s="2329"/>
      <c r="Q74" s="1194" t="s">
        <v>2109</v>
      </c>
      <c r="R74" s="1198">
        <v>7000000</v>
      </c>
      <c r="S74" s="1913"/>
      <c r="T74" s="1913"/>
      <c r="U74" s="1913"/>
      <c r="V74" s="2748"/>
      <c r="W74" s="1931"/>
      <c r="X74" s="2908"/>
      <c r="Y74" s="2908"/>
      <c r="Z74" s="2908"/>
      <c r="AA74" s="2908"/>
      <c r="AB74" s="2908"/>
      <c r="AC74" s="2908"/>
      <c r="AD74" s="1931"/>
      <c r="AE74" s="1931"/>
      <c r="AF74" s="1931"/>
      <c r="AG74" s="1931"/>
      <c r="AH74" s="1931"/>
      <c r="AI74" s="2908"/>
      <c r="AJ74" s="1931"/>
      <c r="AK74" s="2895"/>
      <c r="AL74" s="2895"/>
      <c r="AM74" s="1931"/>
    </row>
    <row r="75" spans="1:39" s="16" customFormat="1" ht="51.75" customHeight="1" x14ac:dyDescent="0.2">
      <c r="A75" s="1885"/>
      <c r="B75" s="1886"/>
      <c r="C75" s="2329"/>
      <c r="D75" s="2323"/>
      <c r="E75" s="1894"/>
      <c r="F75" s="1894"/>
      <c r="G75" s="1894"/>
      <c r="H75" s="1894"/>
      <c r="I75" s="1894"/>
      <c r="J75" s="2889"/>
      <c r="K75" s="1894"/>
      <c r="L75" s="1894"/>
      <c r="M75" s="2877"/>
      <c r="N75" s="2350"/>
      <c r="O75" s="1894"/>
      <c r="P75" s="2330"/>
      <c r="Q75" s="1194" t="s">
        <v>2110</v>
      </c>
      <c r="R75" s="1198">
        <v>5000000</v>
      </c>
      <c r="S75" s="1913"/>
      <c r="T75" s="1913"/>
      <c r="U75" s="1913"/>
      <c r="V75" s="2749"/>
      <c r="W75" s="1932"/>
      <c r="X75" s="2909"/>
      <c r="Y75" s="2909"/>
      <c r="Z75" s="2909"/>
      <c r="AA75" s="2909"/>
      <c r="AB75" s="2909"/>
      <c r="AC75" s="2909"/>
      <c r="AD75" s="1932"/>
      <c r="AE75" s="1932"/>
      <c r="AF75" s="1932"/>
      <c r="AG75" s="1932"/>
      <c r="AH75" s="1932"/>
      <c r="AI75" s="2909"/>
      <c r="AJ75" s="1932"/>
      <c r="AK75" s="2899"/>
      <c r="AL75" s="2899"/>
      <c r="AM75" s="1932"/>
    </row>
    <row r="76" spans="1:39" s="13" customFormat="1" ht="69" customHeight="1" x14ac:dyDescent="0.2">
      <c r="A76" s="1885"/>
      <c r="B76" s="1886"/>
      <c r="C76" s="2329"/>
      <c r="D76" s="2323"/>
      <c r="E76" s="1892">
        <v>4104027</v>
      </c>
      <c r="F76" s="1892" t="s">
        <v>638</v>
      </c>
      <c r="G76" s="1892">
        <v>410402700</v>
      </c>
      <c r="H76" s="1892" t="s">
        <v>639</v>
      </c>
      <c r="I76" s="1892">
        <v>12</v>
      </c>
      <c r="J76" s="573" t="s">
        <v>2111</v>
      </c>
      <c r="K76" s="1892" t="s">
        <v>2112</v>
      </c>
      <c r="L76" s="1892" t="s">
        <v>2113</v>
      </c>
      <c r="M76" s="1948">
        <v>1</v>
      </c>
      <c r="N76" s="1938">
        <f>SUM(R76:R77)</f>
        <v>35000000</v>
      </c>
      <c r="O76" s="1892" t="s">
        <v>2114</v>
      </c>
      <c r="P76" s="2878" t="s">
        <v>2115</v>
      </c>
      <c r="Q76" s="1194" t="s">
        <v>2116</v>
      </c>
      <c r="R76" s="1198">
        <v>33000000</v>
      </c>
      <c r="S76" s="1913">
        <v>20</v>
      </c>
      <c r="T76" s="1913" t="s">
        <v>1500</v>
      </c>
      <c r="U76" s="2923">
        <v>120</v>
      </c>
      <c r="V76" s="2921">
        <v>180</v>
      </c>
      <c r="W76" s="2907"/>
      <c r="X76" s="2907"/>
      <c r="Y76" s="2907"/>
      <c r="Z76" s="2907"/>
      <c r="AA76" s="2907"/>
      <c r="AB76" s="2907"/>
      <c r="AC76" s="2907"/>
      <c r="AD76" s="2907"/>
      <c r="AE76" s="2907"/>
      <c r="AF76" s="2907"/>
      <c r="AG76" s="2907"/>
      <c r="AH76" s="2907"/>
      <c r="AI76" s="2907"/>
      <c r="AJ76" s="1930">
        <v>300</v>
      </c>
      <c r="AK76" s="2894">
        <v>44197</v>
      </c>
      <c r="AL76" s="2894">
        <v>44561</v>
      </c>
      <c r="AM76" s="1930" t="s">
        <v>2080</v>
      </c>
    </row>
    <row r="77" spans="1:39" s="13" customFormat="1" ht="52.5" customHeight="1" x14ac:dyDescent="0.2">
      <c r="A77" s="1885"/>
      <c r="B77" s="1886"/>
      <c r="C77" s="2329"/>
      <c r="D77" s="2323"/>
      <c r="E77" s="1893"/>
      <c r="F77" s="1893"/>
      <c r="G77" s="1893"/>
      <c r="H77" s="1893"/>
      <c r="I77" s="1893"/>
      <c r="J77" s="1132" t="s">
        <v>2117</v>
      </c>
      <c r="K77" s="1893"/>
      <c r="L77" s="1894"/>
      <c r="M77" s="1950"/>
      <c r="N77" s="1940"/>
      <c r="O77" s="1894"/>
      <c r="P77" s="2880"/>
      <c r="Q77" s="1194" t="s">
        <v>2118</v>
      </c>
      <c r="R77" s="1198">
        <v>2000000</v>
      </c>
      <c r="S77" s="1913"/>
      <c r="T77" s="1913"/>
      <c r="U77" s="2923"/>
      <c r="V77" s="2922"/>
      <c r="W77" s="2909"/>
      <c r="X77" s="2909"/>
      <c r="Y77" s="2909"/>
      <c r="Z77" s="2909"/>
      <c r="AA77" s="2909"/>
      <c r="AB77" s="2909"/>
      <c r="AC77" s="2909"/>
      <c r="AD77" s="2909"/>
      <c r="AE77" s="2909"/>
      <c r="AF77" s="2909"/>
      <c r="AG77" s="2909"/>
      <c r="AH77" s="2909"/>
      <c r="AI77" s="2909"/>
      <c r="AJ77" s="1932"/>
      <c r="AK77" s="2899"/>
      <c r="AL77" s="2899"/>
      <c r="AM77" s="1932"/>
    </row>
    <row r="78" spans="1:39" s="13" customFormat="1" ht="68.25" customHeight="1" x14ac:dyDescent="0.2">
      <c r="A78" s="1885"/>
      <c r="B78" s="1886"/>
      <c r="C78" s="2329"/>
      <c r="D78" s="2324"/>
      <c r="E78" s="2308">
        <v>4104015</v>
      </c>
      <c r="F78" s="2308" t="s">
        <v>640</v>
      </c>
      <c r="G78" s="2308">
        <v>410401500</v>
      </c>
      <c r="H78" s="2308" t="s">
        <v>641</v>
      </c>
      <c r="I78" s="2318">
        <v>7500</v>
      </c>
      <c r="J78" s="2919" t="s">
        <v>2119</v>
      </c>
      <c r="K78" s="2321" t="s">
        <v>642</v>
      </c>
      <c r="L78" s="2322" t="s">
        <v>643</v>
      </c>
      <c r="M78" s="2914">
        <f>SUM(R78:R82)/N78</f>
        <v>5.6392998252780806E-3</v>
      </c>
      <c r="N78" s="1938">
        <f>SUM(R78:R84)</f>
        <v>3546539574</v>
      </c>
      <c r="O78" s="1892" t="s">
        <v>644</v>
      </c>
      <c r="P78" s="2878" t="s">
        <v>2120</v>
      </c>
      <c r="Q78" s="65" t="s">
        <v>2121</v>
      </c>
      <c r="R78" s="1198">
        <v>4000000</v>
      </c>
      <c r="S78" s="1913">
        <v>20</v>
      </c>
      <c r="T78" s="1897" t="s">
        <v>1500</v>
      </c>
      <c r="U78" s="2898">
        <v>3500</v>
      </c>
      <c r="V78" s="2896">
        <v>4000</v>
      </c>
      <c r="W78" s="2892" t="s">
        <v>1132</v>
      </c>
      <c r="X78" s="2892" t="s">
        <v>1132</v>
      </c>
      <c r="Y78" s="2892" t="s">
        <v>1132</v>
      </c>
      <c r="Z78" s="2892">
        <v>7500</v>
      </c>
      <c r="AA78" s="1930"/>
      <c r="AB78" s="1930"/>
      <c r="AC78" s="1930"/>
      <c r="AD78" s="1930"/>
      <c r="AE78" s="1930"/>
      <c r="AF78" s="1930"/>
      <c r="AG78" s="2916"/>
      <c r="AH78" s="2916"/>
      <c r="AI78" s="2916"/>
      <c r="AJ78" s="1930">
        <v>7500</v>
      </c>
      <c r="AK78" s="2894">
        <v>44197</v>
      </c>
      <c r="AL78" s="2894">
        <v>44561</v>
      </c>
      <c r="AM78" s="1930" t="s">
        <v>2107</v>
      </c>
    </row>
    <row r="79" spans="1:39" s="13" customFormat="1" ht="38.25" customHeight="1" x14ac:dyDescent="0.2">
      <c r="A79" s="1885"/>
      <c r="B79" s="1886"/>
      <c r="C79" s="2329"/>
      <c r="D79" s="2324"/>
      <c r="E79" s="2308"/>
      <c r="F79" s="2308"/>
      <c r="G79" s="2308"/>
      <c r="H79" s="2308"/>
      <c r="I79" s="2318"/>
      <c r="J79" s="2920"/>
      <c r="K79" s="2321"/>
      <c r="L79" s="2323"/>
      <c r="M79" s="2915"/>
      <c r="N79" s="1939"/>
      <c r="O79" s="1893"/>
      <c r="P79" s="2879"/>
      <c r="Q79" s="65" t="s">
        <v>2122</v>
      </c>
      <c r="R79" s="1198">
        <v>1000000</v>
      </c>
      <c r="S79" s="1913"/>
      <c r="T79" s="1897"/>
      <c r="U79" s="2898"/>
      <c r="V79" s="2897"/>
      <c r="W79" s="2893"/>
      <c r="X79" s="2893"/>
      <c r="Y79" s="2893"/>
      <c r="Z79" s="2893"/>
      <c r="AA79" s="1931"/>
      <c r="AB79" s="1931"/>
      <c r="AC79" s="1931"/>
      <c r="AD79" s="1931"/>
      <c r="AE79" s="1931"/>
      <c r="AF79" s="1931"/>
      <c r="AG79" s="2917"/>
      <c r="AH79" s="2917"/>
      <c r="AI79" s="2917"/>
      <c r="AJ79" s="1931"/>
      <c r="AK79" s="2895"/>
      <c r="AL79" s="2895"/>
      <c r="AM79" s="1931"/>
    </row>
    <row r="80" spans="1:39" s="13" customFormat="1" ht="58.5" customHeight="1" x14ac:dyDescent="0.2">
      <c r="A80" s="1885"/>
      <c r="B80" s="1886"/>
      <c r="C80" s="2329"/>
      <c r="D80" s="2324"/>
      <c r="E80" s="2308"/>
      <c r="F80" s="2308"/>
      <c r="G80" s="2308"/>
      <c r="H80" s="2308"/>
      <c r="I80" s="2318"/>
      <c r="J80" s="2437"/>
      <c r="K80" s="2321"/>
      <c r="L80" s="2323"/>
      <c r="M80" s="2915"/>
      <c r="N80" s="1939"/>
      <c r="O80" s="1893"/>
      <c r="P80" s="2879"/>
      <c r="Q80" s="65" t="s">
        <v>2123</v>
      </c>
      <c r="R80" s="1198">
        <v>10000000</v>
      </c>
      <c r="S80" s="1913"/>
      <c r="T80" s="1897"/>
      <c r="U80" s="2898"/>
      <c r="V80" s="2897"/>
      <c r="W80" s="2893"/>
      <c r="X80" s="2893"/>
      <c r="Y80" s="2893"/>
      <c r="Z80" s="2893"/>
      <c r="AA80" s="1931"/>
      <c r="AB80" s="1931"/>
      <c r="AC80" s="1931"/>
      <c r="AD80" s="1931"/>
      <c r="AE80" s="1931"/>
      <c r="AF80" s="1931"/>
      <c r="AG80" s="2917"/>
      <c r="AH80" s="2917"/>
      <c r="AI80" s="2917"/>
      <c r="AJ80" s="1931"/>
      <c r="AK80" s="2895"/>
      <c r="AL80" s="2895"/>
      <c r="AM80" s="1931"/>
    </row>
    <row r="81" spans="1:59" s="13" customFormat="1" ht="69.75" customHeight="1" x14ac:dyDescent="0.2">
      <c r="A81" s="1885"/>
      <c r="B81" s="1886"/>
      <c r="C81" s="2329"/>
      <c r="D81" s="2324"/>
      <c r="E81" s="2308"/>
      <c r="F81" s="2308"/>
      <c r="G81" s="2308"/>
      <c r="H81" s="2308"/>
      <c r="I81" s="2318"/>
      <c r="J81" s="2418" t="s">
        <v>2124</v>
      </c>
      <c r="K81" s="2321"/>
      <c r="L81" s="2323"/>
      <c r="M81" s="2915"/>
      <c r="N81" s="1939"/>
      <c r="O81" s="1893"/>
      <c r="P81" s="2879"/>
      <c r="Q81" s="65" t="s">
        <v>2125</v>
      </c>
      <c r="R81" s="1198">
        <v>4000000</v>
      </c>
      <c r="S81" s="1913"/>
      <c r="T81" s="1897"/>
      <c r="U81" s="2898"/>
      <c r="V81" s="2897"/>
      <c r="W81" s="2893"/>
      <c r="X81" s="2893"/>
      <c r="Y81" s="2893"/>
      <c r="Z81" s="2893"/>
      <c r="AA81" s="1931"/>
      <c r="AB81" s="1931"/>
      <c r="AC81" s="1931"/>
      <c r="AD81" s="1931"/>
      <c r="AE81" s="1931"/>
      <c r="AF81" s="1931"/>
      <c r="AG81" s="2917"/>
      <c r="AH81" s="2917"/>
      <c r="AI81" s="2917"/>
      <c r="AJ81" s="1931"/>
      <c r="AK81" s="2895"/>
      <c r="AL81" s="2895"/>
      <c r="AM81" s="1931"/>
    </row>
    <row r="82" spans="1:59" s="13" customFormat="1" ht="36" customHeight="1" x14ac:dyDescent="0.2">
      <c r="A82" s="1885"/>
      <c r="B82" s="1886"/>
      <c r="C82" s="2329"/>
      <c r="D82" s="2324"/>
      <c r="E82" s="2308"/>
      <c r="F82" s="2308"/>
      <c r="G82" s="2308"/>
      <c r="H82" s="2308"/>
      <c r="I82" s="2318"/>
      <c r="J82" s="2920"/>
      <c r="K82" s="2321"/>
      <c r="L82" s="2323"/>
      <c r="M82" s="2918"/>
      <c r="N82" s="1939"/>
      <c r="O82" s="1893"/>
      <c r="P82" s="2879"/>
      <c r="Q82" s="65" t="s">
        <v>2126</v>
      </c>
      <c r="R82" s="1198">
        <v>1000000</v>
      </c>
      <c r="S82" s="1913"/>
      <c r="T82" s="1897"/>
      <c r="U82" s="2898"/>
      <c r="V82" s="2897"/>
      <c r="W82" s="2893"/>
      <c r="X82" s="2893"/>
      <c r="Y82" s="2893"/>
      <c r="Z82" s="2893"/>
      <c r="AA82" s="1931"/>
      <c r="AB82" s="1931"/>
      <c r="AC82" s="1931"/>
      <c r="AD82" s="1931"/>
      <c r="AE82" s="1931"/>
      <c r="AF82" s="1931"/>
      <c r="AG82" s="2917"/>
      <c r="AH82" s="2917"/>
      <c r="AI82" s="2917"/>
      <c r="AJ82" s="1931"/>
      <c r="AK82" s="2895"/>
      <c r="AL82" s="2895"/>
      <c r="AM82" s="1931"/>
    </row>
    <row r="83" spans="1:59" s="13" customFormat="1" ht="45" customHeight="1" x14ac:dyDescent="0.2">
      <c r="A83" s="1885"/>
      <c r="B83" s="1886"/>
      <c r="C83" s="2329"/>
      <c r="D83" s="2323"/>
      <c r="E83" s="1893">
        <v>4104008</v>
      </c>
      <c r="F83" s="1893" t="s">
        <v>645</v>
      </c>
      <c r="G83" s="1893">
        <v>410400800</v>
      </c>
      <c r="H83" s="1893" t="s">
        <v>646</v>
      </c>
      <c r="I83" s="2329">
        <v>12</v>
      </c>
      <c r="J83" s="2883" t="s">
        <v>2127</v>
      </c>
      <c r="K83" s="2321"/>
      <c r="L83" s="2323"/>
      <c r="M83" s="2914">
        <f>SUM(R83:R84)/N78</f>
        <v>0.99436070017472189</v>
      </c>
      <c r="N83" s="1939"/>
      <c r="O83" s="1893"/>
      <c r="P83" s="2879"/>
      <c r="Q83" s="52" t="s">
        <v>2128</v>
      </c>
      <c r="R83" s="1387">
        <v>1057961872.2</v>
      </c>
      <c r="S83" s="1913"/>
      <c r="T83" s="1897"/>
      <c r="U83" s="2898"/>
      <c r="V83" s="2897"/>
      <c r="W83" s="2893"/>
      <c r="X83" s="2893"/>
      <c r="Y83" s="2893"/>
      <c r="Z83" s="2893"/>
      <c r="AA83" s="1931"/>
      <c r="AB83" s="1931"/>
      <c r="AC83" s="1931"/>
      <c r="AD83" s="1931"/>
      <c r="AE83" s="1931"/>
      <c r="AF83" s="1931"/>
      <c r="AG83" s="2917"/>
      <c r="AH83" s="2917"/>
      <c r="AI83" s="2917"/>
      <c r="AJ83" s="1931"/>
      <c r="AK83" s="2895"/>
      <c r="AL83" s="2895"/>
      <c r="AM83" s="1931"/>
    </row>
    <row r="84" spans="1:59" s="13" customFormat="1" ht="57" customHeight="1" x14ac:dyDescent="0.2">
      <c r="A84" s="1885"/>
      <c r="B84" s="1886"/>
      <c r="C84" s="2329"/>
      <c r="D84" s="2323"/>
      <c r="E84" s="1893"/>
      <c r="F84" s="1893"/>
      <c r="G84" s="1893"/>
      <c r="H84" s="1893"/>
      <c r="I84" s="2329"/>
      <c r="J84" s="2883"/>
      <c r="K84" s="2321"/>
      <c r="L84" s="2323"/>
      <c r="M84" s="2915"/>
      <c r="N84" s="1939"/>
      <c r="O84" s="1893"/>
      <c r="P84" s="2879"/>
      <c r="Q84" s="52" t="s">
        <v>2129</v>
      </c>
      <c r="R84" s="1387">
        <v>2468577701.8000002</v>
      </c>
      <c r="S84" s="1913"/>
      <c r="T84" s="1897"/>
      <c r="U84" s="2898"/>
      <c r="V84" s="2906"/>
      <c r="W84" s="2905"/>
      <c r="X84" s="2905"/>
      <c r="Y84" s="2905"/>
      <c r="Z84" s="2905"/>
      <c r="AA84" s="1931"/>
      <c r="AB84" s="1931"/>
      <c r="AC84" s="1931"/>
      <c r="AD84" s="1931"/>
      <c r="AE84" s="1931"/>
      <c r="AF84" s="1931"/>
      <c r="AG84" s="2917"/>
      <c r="AH84" s="2917"/>
      <c r="AI84" s="2917"/>
      <c r="AJ84" s="1931"/>
      <c r="AK84" s="2895"/>
      <c r="AL84" s="2895"/>
      <c r="AM84" s="1931"/>
    </row>
    <row r="85" spans="1:59" ht="27" customHeight="1" x14ac:dyDescent="0.2">
      <c r="A85" s="1604">
        <v>2</v>
      </c>
      <c r="B85" s="1605" t="s">
        <v>263</v>
      </c>
      <c r="C85" s="1478"/>
      <c r="D85" s="1478"/>
      <c r="E85" s="1478"/>
      <c r="F85" s="1479"/>
      <c r="G85" s="1479"/>
      <c r="H85" s="1478"/>
      <c r="I85" s="1478"/>
      <c r="J85" s="1606"/>
      <c r="K85" s="1607"/>
      <c r="L85" s="1479"/>
      <c r="M85" s="1481"/>
      <c r="N85" s="1482"/>
      <c r="O85" s="1479"/>
      <c r="P85" s="1479"/>
      <c r="Q85" s="1608"/>
      <c r="R85" s="1609"/>
      <c r="S85" s="1610"/>
      <c r="T85" s="1611"/>
      <c r="U85" s="1605"/>
      <c r="V85" s="1478"/>
      <c r="W85" s="1478"/>
      <c r="X85" s="1478"/>
      <c r="Y85" s="1478"/>
      <c r="Z85" s="1478"/>
      <c r="AA85" s="1478"/>
      <c r="AB85" s="1478"/>
      <c r="AC85" s="1478"/>
      <c r="AD85" s="1478"/>
      <c r="AE85" s="1478"/>
      <c r="AF85" s="1478"/>
      <c r="AG85" s="1478"/>
      <c r="AH85" s="1478"/>
      <c r="AI85" s="1478"/>
      <c r="AJ85" s="1478"/>
      <c r="AK85" s="1485"/>
      <c r="AL85" s="1485"/>
      <c r="AM85" s="1486"/>
      <c r="AN85" s="13"/>
      <c r="AO85" s="13"/>
      <c r="AP85" s="13"/>
      <c r="AQ85" s="13"/>
      <c r="AR85" s="13"/>
      <c r="AS85" s="13"/>
      <c r="AT85" s="13"/>
      <c r="AU85" s="13"/>
      <c r="AV85" s="13"/>
      <c r="AW85" s="13"/>
      <c r="AX85" s="13"/>
      <c r="AY85" s="13"/>
      <c r="AZ85" s="13"/>
      <c r="BA85" s="13"/>
      <c r="BB85" s="13"/>
      <c r="BC85" s="13"/>
      <c r="BD85" s="13"/>
      <c r="BE85" s="13"/>
      <c r="BF85" s="13"/>
      <c r="BG85" s="13"/>
    </row>
    <row r="86" spans="1:59" s="13" customFormat="1" ht="27" customHeight="1" x14ac:dyDescent="0.2">
      <c r="A86" s="2955"/>
      <c r="B86" s="2955"/>
      <c r="C86" s="553">
        <v>1702</v>
      </c>
      <c r="D86" s="575" t="s">
        <v>310</v>
      </c>
      <c r="E86" s="580"/>
      <c r="F86" s="741"/>
      <c r="G86" s="742"/>
      <c r="H86" s="553"/>
      <c r="I86" s="742"/>
      <c r="J86" s="744"/>
      <c r="K86" s="553"/>
      <c r="L86" s="653"/>
      <c r="M86" s="558"/>
      <c r="N86" s="559"/>
      <c r="O86" s="556"/>
      <c r="P86" s="556"/>
      <c r="Q86" s="362"/>
      <c r="R86" s="366"/>
      <c r="S86" s="367"/>
      <c r="T86" s="363"/>
      <c r="U86" s="360"/>
      <c r="V86" s="555"/>
      <c r="W86" s="555"/>
      <c r="X86" s="555"/>
      <c r="Y86" s="555"/>
      <c r="Z86" s="555"/>
      <c r="AA86" s="555"/>
      <c r="AB86" s="555"/>
      <c r="AC86" s="555"/>
      <c r="AD86" s="555"/>
      <c r="AE86" s="555"/>
      <c r="AF86" s="555"/>
      <c r="AG86" s="555"/>
      <c r="AH86" s="555"/>
      <c r="AI86" s="555"/>
      <c r="AJ86" s="555"/>
      <c r="AK86" s="562"/>
      <c r="AL86" s="562"/>
      <c r="AM86" s="563"/>
    </row>
    <row r="87" spans="1:59" s="13" customFormat="1" ht="105.75" customHeight="1" x14ac:dyDescent="0.2">
      <c r="A87" s="2956"/>
      <c r="B87" s="2956"/>
      <c r="C87" s="2328"/>
      <c r="D87" s="2322"/>
      <c r="E87" s="1892">
        <v>1702011</v>
      </c>
      <c r="F87" s="1892" t="s">
        <v>647</v>
      </c>
      <c r="G87" s="1892" t="s">
        <v>648</v>
      </c>
      <c r="H87" s="1892" t="s">
        <v>649</v>
      </c>
      <c r="I87" s="1892">
        <v>4</v>
      </c>
      <c r="J87" s="2892" t="s">
        <v>2130</v>
      </c>
      <c r="K87" s="1892" t="s">
        <v>650</v>
      </c>
      <c r="L87" s="1892" t="s">
        <v>651</v>
      </c>
      <c r="M87" s="2875">
        <v>1</v>
      </c>
      <c r="N87" s="1938">
        <f>SUM(R87:R88)</f>
        <v>18000000</v>
      </c>
      <c r="O87" s="1892" t="s">
        <v>652</v>
      </c>
      <c r="P87" s="2878" t="s">
        <v>2131</v>
      </c>
      <c r="Q87" s="52" t="s">
        <v>2132</v>
      </c>
      <c r="R87" s="1198">
        <v>10000000</v>
      </c>
      <c r="S87" s="1913">
        <v>20</v>
      </c>
      <c r="T87" s="1913" t="s">
        <v>1500</v>
      </c>
      <c r="U87" s="2898">
        <v>1000</v>
      </c>
      <c r="V87" s="2896" t="s">
        <v>1132</v>
      </c>
      <c r="W87" s="2892" t="s">
        <v>1132</v>
      </c>
      <c r="X87" s="2892" t="s">
        <v>1132</v>
      </c>
      <c r="Y87" s="2892">
        <v>1000</v>
      </c>
      <c r="Z87" s="1930"/>
      <c r="AA87" s="1930"/>
      <c r="AB87" s="1930"/>
      <c r="AC87" s="1930"/>
      <c r="AD87" s="1930"/>
      <c r="AE87" s="1930"/>
      <c r="AF87" s="1930"/>
      <c r="AG87" s="1930"/>
      <c r="AH87" s="1930"/>
      <c r="AI87" s="1930"/>
      <c r="AJ87" s="1930">
        <v>1000</v>
      </c>
      <c r="AK87" s="2894">
        <v>44197</v>
      </c>
      <c r="AL87" s="2894">
        <v>44561</v>
      </c>
      <c r="AM87" s="1930" t="s">
        <v>2133</v>
      </c>
    </row>
    <row r="88" spans="1:59" s="13" customFormat="1" ht="108.75" customHeight="1" x14ac:dyDescent="0.2">
      <c r="A88" s="2956"/>
      <c r="B88" s="2956"/>
      <c r="C88" s="2329"/>
      <c r="D88" s="2323"/>
      <c r="E88" s="1894"/>
      <c r="F88" s="1894"/>
      <c r="G88" s="1894"/>
      <c r="H88" s="1894"/>
      <c r="I88" s="1894"/>
      <c r="J88" s="2905"/>
      <c r="K88" s="1894"/>
      <c r="L88" s="1894"/>
      <c r="M88" s="2877"/>
      <c r="N88" s="1940"/>
      <c r="O88" s="1894"/>
      <c r="P88" s="2880"/>
      <c r="Q88" s="52" t="s">
        <v>2134</v>
      </c>
      <c r="R88" s="1198">
        <v>8000000</v>
      </c>
      <c r="S88" s="1913"/>
      <c r="T88" s="1913"/>
      <c r="U88" s="2898"/>
      <c r="V88" s="2906"/>
      <c r="W88" s="2905"/>
      <c r="X88" s="2905"/>
      <c r="Y88" s="2905"/>
      <c r="Z88" s="1932"/>
      <c r="AA88" s="1932"/>
      <c r="AB88" s="1932"/>
      <c r="AC88" s="1932"/>
      <c r="AD88" s="1932"/>
      <c r="AE88" s="1932"/>
      <c r="AF88" s="1932"/>
      <c r="AG88" s="1932"/>
      <c r="AH88" s="1932"/>
      <c r="AI88" s="1932"/>
      <c r="AJ88" s="1932"/>
      <c r="AK88" s="2899"/>
      <c r="AL88" s="2899"/>
      <c r="AM88" s="1932"/>
    </row>
    <row r="89" spans="1:59" s="13" customFormat="1" ht="27" customHeight="1" x14ac:dyDescent="0.2">
      <c r="A89" s="2956"/>
      <c r="B89" s="2956"/>
      <c r="C89" s="745">
        <v>3604</v>
      </c>
      <c r="D89" s="746" t="s">
        <v>653</v>
      </c>
      <c r="E89" s="580"/>
      <c r="F89" s="741"/>
      <c r="G89" s="742"/>
      <c r="H89" s="553"/>
      <c r="I89" s="742"/>
      <c r="J89" s="744"/>
      <c r="K89" s="553"/>
      <c r="L89" s="653"/>
      <c r="M89" s="558"/>
      <c r="N89" s="559"/>
      <c r="O89" s="556"/>
      <c r="P89" s="556"/>
      <c r="Q89" s="362"/>
      <c r="R89" s="366"/>
      <c r="S89" s="367"/>
      <c r="T89" s="363"/>
      <c r="U89" s="360"/>
      <c r="V89" s="555"/>
      <c r="W89" s="555"/>
      <c r="X89" s="555"/>
      <c r="Y89" s="555"/>
      <c r="Z89" s="555"/>
      <c r="AA89" s="555"/>
      <c r="AB89" s="555"/>
      <c r="AC89" s="555"/>
      <c r="AD89" s="555"/>
      <c r="AE89" s="555"/>
      <c r="AF89" s="555"/>
      <c r="AG89" s="555"/>
      <c r="AH89" s="555"/>
      <c r="AI89" s="555"/>
      <c r="AJ89" s="555"/>
      <c r="AK89" s="562"/>
      <c r="AL89" s="562"/>
      <c r="AM89" s="563"/>
    </row>
    <row r="90" spans="1:59" s="13" customFormat="1" ht="66.75" customHeight="1" x14ac:dyDescent="0.2">
      <c r="A90" s="2956"/>
      <c r="B90" s="2956"/>
      <c r="C90" s="1897"/>
      <c r="D90" s="1897"/>
      <c r="E90" s="2322">
        <v>3604006</v>
      </c>
      <c r="F90" s="1892" t="s">
        <v>654</v>
      </c>
      <c r="G90" s="1892" t="s">
        <v>655</v>
      </c>
      <c r="H90" s="1892" t="s">
        <v>210</v>
      </c>
      <c r="I90" s="1892">
        <v>200</v>
      </c>
      <c r="J90" s="2892" t="s">
        <v>2135</v>
      </c>
      <c r="K90" s="1892" t="s">
        <v>656</v>
      </c>
      <c r="L90" s="1892" t="s">
        <v>657</v>
      </c>
      <c r="M90" s="2875">
        <v>1</v>
      </c>
      <c r="N90" s="1938">
        <f>SUM(R90:R93)</f>
        <v>18000000</v>
      </c>
      <c r="O90" s="1892" t="s">
        <v>658</v>
      </c>
      <c r="P90" s="2328" t="s">
        <v>2030</v>
      </c>
      <c r="Q90" s="52" t="s">
        <v>2136</v>
      </c>
      <c r="R90" s="1198">
        <v>1000000</v>
      </c>
      <c r="S90" s="1913">
        <v>20</v>
      </c>
      <c r="T90" s="1913" t="s">
        <v>1500</v>
      </c>
      <c r="U90" s="2898">
        <v>104</v>
      </c>
      <c r="V90" s="2896">
        <v>96</v>
      </c>
      <c r="W90" s="2892">
        <v>25</v>
      </c>
      <c r="X90" s="2892">
        <v>50</v>
      </c>
      <c r="Y90" s="2892">
        <v>125</v>
      </c>
      <c r="Z90" s="1930"/>
      <c r="AA90" s="1930"/>
      <c r="AB90" s="1930"/>
      <c r="AC90" s="1930"/>
      <c r="AD90" s="1930"/>
      <c r="AE90" s="1930"/>
      <c r="AF90" s="1930"/>
      <c r="AG90" s="1930"/>
      <c r="AH90" s="1930"/>
      <c r="AI90" s="1930"/>
      <c r="AJ90" s="1930">
        <v>200</v>
      </c>
      <c r="AK90" s="2894">
        <v>44197</v>
      </c>
      <c r="AL90" s="2894">
        <v>44561</v>
      </c>
      <c r="AM90" s="1930" t="s">
        <v>2137</v>
      </c>
    </row>
    <row r="91" spans="1:59" s="13" customFormat="1" ht="100.5" customHeight="1" x14ac:dyDescent="0.2">
      <c r="A91" s="2956"/>
      <c r="B91" s="2956"/>
      <c r="C91" s="1897"/>
      <c r="D91" s="1897"/>
      <c r="E91" s="2323"/>
      <c r="F91" s="1893"/>
      <c r="G91" s="1893"/>
      <c r="H91" s="1893"/>
      <c r="I91" s="1893"/>
      <c r="J91" s="2893"/>
      <c r="K91" s="1893"/>
      <c r="L91" s="1893"/>
      <c r="M91" s="2876"/>
      <c r="N91" s="1939"/>
      <c r="O91" s="1893"/>
      <c r="P91" s="2329"/>
      <c r="Q91" s="52" t="s">
        <v>2138</v>
      </c>
      <c r="R91" s="1198">
        <v>6000000</v>
      </c>
      <c r="S91" s="1913"/>
      <c r="T91" s="1913"/>
      <c r="U91" s="2898"/>
      <c r="V91" s="2897"/>
      <c r="W91" s="2893"/>
      <c r="X91" s="2893"/>
      <c r="Y91" s="2893"/>
      <c r="Z91" s="1931"/>
      <c r="AA91" s="1931"/>
      <c r="AB91" s="1931"/>
      <c r="AC91" s="1931"/>
      <c r="AD91" s="1931"/>
      <c r="AE91" s="1931"/>
      <c r="AF91" s="1931"/>
      <c r="AG91" s="1931"/>
      <c r="AH91" s="1931"/>
      <c r="AI91" s="1931"/>
      <c r="AJ91" s="1931"/>
      <c r="AK91" s="2895"/>
      <c r="AL91" s="2895"/>
      <c r="AM91" s="1931"/>
    </row>
    <row r="92" spans="1:59" s="13" customFormat="1" ht="77.25" customHeight="1" x14ac:dyDescent="0.2">
      <c r="A92" s="2956"/>
      <c r="B92" s="2956"/>
      <c r="C92" s="1897"/>
      <c r="D92" s="1897"/>
      <c r="E92" s="2323"/>
      <c r="F92" s="1893"/>
      <c r="G92" s="1893"/>
      <c r="H92" s="1893"/>
      <c r="I92" s="1893"/>
      <c r="J92" s="2893"/>
      <c r="K92" s="1893"/>
      <c r="L92" s="1893"/>
      <c r="M92" s="2876"/>
      <c r="N92" s="1939"/>
      <c r="O92" s="1893"/>
      <c r="P92" s="2329"/>
      <c r="Q92" s="52" t="s">
        <v>2139</v>
      </c>
      <c r="R92" s="1198">
        <v>2000000</v>
      </c>
      <c r="S92" s="1913"/>
      <c r="T92" s="1913"/>
      <c r="U92" s="2898"/>
      <c r="V92" s="2897"/>
      <c r="W92" s="2893"/>
      <c r="X92" s="2893"/>
      <c r="Y92" s="2893"/>
      <c r="Z92" s="1931"/>
      <c r="AA92" s="1931"/>
      <c r="AB92" s="1931"/>
      <c r="AC92" s="1931"/>
      <c r="AD92" s="1931"/>
      <c r="AE92" s="1931"/>
      <c r="AF92" s="1931"/>
      <c r="AG92" s="1931"/>
      <c r="AH92" s="1931"/>
      <c r="AI92" s="1931"/>
      <c r="AJ92" s="1931"/>
      <c r="AK92" s="2895"/>
      <c r="AL92" s="2895"/>
      <c r="AM92" s="1931"/>
    </row>
    <row r="93" spans="1:59" s="13" customFormat="1" ht="45.75" customHeight="1" x14ac:dyDescent="0.2">
      <c r="A93" s="2957"/>
      <c r="B93" s="2957"/>
      <c r="C93" s="1897"/>
      <c r="D93" s="1897"/>
      <c r="E93" s="2325"/>
      <c r="F93" s="1894"/>
      <c r="G93" s="1894"/>
      <c r="H93" s="1894"/>
      <c r="I93" s="1894"/>
      <c r="J93" s="2905"/>
      <c r="K93" s="1894"/>
      <c r="L93" s="1894"/>
      <c r="M93" s="2877"/>
      <c r="N93" s="1940"/>
      <c r="O93" s="1894"/>
      <c r="P93" s="2330"/>
      <c r="Q93" s="52" t="s">
        <v>2140</v>
      </c>
      <c r="R93" s="1198">
        <v>9000000</v>
      </c>
      <c r="S93" s="1913"/>
      <c r="T93" s="1913"/>
      <c r="U93" s="2898"/>
      <c r="V93" s="2906"/>
      <c r="W93" s="2905"/>
      <c r="X93" s="2905"/>
      <c r="Y93" s="2905"/>
      <c r="Z93" s="1932"/>
      <c r="AA93" s="1932"/>
      <c r="AB93" s="1932"/>
      <c r="AC93" s="1932"/>
      <c r="AD93" s="1932"/>
      <c r="AE93" s="1932"/>
      <c r="AF93" s="1932"/>
      <c r="AG93" s="1932"/>
      <c r="AH93" s="1932"/>
      <c r="AI93" s="1932"/>
      <c r="AJ93" s="1932"/>
      <c r="AK93" s="2899"/>
      <c r="AL93" s="2899"/>
      <c r="AM93" s="1932"/>
    </row>
    <row r="94" spans="1:59" s="13" customFormat="1" ht="23.25" customHeight="1" x14ac:dyDescent="0.2">
      <c r="A94" s="1602">
        <v>4</v>
      </c>
      <c r="B94" s="1603" t="s">
        <v>2747</v>
      </c>
      <c r="C94" s="1590"/>
      <c r="D94" s="1590"/>
      <c r="E94" s="1590"/>
      <c r="F94" s="1590"/>
      <c r="G94" s="1590"/>
      <c r="H94" s="1590"/>
      <c r="I94" s="1590"/>
      <c r="J94" s="1591"/>
      <c r="K94" s="1590"/>
      <c r="L94" s="1590"/>
      <c r="M94" s="1592"/>
      <c r="N94" s="1593"/>
      <c r="O94" s="1594"/>
      <c r="P94" s="1594"/>
      <c r="Q94" s="1595"/>
      <c r="R94" s="1596"/>
      <c r="S94" s="1597"/>
      <c r="T94" s="1597"/>
      <c r="U94" s="1598"/>
      <c r="V94" s="1591"/>
      <c r="W94" s="1591"/>
      <c r="X94" s="1591"/>
      <c r="Y94" s="1591"/>
      <c r="Z94" s="1599"/>
      <c r="AA94" s="1599"/>
      <c r="AB94" s="1599"/>
      <c r="AC94" s="1599"/>
      <c r="AD94" s="1599"/>
      <c r="AE94" s="1599"/>
      <c r="AF94" s="1599"/>
      <c r="AG94" s="1599"/>
      <c r="AH94" s="1599"/>
      <c r="AI94" s="1599"/>
      <c r="AJ94" s="1599"/>
      <c r="AK94" s="1600"/>
      <c r="AL94" s="1600"/>
      <c r="AM94" s="1601"/>
    </row>
    <row r="95" spans="1:59" s="13" customFormat="1" ht="27" customHeight="1" x14ac:dyDescent="0.2">
      <c r="A95" s="2955"/>
      <c r="B95" s="2958"/>
      <c r="C95" s="745">
        <v>4502</v>
      </c>
      <c r="D95" s="746" t="s">
        <v>19</v>
      </c>
      <c r="E95" s="747"/>
      <c r="F95" s="748"/>
      <c r="G95" s="749"/>
      <c r="H95" s="745"/>
      <c r="I95" s="749"/>
      <c r="J95" s="750"/>
      <c r="K95" s="745"/>
      <c r="L95" s="751"/>
      <c r="M95" s="749"/>
      <c r="N95" s="749"/>
      <c r="O95" s="556"/>
      <c r="P95" s="556"/>
      <c r="Q95" s="362"/>
      <c r="R95" s="366"/>
      <c r="S95" s="367"/>
      <c r="T95" s="363"/>
      <c r="U95" s="360"/>
      <c r="V95" s="555"/>
      <c r="W95" s="555"/>
      <c r="X95" s="555"/>
      <c r="Y95" s="555"/>
      <c r="Z95" s="555"/>
      <c r="AA95" s="555"/>
      <c r="AB95" s="555"/>
      <c r="AC95" s="555"/>
      <c r="AD95" s="555"/>
      <c r="AE95" s="555"/>
      <c r="AF95" s="555"/>
      <c r="AG95" s="555"/>
      <c r="AH95" s="555"/>
      <c r="AI95" s="555"/>
      <c r="AJ95" s="555"/>
      <c r="AK95" s="562"/>
      <c r="AL95" s="562"/>
      <c r="AM95" s="563"/>
    </row>
    <row r="96" spans="1:59" s="13" customFormat="1" ht="144" customHeight="1" x14ac:dyDescent="0.2">
      <c r="A96" s="2956"/>
      <c r="B96" s="2959"/>
      <c r="C96" s="787"/>
      <c r="D96" s="788"/>
      <c r="E96" s="1016">
        <v>4502001</v>
      </c>
      <c r="F96" s="99" t="s">
        <v>220</v>
      </c>
      <c r="G96" s="1016">
        <v>450200108</v>
      </c>
      <c r="H96" s="1016" t="s">
        <v>659</v>
      </c>
      <c r="I96" s="1016">
        <v>1</v>
      </c>
      <c r="J96" s="1016" t="s">
        <v>2141</v>
      </c>
      <c r="K96" s="1016" t="s">
        <v>660</v>
      </c>
      <c r="L96" s="99" t="s">
        <v>2142</v>
      </c>
      <c r="M96" s="1254">
        <f>R96/N96</f>
        <v>1</v>
      </c>
      <c r="N96" s="1038">
        <v>18000000</v>
      </c>
      <c r="O96" s="99" t="s">
        <v>661</v>
      </c>
      <c r="P96" s="1380" t="s">
        <v>2030</v>
      </c>
      <c r="Q96" s="52" t="s">
        <v>2143</v>
      </c>
      <c r="R96" s="1198">
        <v>18000000</v>
      </c>
      <c r="S96" s="1197">
        <v>20</v>
      </c>
      <c r="T96" s="1194" t="s">
        <v>1500</v>
      </c>
      <c r="U96" s="1197">
        <v>400</v>
      </c>
      <c r="V96" s="1217"/>
      <c r="W96" s="1035"/>
      <c r="X96" s="1035"/>
      <c r="Y96" s="1035">
        <v>400</v>
      </c>
      <c r="Z96" s="1035"/>
      <c r="AA96" s="1035"/>
      <c r="AB96" s="1035"/>
      <c r="AC96" s="1035"/>
      <c r="AD96" s="1035"/>
      <c r="AE96" s="1035"/>
      <c r="AF96" s="1035"/>
      <c r="AG96" s="1035"/>
      <c r="AH96" s="1035"/>
      <c r="AI96" s="1035"/>
      <c r="AJ96" s="1035">
        <v>400</v>
      </c>
      <c r="AK96" s="1065">
        <v>44197</v>
      </c>
      <c r="AL96" s="1065">
        <v>44561</v>
      </c>
      <c r="AM96" s="1089" t="s">
        <v>2144</v>
      </c>
    </row>
    <row r="97" spans="1:39" s="13" customFormat="1" ht="57.75" customHeight="1" x14ac:dyDescent="0.2">
      <c r="A97" s="2956"/>
      <c r="B97" s="2959"/>
      <c r="C97" s="789"/>
      <c r="D97" s="790"/>
      <c r="E97" s="1892">
        <v>4502038</v>
      </c>
      <c r="F97" s="1892" t="s">
        <v>662</v>
      </c>
      <c r="G97" s="1892">
        <v>450203800</v>
      </c>
      <c r="H97" s="1892" t="s">
        <v>663</v>
      </c>
      <c r="I97" s="1892">
        <v>1</v>
      </c>
      <c r="J97" s="2912" t="s">
        <v>2145</v>
      </c>
      <c r="K97" s="1892" t="s">
        <v>664</v>
      </c>
      <c r="L97" s="1892" t="s">
        <v>665</v>
      </c>
      <c r="M97" s="2875">
        <v>1</v>
      </c>
      <c r="N97" s="1938">
        <f>SUM(R97:R102)</f>
        <v>77000000</v>
      </c>
      <c r="O97" s="1892" t="s">
        <v>666</v>
      </c>
      <c r="P97" s="2328" t="s">
        <v>2146</v>
      </c>
      <c r="Q97" s="738" t="s">
        <v>2147</v>
      </c>
      <c r="R97" s="1388">
        <v>29200000</v>
      </c>
      <c r="S97" s="1913">
        <v>20</v>
      </c>
      <c r="T97" s="1913" t="s">
        <v>1500</v>
      </c>
      <c r="U97" s="2901">
        <v>3200</v>
      </c>
      <c r="V97" s="2902" t="s">
        <v>1132</v>
      </c>
      <c r="W97" s="1870">
        <v>500</v>
      </c>
      <c r="X97" s="1870">
        <v>1500</v>
      </c>
      <c r="Y97" s="1870">
        <v>900</v>
      </c>
      <c r="Z97" s="1870">
        <v>235</v>
      </c>
      <c r="AA97" s="1870">
        <v>15</v>
      </c>
      <c r="AB97" s="1870">
        <v>15</v>
      </c>
      <c r="AC97" s="1870" t="s">
        <v>1132</v>
      </c>
      <c r="AD97" s="1870" t="s">
        <v>1132</v>
      </c>
      <c r="AE97" s="1870" t="s">
        <v>1132</v>
      </c>
      <c r="AF97" s="1870" t="s">
        <v>1132</v>
      </c>
      <c r="AG97" s="1870">
        <v>10</v>
      </c>
      <c r="AH97" s="1870">
        <v>15</v>
      </c>
      <c r="AI97" s="1870">
        <v>10</v>
      </c>
      <c r="AJ97" s="2907">
        <f>SUM(W97:AI102)</f>
        <v>3200</v>
      </c>
      <c r="AK97" s="2894">
        <v>44197</v>
      </c>
      <c r="AL97" s="2894">
        <v>44561</v>
      </c>
      <c r="AM97" s="1930" t="s">
        <v>2148</v>
      </c>
    </row>
    <row r="98" spans="1:39" s="13" customFormat="1" ht="55.5" customHeight="1" x14ac:dyDescent="0.2">
      <c r="A98" s="2956"/>
      <c r="B98" s="2959"/>
      <c r="C98" s="789"/>
      <c r="D98" s="790"/>
      <c r="E98" s="1893"/>
      <c r="F98" s="1893"/>
      <c r="G98" s="1893"/>
      <c r="H98" s="1893"/>
      <c r="I98" s="1893"/>
      <c r="J98" s="2913"/>
      <c r="K98" s="1893"/>
      <c r="L98" s="1893"/>
      <c r="M98" s="2876"/>
      <c r="N98" s="1939"/>
      <c r="O98" s="1893"/>
      <c r="P98" s="2910"/>
      <c r="Q98" s="738" t="s">
        <v>2149</v>
      </c>
      <c r="R98" s="1388">
        <v>15400000</v>
      </c>
      <c r="S98" s="1913"/>
      <c r="T98" s="1913"/>
      <c r="U98" s="2901"/>
      <c r="V98" s="2903"/>
      <c r="W98" s="1871"/>
      <c r="X98" s="1871"/>
      <c r="Y98" s="1871"/>
      <c r="Z98" s="1871"/>
      <c r="AA98" s="1871"/>
      <c r="AB98" s="1871"/>
      <c r="AC98" s="1871"/>
      <c r="AD98" s="1871"/>
      <c r="AE98" s="1871"/>
      <c r="AF98" s="1871"/>
      <c r="AG98" s="1871"/>
      <c r="AH98" s="1871"/>
      <c r="AI98" s="1871"/>
      <c r="AJ98" s="2908"/>
      <c r="AK98" s="2895"/>
      <c r="AL98" s="2895"/>
      <c r="AM98" s="1931"/>
    </row>
    <row r="99" spans="1:39" s="13" customFormat="1" ht="34.5" customHeight="1" x14ac:dyDescent="0.2">
      <c r="A99" s="2956"/>
      <c r="B99" s="2959"/>
      <c r="C99" s="789"/>
      <c r="D99" s="790"/>
      <c r="E99" s="1893"/>
      <c r="F99" s="1893"/>
      <c r="G99" s="1893"/>
      <c r="H99" s="1893"/>
      <c r="I99" s="1893"/>
      <c r="J99" s="752" t="s">
        <v>2150</v>
      </c>
      <c r="K99" s="1893"/>
      <c r="L99" s="1893"/>
      <c r="M99" s="2876"/>
      <c r="N99" s="1939"/>
      <c r="O99" s="1893"/>
      <c r="P99" s="2910"/>
      <c r="Q99" s="738" t="s">
        <v>1998</v>
      </c>
      <c r="R99" s="1388">
        <v>2400000</v>
      </c>
      <c r="S99" s="1913"/>
      <c r="T99" s="1913"/>
      <c r="U99" s="2901"/>
      <c r="V99" s="2903"/>
      <c r="W99" s="1871"/>
      <c r="X99" s="1871"/>
      <c r="Y99" s="1871"/>
      <c r="Z99" s="1871"/>
      <c r="AA99" s="1871"/>
      <c r="AB99" s="1871"/>
      <c r="AC99" s="1871"/>
      <c r="AD99" s="1871"/>
      <c r="AE99" s="1871"/>
      <c r="AF99" s="1871"/>
      <c r="AG99" s="1871"/>
      <c r="AH99" s="1871"/>
      <c r="AI99" s="1871"/>
      <c r="AJ99" s="2908"/>
      <c r="AK99" s="2895"/>
      <c r="AL99" s="2895"/>
      <c r="AM99" s="1931"/>
    </row>
    <row r="100" spans="1:39" s="13" customFormat="1" ht="45.75" customHeight="1" x14ac:dyDescent="0.2">
      <c r="A100" s="2956"/>
      <c r="B100" s="2959"/>
      <c r="C100" s="789"/>
      <c r="D100" s="790"/>
      <c r="E100" s="1893"/>
      <c r="F100" s="1893"/>
      <c r="G100" s="1893"/>
      <c r="H100" s="1893"/>
      <c r="I100" s="1893"/>
      <c r="J100" s="2912" t="s">
        <v>2145</v>
      </c>
      <c r="K100" s="1893"/>
      <c r="L100" s="1893"/>
      <c r="M100" s="2876"/>
      <c r="N100" s="1939"/>
      <c r="O100" s="1893"/>
      <c r="P100" s="2910"/>
      <c r="Q100" s="738" t="s">
        <v>2151</v>
      </c>
      <c r="R100" s="1388">
        <v>10000000</v>
      </c>
      <c r="S100" s="1913"/>
      <c r="T100" s="1913"/>
      <c r="U100" s="2901"/>
      <c r="V100" s="2903"/>
      <c r="W100" s="1871"/>
      <c r="X100" s="1871"/>
      <c r="Y100" s="1871"/>
      <c r="Z100" s="1871"/>
      <c r="AA100" s="1871"/>
      <c r="AB100" s="1871"/>
      <c r="AC100" s="1871"/>
      <c r="AD100" s="1871"/>
      <c r="AE100" s="1871"/>
      <c r="AF100" s="1871"/>
      <c r="AG100" s="1871"/>
      <c r="AH100" s="1871"/>
      <c r="AI100" s="1871"/>
      <c r="AJ100" s="2908"/>
      <c r="AK100" s="2895"/>
      <c r="AL100" s="2895"/>
      <c r="AM100" s="1931"/>
    </row>
    <row r="101" spans="1:39" s="13" customFormat="1" ht="61.5" customHeight="1" x14ac:dyDescent="0.2">
      <c r="A101" s="2956"/>
      <c r="B101" s="2959"/>
      <c r="C101" s="789"/>
      <c r="D101" s="790"/>
      <c r="E101" s="1893"/>
      <c r="F101" s="1893"/>
      <c r="G101" s="1893"/>
      <c r="H101" s="1893"/>
      <c r="I101" s="1893"/>
      <c r="J101" s="2913"/>
      <c r="K101" s="1893"/>
      <c r="L101" s="1893"/>
      <c r="M101" s="2876"/>
      <c r="N101" s="1939"/>
      <c r="O101" s="1893"/>
      <c r="P101" s="2910"/>
      <c r="Q101" s="738" t="s">
        <v>2152</v>
      </c>
      <c r="R101" s="1388">
        <v>10000000</v>
      </c>
      <c r="S101" s="1913"/>
      <c r="T101" s="1913"/>
      <c r="U101" s="2901"/>
      <c r="V101" s="2903"/>
      <c r="W101" s="1871"/>
      <c r="X101" s="1871"/>
      <c r="Y101" s="1871"/>
      <c r="Z101" s="1871"/>
      <c r="AA101" s="1871"/>
      <c r="AB101" s="1871"/>
      <c r="AC101" s="1871"/>
      <c r="AD101" s="1871"/>
      <c r="AE101" s="1871"/>
      <c r="AF101" s="1871"/>
      <c r="AG101" s="1871"/>
      <c r="AH101" s="1871"/>
      <c r="AI101" s="1871"/>
      <c r="AJ101" s="2908"/>
      <c r="AK101" s="2895"/>
      <c r="AL101" s="2895"/>
      <c r="AM101" s="1931"/>
    </row>
    <row r="102" spans="1:39" s="13" customFormat="1" ht="52.5" customHeight="1" x14ac:dyDescent="0.2">
      <c r="A102" s="2956"/>
      <c r="B102" s="2959"/>
      <c r="C102" s="789"/>
      <c r="D102" s="790"/>
      <c r="E102" s="1894"/>
      <c r="F102" s="1894"/>
      <c r="G102" s="1894"/>
      <c r="H102" s="1894"/>
      <c r="I102" s="1894"/>
      <c r="J102" s="753" t="s">
        <v>2153</v>
      </c>
      <c r="K102" s="1894"/>
      <c r="L102" s="1894"/>
      <c r="M102" s="2877"/>
      <c r="N102" s="1940"/>
      <c r="O102" s="1894"/>
      <c r="P102" s="2911"/>
      <c r="Q102" s="738" t="s">
        <v>2154</v>
      </c>
      <c r="R102" s="1388">
        <v>10000000</v>
      </c>
      <c r="S102" s="1913"/>
      <c r="T102" s="1913"/>
      <c r="U102" s="2901"/>
      <c r="V102" s="2904"/>
      <c r="W102" s="2900"/>
      <c r="X102" s="2900"/>
      <c r="Y102" s="2900"/>
      <c r="Z102" s="2900"/>
      <c r="AA102" s="2900"/>
      <c r="AB102" s="2900"/>
      <c r="AC102" s="2900"/>
      <c r="AD102" s="2900"/>
      <c r="AE102" s="2900"/>
      <c r="AF102" s="2900"/>
      <c r="AG102" s="2900"/>
      <c r="AH102" s="2900"/>
      <c r="AI102" s="2900"/>
      <c r="AJ102" s="2909"/>
      <c r="AK102" s="2899"/>
      <c r="AL102" s="2899"/>
      <c r="AM102" s="1932"/>
    </row>
    <row r="103" spans="1:39" s="13" customFormat="1" ht="67.5" customHeight="1" x14ac:dyDescent="0.2">
      <c r="A103" s="2956"/>
      <c r="B103" s="2959"/>
      <c r="C103" s="789"/>
      <c r="D103" s="790"/>
      <c r="E103" s="1892">
        <v>4502038</v>
      </c>
      <c r="F103" s="1892" t="s">
        <v>667</v>
      </c>
      <c r="G103" s="1892">
        <v>450203800</v>
      </c>
      <c r="H103" s="1892" t="s">
        <v>668</v>
      </c>
      <c r="I103" s="2328">
        <v>1</v>
      </c>
      <c r="J103" s="1987" t="s">
        <v>2155</v>
      </c>
      <c r="K103" s="2322" t="s">
        <v>669</v>
      </c>
      <c r="L103" s="1892" t="s">
        <v>670</v>
      </c>
      <c r="M103" s="2875">
        <v>1</v>
      </c>
      <c r="N103" s="1938">
        <f>SUM(R103:R109)</f>
        <v>90000000</v>
      </c>
      <c r="O103" s="2303" t="s">
        <v>671</v>
      </c>
      <c r="P103" s="2878" t="s">
        <v>2156</v>
      </c>
      <c r="Q103" s="52" t="s">
        <v>2157</v>
      </c>
      <c r="R103" s="1198">
        <v>28000000</v>
      </c>
      <c r="S103" s="1913">
        <v>20</v>
      </c>
      <c r="T103" s="1913" t="s">
        <v>1500</v>
      </c>
      <c r="U103" s="2898">
        <v>121</v>
      </c>
      <c r="V103" s="2896">
        <v>176</v>
      </c>
      <c r="W103" s="2892" t="s">
        <v>1132</v>
      </c>
      <c r="X103" s="2892">
        <v>171</v>
      </c>
      <c r="Y103" s="2892">
        <v>121</v>
      </c>
      <c r="Z103" s="2892">
        <v>5</v>
      </c>
      <c r="AA103" s="2892" t="s">
        <v>1132</v>
      </c>
      <c r="AB103" s="1930"/>
      <c r="AC103" s="1930"/>
      <c r="AD103" s="1930"/>
      <c r="AE103" s="1930"/>
      <c r="AF103" s="1930"/>
      <c r="AG103" s="1930"/>
      <c r="AH103" s="1930"/>
      <c r="AI103" s="1930"/>
      <c r="AJ103" s="1930">
        <v>297</v>
      </c>
      <c r="AK103" s="2894">
        <v>44197</v>
      </c>
      <c r="AL103" s="2894">
        <v>44561</v>
      </c>
      <c r="AM103" s="1930" t="s">
        <v>2148</v>
      </c>
    </row>
    <row r="104" spans="1:39" s="13" customFormat="1" ht="55.5" customHeight="1" x14ac:dyDescent="0.2">
      <c r="A104" s="2956"/>
      <c r="B104" s="2959"/>
      <c r="C104" s="789"/>
      <c r="D104" s="790"/>
      <c r="E104" s="1893"/>
      <c r="F104" s="1893"/>
      <c r="G104" s="1893"/>
      <c r="H104" s="1893"/>
      <c r="I104" s="2329"/>
      <c r="J104" s="1987"/>
      <c r="K104" s="2323"/>
      <c r="L104" s="1893"/>
      <c r="M104" s="2876"/>
      <c r="N104" s="1939"/>
      <c r="O104" s="2304"/>
      <c r="P104" s="2879"/>
      <c r="Q104" s="52" t="s">
        <v>2158</v>
      </c>
      <c r="R104" s="1198">
        <v>15000000</v>
      </c>
      <c r="S104" s="1913"/>
      <c r="T104" s="1913"/>
      <c r="U104" s="2898"/>
      <c r="V104" s="2897"/>
      <c r="W104" s="2893"/>
      <c r="X104" s="2893"/>
      <c r="Y104" s="2893"/>
      <c r="Z104" s="2893"/>
      <c r="AA104" s="2893"/>
      <c r="AB104" s="1931"/>
      <c r="AC104" s="1931"/>
      <c r="AD104" s="1931"/>
      <c r="AE104" s="1931"/>
      <c r="AF104" s="1931"/>
      <c r="AG104" s="1931"/>
      <c r="AH104" s="1931"/>
      <c r="AI104" s="1931"/>
      <c r="AJ104" s="1931"/>
      <c r="AK104" s="2895"/>
      <c r="AL104" s="2895"/>
      <c r="AM104" s="1931"/>
    </row>
    <row r="105" spans="1:39" s="13" customFormat="1" ht="58.5" customHeight="1" x14ac:dyDescent="0.2">
      <c r="A105" s="2956"/>
      <c r="B105" s="2959"/>
      <c r="C105" s="789"/>
      <c r="D105" s="790"/>
      <c r="E105" s="1893"/>
      <c r="F105" s="1893"/>
      <c r="G105" s="1893"/>
      <c r="H105" s="1893"/>
      <c r="I105" s="2329"/>
      <c r="J105" s="1987"/>
      <c r="K105" s="2323"/>
      <c r="L105" s="1893"/>
      <c r="M105" s="2876"/>
      <c r="N105" s="1939"/>
      <c r="O105" s="2304"/>
      <c r="P105" s="2879"/>
      <c r="Q105" s="52" t="s">
        <v>2159</v>
      </c>
      <c r="R105" s="1198">
        <v>15000000</v>
      </c>
      <c r="S105" s="1913"/>
      <c r="T105" s="1913"/>
      <c r="U105" s="2898"/>
      <c r="V105" s="2897"/>
      <c r="W105" s="2893"/>
      <c r="X105" s="2893"/>
      <c r="Y105" s="2893"/>
      <c r="Z105" s="2893"/>
      <c r="AA105" s="2893"/>
      <c r="AB105" s="1931"/>
      <c r="AC105" s="1931"/>
      <c r="AD105" s="1931"/>
      <c r="AE105" s="1931"/>
      <c r="AF105" s="1931"/>
      <c r="AG105" s="1931"/>
      <c r="AH105" s="1931"/>
      <c r="AI105" s="1931"/>
      <c r="AJ105" s="1931"/>
      <c r="AK105" s="2895"/>
      <c r="AL105" s="2895"/>
      <c r="AM105" s="1931"/>
    </row>
    <row r="106" spans="1:39" s="13" customFormat="1" ht="83.25" customHeight="1" x14ac:dyDescent="0.2">
      <c r="A106" s="2956"/>
      <c r="B106" s="2959"/>
      <c r="C106" s="789"/>
      <c r="D106" s="790"/>
      <c r="E106" s="1893"/>
      <c r="F106" s="1893"/>
      <c r="G106" s="1893"/>
      <c r="H106" s="1893"/>
      <c r="I106" s="2329"/>
      <c r="J106" s="1987"/>
      <c r="K106" s="2323"/>
      <c r="L106" s="1893"/>
      <c r="M106" s="2876"/>
      <c r="N106" s="1939"/>
      <c r="O106" s="2304"/>
      <c r="P106" s="2879"/>
      <c r="Q106" s="52" t="s">
        <v>2160</v>
      </c>
      <c r="R106" s="1198">
        <v>15000000</v>
      </c>
      <c r="S106" s="1913"/>
      <c r="T106" s="1913"/>
      <c r="U106" s="2898"/>
      <c r="V106" s="2897"/>
      <c r="W106" s="2893"/>
      <c r="X106" s="2893"/>
      <c r="Y106" s="2893"/>
      <c r="Z106" s="2893"/>
      <c r="AA106" s="2893"/>
      <c r="AB106" s="1931"/>
      <c r="AC106" s="1931"/>
      <c r="AD106" s="1931"/>
      <c r="AE106" s="1931"/>
      <c r="AF106" s="1931"/>
      <c r="AG106" s="1931"/>
      <c r="AH106" s="1931"/>
      <c r="AI106" s="1931"/>
      <c r="AJ106" s="1931"/>
      <c r="AK106" s="2895"/>
      <c r="AL106" s="2895"/>
      <c r="AM106" s="1931"/>
    </row>
    <row r="107" spans="1:39" s="13" customFormat="1" ht="117.75" customHeight="1" x14ac:dyDescent="0.2">
      <c r="A107" s="2956"/>
      <c r="B107" s="2959"/>
      <c r="C107" s="789"/>
      <c r="D107" s="790"/>
      <c r="E107" s="1893"/>
      <c r="F107" s="1893"/>
      <c r="G107" s="1893"/>
      <c r="H107" s="1893"/>
      <c r="I107" s="2329"/>
      <c r="J107" s="1987"/>
      <c r="K107" s="2323"/>
      <c r="L107" s="1893"/>
      <c r="M107" s="2876"/>
      <c r="N107" s="1939"/>
      <c r="O107" s="2304"/>
      <c r="P107" s="2879"/>
      <c r="Q107" s="52" t="s">
        <v>2161</v>
      </c>
      <c r="R107" s="1198">
        <v>10000000</v>
      </c>
      <c r="S107" s="1913"/>
      <c r="T107" s="1913"/>
      <c r="U107" s="2898"/>
      <c r="V107" s="2897"/>
      <c r="W107" s="2893"/>
      <c r="X107" s="2893"/>
      <c r="Y107" s="2893"/>
      <c r="Z107" s="2893"/>
      <c r="AA107" s="2893"/>
      <c r="AB107" s="1931"/>
      <c r="AC107" s="1931"/>
      <c r="AD107" s="1931"/>
      <c r="AE107" s="1931"/>
      <c r="AF107" s="1931"/>
      <c r="AG107" s="1931"/>
      <c r="AH107" s="1931"/>
      <c r="AI107" s="1931"/>
      <c r="AJ107" s="1931"/>
      <c r="AK107" s="2895"/>
      <c r="AL107" s="2895"/>
      <c r="AM107" s="1931"/>
    </row>
    <row r="108" spans="1:39" s="13" customFormat="1" ht="41.25" customHeight="1" x14ac:dyDescent="0.2">
      <c r="A108" s="2956"/>
      <c r="B108" s="2959"/>
      <c r="C108" s="789"/>
      <c r="D108" s="790"/>
      <c r="E108" s="1893"/>
      <c r="F108" s="1893"/>
      <c r="G108" s="1893"/>
      <c r="H108" s="1893"/>
      <c r="I108" s="2329"/>
      <c r="J108" s="738" t="s">
        <v>2162</v>
      </c>
      <c r="K108" s="2323"/>
      <c r="L108" s="1893"/>
      <c r="M108" s="2876"/>
      <c r="N108" s="1939"/>
      <c r="O108" s="2304"/>
      <c r="P108" s="2879"/>
      <c r="Q108" s="52" t="s">
        <v>2100</v>
      </c>
      <c r="R108" s="1198">
        <v>3000000</v>
      </c>
      <c r="S108" s="1913"/>
      <c r="T108" s="1913"/>
      <c r="U108" s="2898"/>
      <c r="V108" s="2897"/>
      <c r="W108" s="2893"/>
      <c r="X108" s="2893"/>
      <c r="Y108" s="2893"/>
      <c r="Z108" s="2893"/>
      <c r="AA108" s="2893"/>
      <c r="AB108" s="1931"/>
      <c r="AC108" s="1931"/>
      <c r="AD108" s="1931"/>
      <c r="AE108" s="1931"/>
      <c r="AF108" s="1931"/>
      <c r="AG108" s="1931"/>
      <c r="AH108" s="1931"/>
      <c r="AI108" s="1931"/>
      <c r="AJ108" s="1931"/>
      <c r="AK108" s="2895"/>
      <c r="AL108" s="2895"/>
      <c r="AM108" s="1931"/>
    </row>
    <row r="109" spans="1:39" s="13" customFormat="1" ht="47.25" customHeight="1" x14ac:dyDescent="0.2">
      <c r="A109" s="2956"/>
      <c r="B109" s="2959"/>
      <c r="C109" s="789"/>
      <c r="D109" s="790"/>
      <c r="E109" s="1894"/>
      <c r="F109" s="1894"/>
      <c r="G109" s="1894"/>
      <c r="H109" s="1894"/>
      <c r="I109" s="2330"/>
      <c r="J109" s="739" t="s">
        <v>2163</v>
      </c>
      <c r="K109" s="2325"/>
      <c r="L109" s="1894"/>
      <c r="M109" s="2877"/>
      <c r="N109" s="1940"/>
      <c r="O109" s="2305"/>
      <c r="P109" s="2880"/>
      <c r="Q109" s="52" t="s">
        <v>2164</v>
      </c>
      <c r="R109" s="1198">
        <v>4000000</v>
      </c>
      <c r="S109" s="1913"/>
      <c r="T109" s="1913"/>
      <c r="U109" s="2898"/>
      <c r="V109" s="2906"/>
      <c r="W109" s="2905"/>
      <c r="X109" s="2905"/>
      <c r="Y109" s="2905"/>
      <c r="Z109" s="2905"/>
      <c r="AA109" s="2905"/>
      <c r="AB109" s="1932"/>
      <c r="AC109" s="1932"/>
      <c r="AD109" s="1932"/>
      <c r="AE109" s="1932"/>
      <c r="AF109" s="1932"/>
      <c r="AG109" s="1932"/>
      <c r="AH109" s="1932"/>
      <c r="AI109" s="1932"/>
      <c r="AJ109" s="1932"/>
      <c r="AK109" s="2899"/>
      <c r="AL109" s="2899"/>
      <c r="AM109" s="1932"/>
    </row>
    <row r="110" spans="1:39" s="13" customFormat="1" ht="72" customHeight="1" x14ac:dyDescent="0.2">
      <c r="A110" s="2956"/>
      <c r="B110" s="2959"/>
      <c r="C110" s="789"/>
      <c r="D110" s="790"/>
      <c r="E110" s="1892">
        <v>4502024</v>
      </c>
      <c r="F110" s="1892" t="s">
        <v>217</v>
      </c>
      <c r="G110" s="1892">
        <v>450202401</v>
      </c>
      <c r="H110" s="1892" t="s">
        <v>672</v>
      </c>
      <c r="I110" s="1892">
        <v>1</v>
      </c>
      <c r="J110" s="1893" t="s">
        <v>2165</v>
      </c>
      <c r="K110" s="1892" t="s">
        <v>673</v>
      </c>
      <c r="L110" s="1892" t="s">
        <v>674</v>
      </c>
      <c r="M110" s="2875">
        <v>1</v>
      </c>
      <c r="N110" s="1938">
        <f>SUM(R110:R112)</f>
        <v>33000000</v>
      </c>
      <c r="O110" s="1892" t="s">
        <v>675</v>
      </c>
      <c r="P110" s="2878" t="s">
        <v>2131</v>
      </c>
      <c r="Q110" s="52" t="s">
        <v>2166</v>
      </c>
      <c r="R110" s="1198">
        <v>20000000</v>
      </c>
      <c r="S110" s="1913">
        <v>20</v>
      </c>
      <c r="T110" s="1913" t="s">
        <v>1500</v>
      </c>
      <c r="U110" s="2901">
        <v>1667</v>
      </c>
      <c r="V110" s="2902" t="s">
        <v>1132</v>
      </c>
      <c r="W110" s="1870" t="s">
        <v>1132</v>
      </c>
      <c r="X110" s="1870">
        <v>327</v>
      </c>
      <c r="Y110" s="1870">
        <v>920</v>
      </c>
      <c r="Z110" s="1870">
        <v>420</v>
      </c>
      <c r="AA110" s="1930"/>
      <c r="AB110" s="1930"/>
      <c r="AC110" s="1930"/>
      <c r="AD110" s="1930"/>
      <c r="AE110" s="1930"/>
      <c r="AF110" s="1930"/>
      <c r="AG110" s="1930"/>
      <c r="AH110" s="1930"/>
      <c r="AI110" s="1930"/>
      <c r="AJ110" s="1930">
        <v>1667</v>
      </c>
      <c r="AK110" s="2894">
        <v>44197</v>
      </c>
      <c r="AL110" s="2894">
        <v>44561</v>
      </c>
      <c r="AM110" s="1930" t="s">
        <v>2148</v>
      </c>
    </row>
    <row r="111" spans="1:39" s="13" customFormat="1" ht="66.75" customHeight="1" x14ac:dyDescent="0.2">
      <c r="A111" s="2956"/>
      <c r="B111" s="2959"/>
      <c r="C111" s="789"/>
      <c r="D111" s="790"/>
      <c r="E111" s="1893"/>
      <c r="F111" s="1893"/>
      <c r="G111" s="1893"/>
      <c r="H111" s="1893"/>
      <c r="I111" s="1893"/>
      <c r="J111" s="1893"/>
      <c r="K111" s="1893"/>
      <c r="L111" s="1893"/>
      <c r="M111" s="2876"/>
      <c r="N111" s="1939"/>
      <c r="O111" s="1893"/>
      <c r="P111" s="2879"/>
      <c r="Q111" s="52" t="s">
        <v>2167</v>
      </c>
      <c r="R111" s="1198">
        <v>6500000</v>
      </c>
      <c r="S111" s="1913"/>
      <c r="T111" s="1913"/>
      <c r="U111" s="2901"/>
      <c r="V111" s="2903"/>
      <c r="W111" s="1871"/>
      <c r="X111" s="1871"/>
      <c r="Y111" s="1871"/>
      <c r="Z111" s="1871"/>
      <c r="AA111" s="1931"/>
      <c r="AB111" s="1931"/>
      <c r="AC111" s="1931"/>
      <c r="AD111" s="1931"/>
      <c r="AE111" s="1931"/>
      <c r="AF111" s="1931"/>
      <c r="AG111" s="1931"/>
      <c r="AH111" s="1931"/>
      <c r="AI111" s="1931"/>
      <c r="AJ111" s="1931"/>
      <c r="AK111" s="2895"/>
      <c r="AL111" s="2895"/>
      <c r="AM111" s="1931"/>
    </row>
    <row r="112" spans="1:39" s="13" customFormat="1" ht="43.5" customHeight="1" x14ac:dyDescent="0.2">
      <c r="A112" s="2956"/>
      <c r="B112" s="2959"/>
      <c r="C112" s="789"/>
      <c r="D112" s="790"/>
      <c r="E112" s="1894"/>
      <c r="F112" s="1894"/>
      <c r="G112" s="1894"/>
      <c r="H112" s="1894"/>
      <c r="I112" s="1894"/>
      <c r="J112" s="1894"/>
      <c r="K112" s="1894"/>
      <c r="L112" s="1894"/>
      <c r="M112" s="2877"/>
      <c r="N112" s="1940"/>
      <c r="O112" s="1894"/>
      <c r="P112" s="2880"/>
      <c r="Q112" s="52" t="s">
        <v>2168</v>
      </c>
      <c r="R112" s="1198">
        <v>6500000</v>
      </c>
      <c r="S112" s="1913"/>
      <c r="T112" s="1913"/>
      <c r="U112" s="2901"/>
      <c r="V112" s="2904"/>
      <c r="W112" s="2900"/>
      <c r="X112" s="2900"/>
      <c r="Y112" s="2900"/>
      <c r="Z112" s="2900"/>
      <c r="AA112" s="1932"/>
      <c r="AB112" s="1932"/>
      <c r="AC112" s="1932"/>
      <c r="AD112" s="1932"/>
      <c r="AE112" s="1932"/>
      <c r="AF112" s="1932"/>
      <c r="AG112" s="1932"/>
      <c r="AH112" s="1932"/>
      <c r="AI112" s="1932"/>
      <c r="AJ112" s="1932"/>
      <c r="AK112" s="2899"/>
      <c r="AL112" s="2899"/>
      <c r="AM112" s="1932"/>
    </row>
    <row r="113" spans="1:39" s="13" customFormat="1" ht="72.75" customHeight="1" x14ac:dyDescent="0.2">
      <c r="A113" s="2956"/>
      <c r="B113" s="2959"/>
      <c r="C113" s="789"/>
      <c r="D113" s="790"/>
      <c r="E113" s="1892">
        <v>4502024</v>
      </c>
      <c r="F113" s="1892" t="s">
        <v>217</v>
      </c>
      <c r="G113" s="1892">
        <v>450202401</v>
      </c>
      <c r="H113" s="1892" t="s">
        <v>676</v>
      </c>
      <c r="I113" s="1892">
        <v>1</v>
      </c>
      <c r="J113" s="1892" t="s">
        <v>2169</v>
      </c>
      <c r="K113" s="1892" t="s">
        <v>677</v>
      </c>
      <c r="L113" s="1892" t="s">
        <v>676</v>
      </c>
      <c r="M113" s="2875">
        <v>1</v>
      </c>
      <c r="N113" s="1938">
        <f>SUM(R113:R115)</f>
        <v>33000000</v>
      </c>
      <c r="O113" s="2303" t="s">
        <v>678</v>
      </c>
      <c r="P113" s="2878" t="s">
        <v>2170</v>
      </c>
      <c r="Q113" s="52" t="s">
        <v>2171</v>
      </c>
      <c r="R113" s="1198">
        <v>13000000</v>
      </c>
      <c r="S113" s="1913">
        <v>20</v>
      </c>
      <c r="T113" s="1913" t="s">
        <v>1500</v>
      </c>
      <c r="U113" s="2901">
        <v>856</v>
      </c>
      <c r="V113" s="2902" t="s">
        <v>1132</v>
      </c>
      <c r="W113" s="1870" t="s">
        <v>1132</v>
      </c>
      <c r="X113" s="1870">
        <v>50</v>
      </c>
      <c r="Y113" s="1870">
        <v>560</v>
      </c>
      <c r="Z113" s="1870">
        <v>246</v>
      </c>
      <c r="AA113" s="1930"/>
      <c r="AB113" s="1930"/>
      <c r="AC113" s="1930"/>
      <c r="AD113" s="1930"/>
      <c r="AE113" s="1930"/>
      <c r="AF113" s="1930"/>
      <c r="AG113" s="1930"/>
      <c r="AH113" s="1930"/>
      <c r="AI113" s="1930"/>
      <c r="AJ113" s="1930">
        <f>SUM(W113:AI115)</f>
        <v>856</v>
      </c>
      <c r="AK113" s="2894">
        <v>44197</v>
      </c>
      <c r="AL113" s="2894">
        <v>44561</v>
      </c>
      <c r="AM113" s="1930" t="s">
        <v>2148</v>
      </c>
    </row>
    <row r="114" spans="1:39" s="13" customFormat="1" ht="57" customHeight="1" x14ac:dyDescent="0.2">
      <c r="A114" s="2956"/>
      <c r="B114" s="2959"/>
      <c r="C114" s="789"/>
      <c r="D114" s="790"/>
      <c r="E114" s="1893"/>
      <c r="F114" s="1893"/>
      <c r="G114" s="1893"/>
      <c r="H114" s="1893"/>
      <c r="I114" s="1893"/>
      <c r="J114" s="1893"/>
      <c r="K114" s="1893"/>
      <c r="L114" s="1893"/>
      <c r="M114" s="2876"/>
      <c r="N114" s="1939"/>
      <c r="O114" s="2304"/>
      <c r="P114" s="2879"/>
      <c r="Q114" s="52" t="s">
        <v>2172</v>
      </c>
      <c r="R114" s="1198">
        <v>10000000</v>
      </c>
      <c r="S114" s="1913"/>
      <c r="T114" s="1913"/>
      <c r="U114" s="2901"/>
      <c r="V114" s="2903"/>
      <c r="W114" s="1871"/>
      <c r="X114" s="1871"/>
      <c r="Y114" s="1871"/>
      <c r="Z114" s="1871"/>
      <c r="AA114" s="1931"/>
      <c r="AB114" s="1931"/>
      <c r="AC114" s="1931"/>
      <c r="AD114" s="1931"/>
      <c r="AE114" s="1931"/>
      <c r="AF114" s="1931"/>
      <c r="AG114" s="1931"/>
      <c r="AH114" s="1931"/>
      <c r="AI114" s="1931"/>
      <c r="AJ114" s="1931"/>
      <c r="AK114" s="2895"/>
      <c r="AL114" s="2895"/>
      <c r="AM114" s="1931"/>
    </row>
    <row r="115" spans="1:39" s="13" customFormat="1" ht="56.25" customHeight="1" x14ac:dyDescent="0.2">
      <c r="A115" s="2956"/>
      <c r="B115" s="2959"/>
      <c r="C115" s="789"/>
      <c r="D115" s="790"/>
      <c r="E115" s="1894"/>
      <c r="F115" s="1894"/>
      <c r="G115" s="1894"/>
      <c r="H115" s="1894"/>
      <c r="I115" s="1894"/>
      <c r="J115" s="1894"/>
      <c r="K115" s="1894"/>
      <c r="L115" s="1894"/>
      <c r="M115" s="2877"/>
      <c r="N115" s="1940"/>
      <c r="O115" s="2305"/>
      <c r="P115" s="2880"/>
      <c r="Q115" s="52" t="s">
        <v>2173</v>
      </c>
      <c r="R115" s="1198">
        <v>10000000</v>
      </c>
      <c r="S115" s="1913"/>
      <c r="T115" s="1913"/>
      <c r="U115" s="2901"/>
      <c r="V115" s="2904"/>
      <c r="W115" s="2900"/>
      <c r="X115" s="2900"/>
      <c r="Y115" s="2900"/>
      <c r="Z115" s="2900"/>
      <c r="AA115" s="1932"/>
      <c r="AB115" s="1932"/>
      <c r="AC115" s="1932"/>
      <c r="AD115" s="1932"/>
      <c r="AE115" s="1932"/>
      <c r="AF115" s="1932"/>
      <c r="AG115" s="1932"/>
      <c r="AH115" s="1932"/>
      <c r="AI115" s="1932"/>
      <c r="AJ115" s="1932"/>
      <c r="AK115" s="2899"/>
      <c r="AL115" s="2899"/>
      <c r="AM115" s="1932"/>
    </row>
    <row r="116" spans="1:39" s="13" customFormat="1" ht="29.25" customHeight="1" x14ac:dyDescent="0.2">
      <c r="A116" s="2956"/>
      <c r="B116" s="2959"/>
      <c r="C116" s="745">
        <v>4599</v>
      </c>
      <c r="D116" s="746" t="s">
        <v>464</v>
      </c>
      <c r="E116" s="747"/>
      <c r="F116" s="748"/>
      <c r="G116" s="791"/>
      <c r="H116" s="791"/>
      <c r="I116" s="749"/>
      <c r="J116" s="745"/>
      <c r="K116" s="749"/>
      <c r="L116" s="750"/>
      <c r="M116" s="745"/>
      <c r="N116" s="751"/>
      <c r="O116" s="749"/>
      <c r="P116" s="1381"/>
      <c r="Q116" s="996"/>
      <c r="R116" s="1389"/>
      <c r="S116" s="1390"/>
      <c r="T116" s="1390"/>
      <c r="U116" s="1390"/>
      <c r="V116" s="792"/>
      <c r="W116" s="793"/>
      <c r="X116" s="793"/>
      <c r="Y116" s="793"/>
      <c r="Z116" s="793"/>
      <c r="AA116" s="793"/>
      <c r="AB116" s="793"/>
      <c r="AC116" s="793"/>
      <c r="AD116" s="793"/>
      <c r="AE116" s="793"/>
      <c r="AF116" s="793"/>
      <c r="AG116" s="793"/>
      <c r="AH116" s="793"/>
      <c r="AI116" s="793"/>
      <c r="AJ116" s="793"/>
      <c r="AK116" s="794"/>
      <c r="AL116" s="794"/>
      <c r="AM116" s="793"/>
    </row>
    <row r="117" spans="1:39" s="13" customFormat="1" ht="66.75" customHeight="1" x14ac:dyDescent="0.2">
      <c r="A117" s="2956"/>
      <c r="B117" s="2959"/>
      <c r="C117" s="789"/>
      <c r="D117" s="790"/>
      <c r="E117" s="1892" t="s">
        <v>679</v>
      </c>
      <c r="F117" s="1892" t="s">
        <v>680</v>
      </c>
      <c r="G117" s="1892" t="s">
        <v>681</v>
      </c>
      <c r="H117" s="1892" t="s">
        <v>682</v>
      </c>
      <c r="I117" s="1892">
        <v>1</v>
      </c>
      <c r="J117" s="1892" t="s">
        <v>2174</v>
      </c>
      <c r="K117" s="1892" t="s">
        <v>683</v>
      </c>
      <c r="L117" s="1892" t="s">
        <v>684</v>
      </c>
      <c r="M117" s="2875">
        <v>1</v>
      </c>
      <c r="N117" s="1938">
        <f>SUM(R117:R118)</f>
        <v>50000000</v>
      </c>
      <c r="O117" s="2303" t="s">
        <v>685</v>
      </c>
      <c r="P117" s="2878" t="s">
        <v>2175</v>
      </c>
      <c r="Q117" s="52" t="s">
        <v>2176</v>
      </c>
      <c r="R117" s="1198">
        <v>46040000</v>
      </c>
      <c r="S117" s="1913">
        <v>20</v>
      </c>
      <c r="T117" s="1913" t="s">
        <v>1500</v>
      </c>
      <c r="U117" s="1913">
        <v>3500</v>
      </c>
      <c r="V117" s="2747">
        <v>4000</v>
      </c>
      <c r="W117" s="1930"/>
      <c r="X117" s="1930"/>
      <c r="Y117" s="1930"/>
      <c r="Z117" s="1930">
        <v>7500</v>
      </c>
      <c r="AA117" s="1930"/>
      <c r="AB117" s="1930"/>
      <c r="AC117" s="1930"/>
      <c r="AD117" s="1930"/>
      <c r="AE117" s="1930"/>
      <c r="AF117" s="1930"/>
      <c r="AG117" s="1930"/>
      <c r="AH117" s="1930"/>
      <c r="AI117" s="1930"/>
      <c r="AJ117" s="1930">
        <v>7500</v>
      </c>
      <c r="AK117" s="2894">
        <v>44197</v>
      </c>
      <c r="AL117" s="2894">
        <v>44561</v>
      </c>
      <c r="AM117" s="1930" t="s">
        <v>2177</v>
      </c>
    </row>
    <row r="118" spans="1:39" s="13" customFormat="1" ht="57.75" customHeight="1" x14ac:dyDescent="0.2">
      <c r="A118" s="2956"/>
      <c r="B118" s="2959"/>
      <c r="C118" s="789"/>
      <c r="D118" s="790"/>
      <c r="E118" s="1893"/>
      <c r="F118" s="1893"/>
      <c r="G118" s="1893"/>
      <c r="H118" s="1893"/>
      <c r="I118" s="1893"/>
      <c r="J118" s="1893"/>
      <c r="K118" s="1893"/>
      <c r="L118" s="1893"/>
      <c r="M118" s="2876"/>
      <c r="N118" s="1939"/>
      <c r="O118" s="2304"/>
      <c r="P118" s="2879"/>
      <c r="Q118" s="796" t="s">
        <v>2178</v>
      </c>
      <c r="R118" s="1382">
        <v>3960000</v>
      </c>
      <c r="S118" s="1913"/>
      <c r="T118" s="1913"/>
      <c r="U118" s="1913"/>
      <c r="V118" s="2748"/>
      <c r="W118" s="1931"/>
      <c r="X118" s="1931"/>
      <c r="Y118" s="1931"/>
      <c r="Z118" s="1931"/>
      <c r="AA118" s="1931"/>
      <c r="AB118" s="1931"/>
      <c r="AC118" s="1931"/>
      <c r="AD118" s="1931"/>
      <c r="AE118" s="1931"/>
      <c r="AF118" s="1931"/>
      <c r="AG118" s="1931"/>
      <c r="AH118" s="1931"/>
      <c r="AI118" s="1931"/>
      <c r="AJ118" s="1931"/>
      <c r="AK118" s="2895"/>
      <c r="AL118" s="2895"/>
      <c r="AM118" s="1931"/>
    </row>
    <row r="119" spans="1:39" s="13" customFormat="1" ht="189" customHeight="1" x14ac:dyDescent="0.2">
      <c r="A119" s="2956"/>
      <c r="B119" s="2959"/>
      <c r="C119" s="789"/>
      <c r="D119" s="790"/>
      <c r="E119" s="1016" t="s">
        <v>679</v>
      </c>
      <c r="F119" s="99" t="s">
        <v>686</v>
      </c>
      <c r="G119" s="99" t="s">
        <v>681</v>
      </c>
      <c r="H119" s="1016" t="s">
        <v>687</v>
      </c>
      <c r="I119" s="1016">
        <v>1</v>
      </c>
      <c r="J119" s="1131" t="s">
        <v>2179</v>
      </c>
      <c r="K119" s="1016" t="s">
        <v>688</v>
      </c>
      <c r="L119" s="99" t="s">
        <v>689</v>
      </c>
      <c r="M119" s="1133">
        <v>1</v>
      </c>
      <c r="N119" s="1038">
        <f>R119</f>
        <v>18000000</v>
      </c>
      <c r="O119" s="99" t="s">
        <v>666</v>
      </c>
      <c r="P119" s="1380" t="s">
        <v>2180</v>
      </c>
      <c r="Q119" s="52" t="s">
        <v>2181</v>
      </c>
      <c r="R119" s="1198">
        <v>18000000</v>
      </c>
      <c r="S119" s="1197">
        <v>20</v>
      </c>
      <c r="T119" s="1194" t="s">
        <v>1500</v>
      </c>
      <c r="U119" s="1299">
        <v>150</v>
      </c>
      <c r="V119" s="1189" t="s">
        <v>1132</v>
      </c>
      <c r="W119" s="1189" t="s">
        <v>1132</v>
      </c>
      <c r="X119" s="1189" t="s">
        <v>1132</v>
      </c>
      <c r="Y119" s="1189">
        <v>150</v>
      </c>
      <c r="Z119" s="1035"/>
      <c r="AA119" s="1035"/>
      <c r="AB119" s="1035"/>
      <c r="AC119" s="1035"/>
      <c r="AD119" s="1035"/>
      <c r="AE119" s="1035"/>
      <c r="AF119" s="1035"/>
      <c r="AG119" s="1035"/>
      <c r="AH119" s="1035"/>
      <c r="AI119" s="1035"/>
      <c r="AJ119" s="1035">
        <v>150</v>
      </c>
      <c r="AK119" s="1065">
        <v>44197</v>
      </c>
      <c r="AL119" s="1065">
        <v>44561</v>
      </c>
      <c r="AM119" s="1089" t="s">
        <v>2148</v>
      </c>
    </row>
    <row r="120" spans="1:39" s="13" customFormat="1" ht="57.75" customHeight="1" x14ac:dyDescent="0.2">
      <c r="A120" s="2956"/>
      <c r="B120" s="2959"/>
      <c r="C120" s="789"/>
      <c r="D120" s="790"/>
      <c r="E120" s="1892" t="s">
        <v>679</v>
      </c>
      <c r="F120" s="1892" t="s">
        <v>690</v>
      </c>
      <c r="G120" s="1892" t="s">
        <v>681</v>
      </c>
      <c r="H120" s="1892" t="s">
        <v>691</v>
      </c>
      <c r="I120" s="1892">
        <v>1</v>
      </c>
      <c r="J120" s="1892" t="s">
        <v>2182</v>
      </c>
      <c r="K120" s="1892" t="s">
        <v>692</v>
      </c>
      <c r="L120" s="1892" t="s">
        <v>693</v>
      </c>
      <c r="M120" s="2875">
        <v>1</v>
      </c>
      <c r="N120" s="1938">
        <f>SUM(R120:R122)</f>
        <v>36000000</v>
      </c>
      <c r="O120" s="2303" t="s">
        <v>694</v>
      </c>
      <c r="P120" s="2878" t="s">
        <v>2183</v>
      </c>
      <c r="Q120" s="738" t="s">
        <v>2184</v>
      </c>
      <c r="R120" s="1198">
        <v>16000000</v>
      </c>
      <c r="S120" s="1913">
        <v>20</v>
      </c>
      <c r="T120" s="1913" t="s">
        <v>1500</v>
      </c>
      <c r="U120" s="2898">
        <v>2360</v>
      </c>
      <c r="V120" s="2896">
        <v>2360</v>
      </c>
      <c r="W120" s="2892">
        <v>1500</v>
      </c>
      <c r="X120" s="2892">
        <v>480</v>
      </c>
      <c r="Y120" s="2892">
        <v>1500</v>
      </c>
      <c r="Z120" s="2892">
        <v>1200</v>
      </c>
      <c r="AA120" s="2892">
        <v>15</v>
      </c>
      <c r="AB120" s="2892">
        <v>15</v>
      </c>
      <c r="AC120" s="2892" t="s">
        <v>1132</v>
      </c>
      <c r="AD120" s="2892" t="s">
        <v>1132</v>
      </c>
      <c r="AE120" s="2892" t="s">
        <v>1132</v>
      </c>
      <c r="AF120" s="2892" t="s">
        <v>1132</v>
      </c>
      <c r="AG120" s="2892" t="s">
        <v>1132</v>
      </c>
      <c r="AH120" s="2892" t="s">
        <v>1132</v>
      </c>
      <c r="AI120" s="2892">
        <v>10</v>
      </c>
      <c r="AJ120" s="1930">
        <v>4720</v>
      </c>
      <c r="AK120" s="2894">
        <v>44197</v>
      </c>
      <c r="AL120" s="2894">
        <v>44561</v>
      </c>
      <c r="AM120" s="1930" t="s">
        <v>2177</v>
      </c>
    </row>
    <row r="121" spans="1:39" s="13" customFormat="1" ht="66" customHeight="1" x14ac:dyDescent="0.2">
      <c r="A121" s="2956"/>
      <c r="B121" s="2959"/>
      <c r="C121" s="789"/>
      <c r="D121" s="790"/>
      <c r="E121" s="1893"/>
      <c r="F121" s="1893"/>
      <c r="G121" s="1893"/>
      <c r="H121" s="1893"/>
      <c r="I121" s="1893"/>
      <c r="J121" s="1893"/>
      <c r="K121" s="1893"/>
      <c r="L121" s="1893"/>
      <c r="M121" s="2876"/>
      <c r="N121" s="1939"/>
      <c r="O121" s="2304"/>
      <c r="P121" s="2879"/>
      <c r="Q121" s="738" t="s">
        <v>2185</v>
      </c>
      <c r="R121" s="1198">
        <v>10000000</v>
      </c>
      <c r="S121" s="1913"/>
      <c r="T121" s="1913"/>
      <c r="U121" s="2898"/>
      <c r="V121" s="2897"/>
      <c r="W121" s="2893"/>
      <c r="X121" s="2893"/>
      <c r="Y121" s="2893"/>
      <c r="Z121" s="2893"/>
      <c r="AA121" s="2893"/>
      <c r="AB121" s="2893"/>
      <c r="AC121" s="2893"/>
      <c r="AD121" s="2893"/>
      <c r="AE121" s="2893"/>
      <c r="AF121" s="2893"/>
      <c r="AG121" s="2893"/>
      <c r="AH121" s="2893"/>
      <c r="AI121" s="2893"/>
      <c r="AJ121" s="1931"/>
      <c r="AK121" s="2895"/>
      <c r="AL121" s="2895"/>
      <c r="AM121" s="1931"/>
    </row>
    <row r="122" spans="1:39" s="13" customFormat="1" ht="60" customHeight="1" x14ac:dyDescent="0.2">
      <c r="A122" s="2956"/>
      <c r="B122" s="2959"/>
      <c r="C122" s="789"/>
      <c r="D122" s="790"/>
      <c r="E122" s="1893"/>
      <c r="F122" s="1893"/>
      <c r="G122" s="1893"/>
      <c r="H122" s="1893"/>
      <c r="I122" s="1893"/>
      <c r="J122" s="1893"/>
      <c r="K122" s="1893"/>
      <c r="L122" s="1893"/>
      <c r="M122" s="2876"/>
      <c r="N122" s="1939"/>
      <c r="O122" s="2304"/>
      <c r="P122" s="2879"/>
      <c r="Q122" s="738" t="s">
        <v>2186</v>
      </c>
      <c r="R122" s="1198">
        <v>10000000</v>
      </c>
      <c r="S122" s="1913"/>
      <c r="T122" s="1913"/>
      <c r="U122" s="2898"/>
      <c r="V122" s="2897"/>
      <c r="W122" s="2893"/>
      <c r="X122" s="2893"/>
      <c r="Y122" s="2893"/>
      <c r="Z122" s="2893"/>
      <c r="AA122" s="2893"/>
      <c r="AB122" s="2893"/>
      <c r="AC122" s="2893"/>
      <c r="AD122" s="2893"/>
      <c r="AE122" s="2893"/>
      <c r="AF122" s="2893"/>
      <c r="AG122" s="2893"/>
      <c r="AH122" s="2893"/>
      <c r="AI122" s="2893"/>
      <c r="AJ122" s="1931"/>
      <c r="AK122" s="2895"/>
      <c r="AL122" s="2895"/>
      <c r="AM122" s="1931"/>
    </row>
    <row r="123" spans="1:39" s="13" customFormat="1" ht="27" customHeight="1" x14ac:dyDescent="0.2">
      <c r="A123" s="2957"/>
      <c r="B123" s="2960"/>
      <c r="C123" s="77"/>
      <c r="D123" s="77"/>
      <c r="E123" s="77"/>
      <c r="F123" s="78"/>
      <c r="G123" s="78"/>
      <c r="H123" s="77"/>
      <c r="I123" s="77"/>
      <c r="J123" s="77"/>
      <c r="K123" s="79"/>
      <c r="L123" s="78"/>
      <c r="M123" s="80"/>
      <c r="N123" s="795">
        <f>SUM(N9:N122)</f>
        <v>5182789574</v>
      </c>
      <c r="O123" s="78"/>
      <c r="P123" s="78"/>
      <c r="Q123" s="78" t="s">
        <v>1027</v>
      </c>
      <c r="R123" s="82">
        <f>SUM(R9:R122)</f>
        <v>5182789574</v>
      </c>
      <c r="S123" s="83"/>
      <c r="T123" s="79"/>
      <c r="U123" s="77"/>
      <c r="V123" s="77"/>
      <c r="W123" s="77"/>
      <c r="X123" s="77"/>
      <c r="Y123" s="77"/>
      <c r="Z123" s="77"/>
      <c r="AA123" s="77"/>
      <c r="AB123" s="77"/>
      <c r="AC123" s="77"/>
      <c r="AD123" s="77"/>
      <c r="AE123" s="77"/>
      <c r="AF123" s="77"/>
      <c r="AG123" s="77"/>
      <c r="AH123" s="77"/>
      <c r="AI123" s="77"/>
      <c r="AJ123" s="77"/>
      <c r="AK123" s="84"/>
      <c r="AL123" s="84"/>
      <c r="AM123" s="85"/>
    </row>
    <row r="124" spans="1:39" ht="27" customHeight="1" x14ac:dyDescent="0.2">
      <c r="Q124" s="169"/>
      <c r="R124" s="168"/>
    </row>
    <row r="125" spans="1:39" ht="27" customHeight="1" x14ac:dyDescent="0.2">
      <c r="Q125" s="169"/>
      <c r="R125" s="168"/>
    </row>
  </sheetData>
  <mergeCells count="852">
    <mergeCell ref="A86:A93"/>
    <mergeCell ref="B86:B93"/>
    <mergeCell ref="A95:B123"/>
    <mergeCell ref="A10:B84"/>
    <mergeCell ref="C12:D14"/>
    <mergeCell ref="E12:E14"/>
    <mergeCell ref="F12:F14"/>
    <mergeCell ref="G12:G14"/>
    <mergeCell ref="A1:AK4"/>
    <mergeCell ref="A5:I6"/>
    <mergeCell ref="J5:AM5"/>
    <mergeCell ref="U6:AI6"/>
    <mergeCell ref="A7:B7"/>
    <mergeCell ref="C7:D7"/>
    <mergeCell ref="E7:F7"/>
    <mergeCell ref="G7:H7"/>
    <mergeCell ref="I7:I8"/>
    <mergeCell ref="J7:J8"/>
    <mergeCell ref="AG7:AI7"/>
    <mergeCell ref="AJ7:AJ8"/>
    <mergeCell ref="AK7:AK8"/>
    <mergeCell ref="AL7:AL8"/>
    <mergeCell ref="AM7:AM8"/>
    <mergeCell ref="W7:Z7"/>
    <mergeCell ref="AA7:AF7"/>
    <mergeCell ref="R7:R8"/>
    <mergeCell ref="S7:T7"/>
    <mergeCell ref="U7:V7"/>
    <mergeCell ref="K7:K8"/>
    <mergeCell ref="L7:L8"/>
    <mergeCell ref="M7:M8"/>
    <mergeCell ref="N7:N8"/>
    <mergeCell ref="O7:O8"/>
    <mergeCell ref="P7:P8"/>
    <mergeCell ref="E15:E18"/>
    <mergeCell ref="F15:F18"/>
    <mergeCell ref="G15:G18"/>
    <mergeCell ref="H15:H18"/>
    <mergeCell ref="I15:I18"/>
    <mergeCell ref="H12:H14"/>
    <mergeCell ref="I12:I14"/>
    <mergeCell ref="J12:J14"/>
    <mergeCell ref="Q7:Q8"/>
    <mergeCell ref="J15:J16"/>
    <mergeCell ref="U12:U18"/>
    <mergeCell ref="V12:V18"/>
    <mergeCell ref="AK12:AK18"/>
    <mergeCell ref="AL12:AL18"/>
    <mergeCell ref="AM12:AM18"/>
    <mergeCell ref="AB12:AB18"/>
    <mergeCell ref="AC12:AC18"/>
    <mergeCell ref="AD12:AD18"/>
    <mergeCell ref="AE12:AE18"/>
    <mergeCell ref="AF12:AF18"/>
    <mergeCell ref="AG12:AG18"/>
    <mergeCell ref="AH12:AH18"/>
    <mergeCell ref="AI12:AI18"/>
    <mergeCell ref="AJ12:AJ18"/>
    <mergeCell ref="W12:W18"/>
    <mergeCell ref="X12:X18"/>
    <mergeCell ref="Y12:Y18"/>
    <mergeCell ref="Z12:Z18"/>
    <mergeCell ref="AA12:AA18"/>
    <mergeCell ref="N12:N18"/>
    <mergeCell ref="O12:O18"/>
    <mergeCell ref="P12:P18"/>
    <mergeCell ref="S12:S18"/>
    <mergeCell ref="T12:T18"/>
    <mergeCell ref="K12:K18"/>
    <mergeCell ref="L12:L18"/>
    <mergeCell ref="M12:M14"/>
    <mergeCell ref="M15:M18"/>
    <mergeCell ref="I26:I30"/>
    <mergeCell ref="E32:E37"/>
    <mergeCell ref="F32:F37"/>
    <mergeCell ref="N22:N25"/>
    <mergeCell ref="O22:O25"/>
    <mergeCell ref="M23:M25"/>
    <mergeCell ref="S22:S25"/>
    <mergeCell ref="T22:T25"/>
    <mergeCell ref="I38:I43"/>
    <mergeCell ref="G32:G37"/>
    <mergeCell ref="H32:H37"/>
    <mergeCell ref="I32:I37"/>
    <mergeCell ref="J23:J25"/>
    <mergeCell ref="S26:S30"/>
    <mergeCell ref="T26:T30"/>
    <mergeCell ref="K31:K37"/>
    <mergeCell ref="L31:L37"/>
    <mergeCell ref="N31:N37"/>
    <mergeCell ref="O31:O37"/>
    <mergeCell ref="P31:P37"/>
    <mergeCell ref="S38:S43"/>
    <mergeCell ref="T38:T43"/>
    <mergeCell ref="J26:J28"/>
    <mergeCell ref="C22:D55"/>
    <mergeCell ref="E26:E30"/>
    <mergeCell ref="F26:F30"/>
    <mergeCell ref="G26:G30"/>
    <mergeCell ref="H26:H30"/>
    <mergeCell ref="E38:E43"/>
    <mergeCell ref="F38:F43"/>
    <mergeCell ref="G38:G43"/>
    <mergeCell ref="H38:H43"/>
    <mergeCell ref="E44:E46"/>
    <mergeCell ref="F44:F46"/>
    <mergeCell ref="G44:G46"/>
    <mergeCell ref="H44:H46"/>
    <mergeCell ref="AM22:AM25"/>
    <mergeCell ref="E23:E25"/>
    <mergeCell ref="F23:F25"/>
    <mergeCell ref="G23:G25"/>
    <mergeCell ref="H23:H25"/>
    <mergeCell ref="I23:I25"/>
    <mergeCell ref="AD22:AD25"/>
    <mergeCell ref="AE22:AE25"/>
    <mergeCell ref="AF22:AF25"/>
    <mergeCell ref="AG22:AG25"/>
    <mergeCell ref="AH22:AH25"/>
    <mergeCell ref="AI22:AI25"/>
    <mergeCell ref="X22:X25"/>
    <mergeCell ref="Y22:Y25"/>
    <mergeCell ref="Z22:Z25"/>
    <mergeCell ref="AA22:AA25"/>
    <mergeCell ref="AB22:AB25"/>
    <mergeCell ref="AC22:AC25"/>
    <mergeCell ref="P22:P25"/>
    <mergeCell ref="AK22:AK25"/>
    <mergeCell ref="AL22:AL25"/>
    <mergeCell ref="W22:W25"/>
    <mergeCell ref="K22:K25"/>
    <mergeCell ref="L22:L25"/>
    <mergeCell ref="U22:U25"/>
    <mergeCell ref="V22:V25"/>
    <mergeCell ref="AJ22:AJ25"/>
    <mergeCell ref="AC26:AC30"/>
    <mergeCell ref="AD26:AD30"/>
    <mergeCell ref="AE26:AE30"/>
    <mergeCell ref="AF26:AF30"/>
    <mergeCell ref="W26:W30"/>
    <mergeCell ref="X26:X30"/>
    <mergeCell ref="Z26:Z30"/>
    <mergeCell ref="AA26:AA30"/>
    <mergeCell ref="AB26:AB30"/>
    <mergeCell ref="U26:U30"/>
    <mergeCell ref="V26:V30"/>
    <mergeCell ref="Y26:Y30"/>
    <mergeCell ref="AM26:AM30"/>
    <mergeCell ref="AG26:AG30"/>
    <mergeCell ref="AH26:AH30"/>
    <mergeCell ref="AK31:AK37"/>
    <mergeCell ref="AL31:AL37"/>
    <mergeCell ref="AM31:AM37"/>
    <mergeCell ref="AI31:AI37"/>
    <mergeCell ref="AJ31:AJ37"/>
    <mergeCell ref="AK26:AK30"/>
    <mergeCell ref="AI26:AI30"/>
    <mergeCell ref="AJ26:AJ30"/>
    <mergeCell ref="S31:S37"/>
    <mergeCell ref="T31:T37"/>
    <mergeCell ref="X31:X37"/>
    <mergeCell ref="U31:U37"/>
    <mergeCell ref="V31:V37"/>
    <mergeCell ref="W31:W37"/>
    <mergeCell ref="AL26:AL30"/>
    <mergeCell ref="AK38:AK43"/>
    <mergeCell ref="AL38:AL43"/>
    <mergeCell ref="AM38:AM43"/>
    <mergeCell ref="Y31:Y37"/>
    <mergeCell ref="Z31:Z37"/>
    <mergeCell ref="AA31:AA37"/>
    <mergeCell ref="AB31:AB37"/>
    <mergeCell ref="AC31:AC37"/>
    <mergeCell ref="AD31:AD37"/>
    <mergeCell ref="AE38:AE43"/>
    <mergeCell ref="AF38:AF43"/>
    <mergeCell ref="AG38:AG43"/>
    <mergeCell ref="AH38:AH43"/>
    <mergeCell ref="AI38:AI43"/>
    <mergeCell ref="AJ38:AJ43"/>
    <mergeCell ref="Z38:Z43"/>
    <mergeCell ref="AA38:AA43"/>
    <mergeCell ref="AB38:AB43"/>
    <mergeCell ref="AC38:AC43"/>
    <mergeCell ref="AD38:AD43"/>
    <mergeCell ref="AE31:AE37"/>
    <mergeCell ref="AF31:AF37"/>
    <mergeCell ref="AG31:AG37"/>
    <mergeCell ref="AH31:AH37"/>
    <mergeCell ref="U38:U43"/>
    <mergeCell ref="V44:V46"/>
    <mergeCell ref="W44:W46"/>
    <mergeCell ref="X44:X46"/>
    <mergeCell ref="Y44:Y46"/>
    <mergeCell ref="L44:L46"/>
    <mergeCell ref="M44:M46"/>
    <mergeCell ref="N44:N46"/>
    <mergeCell ref="L38:L43"/>
    <mergeCell ref="M38:M43"/>
    <mergeCell ref="N38:N43"/>
    <mergeCell ref="O38:O43"/>
    <mergeCell ref="P38:P43"/>
    <mergeCell ref="V38:V43"/>
    <mergeCell ref="W38:W43"/>
    <mergeCell ref="X38:X43"/>
    <mergeCell ref="Y38:Y43"/>
    <mergeCell ref="T44:T46"/>
    <mergeCell ref="U44:U46"/>
    <mergeCell ref="O44:O46"/>
    <mergeCell ref="P44:P46"/>
    <mergeCell ref="S44:S46"/>
    <mergeCell ref="AL44:AL46"/>
    <mergeCell ref="AM44:AM46"/>
    <mergeCell ref="E47:E49"/>
    <mergeCell ref="F47:F49"/>
    <mergeCell ref="G47:G49"/>
    <mergeCell ref="H47:H49"/>
    <mergeCell ref="I47:I49"/>
    <mergeCell ref="J47:J49"/>
    <mergeCell ref="K47:K50"/>
    <mergeCell ref="L47:L50"/>
    <mergeCell ref="AF44:AF46"/>
    <mergeCell ref="AG44:AG46"/>
    <mergeCell ref="AH44:AH46"/>
    <mergeCell ref="AI44:AI46"/>
    <mergeCell ref="AJ44:AJ46"/>
    <mergeCell ref="AK44:AK46"/>
    <mergeCell ref="Z44:Z46"/>
    <mergeCell ref="AA44:AA46"/>
    <mergeCell ref="AB44:AB46"/>
    <mergeCell ref="AC44:AC46"/>
    <mergeCell ref="AD44:AD46"/>
    <mergeCell ref="I44:I46"/>
    <mergeCell ref="K44:K46"/>
    <mergeCell ref="AE44:AE46"/>
    <mergeCell ref="W47:W50"/>
    <mergeCell ref="X47:X50"/>
    <mergeCell ref="Y47:Y50"/>
    <mergeCell ref="Z47:Z50"/>
    <mergeCell ref="M47:M49"/>
    <mergeCell ref="N47:N50"/>
    <mergeCell ref="O47:O50"/>
    <mergeCell ref="P47:P50"/>
    <mergeCell ref="S47:S50"/>
    <mergeCell ref="T47:T50"/>
    <mergeCell ref="AM47:AM50"/>
    <mergeCell ref="E51:E55"/>
    <mergeCell ref="F51:F55"/>
    <mergeCell ref="G51:G55"/>
    <mergeCell ref="H51:H55"/>
    <mergeCell ref="I51:I55"/>
    <mergeCell ref="J51:J55"/>
    <mergeCell ref="K51:K55"/>
    <mergeCell ref="L51:L55"/>
    <mergeCell ref="M51:M55"/>
    <mergeCell ref="AG47:AG50"/>
    <mergeCell ref="AH47:AH50"/>
    <mergeCell ref="AI47:AI50"/>
    <mergeCell ref="AJ47:AJ50"/>
    <mergeCell ref="AK47:AK50"/>
    <mergeCell ref="AL47:AL50"/>
    <mergeCell ref="AA47:AA50"/>
    <mergeCell ref="AB47:AB50"/>
    <mergeCell ref="AC47:AC50"/>
    <mergeCell ref="AD47:AD50"/>
    <mergeCell ref="AE47:AE50"/>
    <mergeCell ref="AF47:AF50"/>
    <mergeCell ref="U47:U50"/>
    <mergeCell ref="V47:V50"/>
    <mergeCell ref="V51:V55"/>
    <mergeCell ref="W51:W55"/>
    <mergeCell ref="X51:X55"/>
    <mergeCell ref="Y51:Y55"/>
    <mergeCell ref="Z51:Z55"/>
    <mergeCell ref="AA51:AA55"/>
    <mergeCell ref="N51:N55"/>
    <mergeCell ref="O51:O55"/>
    <mergeCell ref="P51:P55"/>
    <mergeCell ref="S51:S55"/>
    <mergeCell ref="T51:T55"/>
    <mergeCell ref="U51:U55"/>
    <mergeCell ref="AH51:AH55"/>
    <mergeCell ref="AI51:AI55"/>
    <mergeCell ref="AJ51:AJ55"/>
    <mergeCell ref="AK51:AK55"/>
    <mergeCell ref="AL51:AL55"/>
    <mergeCell ref="AM51:AM55"/>
    <mergeCell ref="AB51:AB55"/>
    <mergeCell ref="AC51:AC55"/>
    <mergeCell ref="AD51:AD55"/>
    <mergeCell ref="AE51:AE55"/>
    <mergeCell ref="AF51:AF55"/>
    <mergeCell ref="AG51:AG55"/>
    <mergeCell ref="C57:D70"/>
    <mergeCell ref="E58:E59"/>
    <mergeCell ref="F58:F59"/>
    <mergeCell ref="G58:G59"/>
    <mergeCell ref="H58:H59"/>
    <mergeCell ref="I58:I59"/>
    <mergeCell ref="E68:E70"/>
    <mergeCell ref="F68:F70"/>
    <mergeCell ref="G68:G70"/>
    <mergeCell ref="H68:H70"/>
    <mergeCell ref="T58:T59"/>
    <mergeCell ref="U58:U59"/>
    <mergeCell ref="V58:V59"/>
    <mergeCell ref="W58:W59"/>
    <mergeCell ref="J58:J59"/>
    <mergeCell ref="K58:K59"/>
    <mergeCell ref="L58:L59"/>
    <mergeCell ref="M58:M59"/>
    <mergeCell ref="N58:N59"/>
    <mergeCell ref="O58:O59"/>
    <mergeCell ref="AJ58:AJ59"/>
    <mergeCell ref="AK58:AK59"/>
    <mergeCell ref="AL58:AL59"/>
    <mergeCell ref="AM58:AM59"/>
    <mergeCell ref="E60:E61"/>
    <mergeCell ref="F60:F61"/>
    <mergeCell ref="G60:G61"/>
    <mergeCell ref="H60:H61"/>
    <mergeCell ref="I60:I61"/>
    <mergeCell ref="J60:J61"/>
    <mergeCell ref="AD58:AD59"/>
    <mergeCell ref="AE58:AE59"/>
    <mergeCell ref="AF58:AF59"/>
    <mergeCell ref="AG58:AG59"/>
    <mergeCell ref="AH58:AH59"/>
    <mergeCell ref="AI58:AI59"/>
    <mergeCell ref="X58:X59"/>
    <mergeCell ref="Y58:Y59"/>
    <mergeCell ref="Z58:Z59"/>
    <mergeCell ref="AA58:AA59"/>
    <mergeCell ref="AB58:AB59"/>
    <mergeCell ref="AC58:AC59"/>
    <mergeCell ref="P58:P59"/>
    <mergeCell ref="S58:S59"/>
    <mergeCell ref="U60:U61"/>
    <mergeCell ref="V60:V61"/>
    <mergeCell ref="W60:W61"/>
    <mergeCell ref="X60:X61"/>
    <mergeCell ref="K60:K61"/>
    <mergeCell ref="L60:L61"/>
    <mergeCell ref="M60:M61"/>
    <mergeCell ref="N60:N61"/>
    <mergeCell ref="O60:O61"/>
    <mergeCell ref="P60:P61"/>
    <mergeCell ref="AK60:AK61"/>
    <mergeCell ref="AL60:AL61"/>
    <mergeCell ref="AM60:AM61"/>
    <mergeCell ref="E62:E63"/>
    <mergeCell ref="F62:F63"/>
    <mergeCell ref="G62:G63"/>
    <mergeCell ref="H62:H63"/>
    <mergeCell ref="I62:I63"/>
    <mergeCell ref="J62:J63"/>
    <mergeCell ref="K62:K63"/>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S62:S63"/>
    <mergeCell ref="AM62:AM63"/>
    <mergeCell ref="E64:E65"/>
    <mergeCell ref="F64:F65"/>
    <mergeCell ref="G64:G65"/>
    <mergeCell ref="H64:H65"/>
    <mergeCell ref="I64:I65"/>
    <mergeCell ref="J64:J65"/>
    <mergeCell ref="K64:K67"/>
    <mergeCell ref="L64:L67"/>
    <mergeCell ref="AF62:AF63"/>
    <mergeCell ref="AG62:AG63"/>
    <mergeCell ref="AH62:AH63"/>
    <mergeCell ref="AI62:AI63"/>
    <mergeCell ref="AJ62:AJ63"/>
    <mergeCell ref="AK62:AK63"/>
    <mergeCell ref="Z62:Z63"/>
    <mergeCell ref="AA62:AA63"/>
    <mergeCell ref="AB62:AB63"/>
    <mergeCell ref="AC62:AC63"/>
    <mergeCell ref="AD62:AD63"/>
    <mergeCell ref="AE62:AE63"/>
    <mergeCell ref="T62:T63"/>
    <mergeCell ref="U62:U63"/>
    <mergeCell ref="AL62:AL63"/>
    <mergeCell ref="W62:W63"/>
    <mergeCell ref="X62:X63"/>
    <mergeCell ref="Y62:Y63"/>
    <mergeCell ref="AE64:AE67"/>
    <mergeCell ref="AF64:AF67"/>
    <mergeCell ref="U64:U67"/>
    <mergeCell ref="V64:V67"/>
    <mergeCell ref="W64:W67"/>
    <mergeCell ref="X64:X67"/>
    <mergeCell ref="Y64:Y67"/>
    <mergeCell ref="V62:V63"/>
    <mergeCell ref="AM64:AM67"/>
    <mergeCell ref="E66:E67"/>
    <mergeCell ref="F66:F67"/>
    <mergeCell ref="G66:G67"/>
    <mergeCell ref="H66:H67"/>
    <mergeCell ref="I66:I67"/>
    <mergeCell ref="J66:J67"/>
    <mergeCell ref="AG64:AG67"/>
    <mergeCell ref="AH64:AH67"/>
    <mergeCell ref="AI64:AI67"/>
    <mergeCell ref="AJ64:AJ67"/>
    <mergeCell ref="AK64:AK67"/>
    <mergeCell ref="AL64:AL67"/>
    <mergeCell ref="AA64:AA67"/>
    <mergeCell ref="AB64:AB67"/>
    <mergeCell ref="AC64:AC67"/>
    <mergeCell ref="AD64:AD67"/>
    <mergeCell ref="Z64:Z67"/>
    <mergeCell ref="N64:N67"/>
    <mergeCell ref="O64:O67"/>
    <mergeCell ref="P64:P67"/>
    <mergeCell ref="S64:S67"/>
    <mergeCell ref="T64:T67"/>
    <mergeCell ref="C72:D84"/>
    <mergeCell ref="K72:K75"/>
    <mergeCell ref="L72:L75"/>
    <mergeCell ref="N72:N75"/>
    <mergeCell ref="O72:O75"/>
    <mergeCell ref="AC68:AC70"/>
    <mergeCell ref="AD68:AD70"/>
    <mergeCell ref="AE68:AE70"/>
    <mergeCell ref="AF68:AF70"/>
    <mergeCell ref="W68:W70"/>
    <mergeCell ref="X68:X70"/>
    <mergeCell ref="Y68:Y70"/>
    <mergeCell ref="Z68:Z70"/>
    <mergeCell ref="AA68:AA70"/>
    <mergeCell ref="AB68:AB70"/>
    <mergeCell ref="O68:O70"/>
    <mergeCell ref="P68:P70"/>
    <mergeCell ref="S68:S70"/>
    <mergeCell ref="T68:T70"/>
    <mergeCell ref="U68:U70"/>
    <mergeCell ref="V68:V70"/>
    <mergeCell ref="I68:I70"/>
    <mergeCell ref="K68:K70"/>
    <mergeCell ref="L68:L70"/>
    <mergeCell ref="AL68:AL70"/>
    <mergeCell ref="AM68:AM70"/>
    <mergeCell ref="AG68:AG70"/>
    <mergeCell ref="AH68:AH70"/>
    <mergeCell ref="AJ72:AJ75"/>
    <mergeCell ref="AK72:AK75"/>
    <mergeCell ref="AL72:AL75"/>
    <mergeCell ref="AM72:AM75"/>
    <mergeCell ref="AG72:AG75"/>
    <mergeCell ref="AH72:AH75"/>
    <mergeCell ref="AI72:AI75"/>
    <mergeCell ref="S72:S75"/>
    <mergeCell ref="M73:M75"/>
    <mergeCell ref="T72:T75"/>
    <mergeCell ref="U72:U75"/>
    <mergeCell ref="V72:V75"/>
    <mergeCell ref="W72:W75"/>
    <mergeCell ref="AI68:AI70"/>
    <mergeCell ref="AJ68:AJ70"/>
    <mergeCell ref="AK68:AK70"/>
    <mergeCell ref="M68:M70"/>
    <mergeCell ref="N68:N70"/>
    <mergeCell ref="AD72:AD75"/>
    <mergeCell ref="AE72:AE75"/>
    <mergeCell ref="AF72:AF75"/>
    <mergeCell ref="X72:X75"/>
    <mergeCell ref="Y72:Y75"/>
    <mergeCell ref="Z72:Z75"/>
    <mergeCell ref="AA72:AA75"/>
    <mergeCell ref="AB72:AB75"/>
    <mergeCell ref="AC72:AC75"/>
    <mergeCell ref="E76:E77"/>
    <mergeCell ref="F76:F77"/>
    <mergeCell ref="G76:G77"/>
    <mergeCell ref="H76:H77"/>
    <mergeCell ref="I76:I77"/>
    <mergeCell ref="K76:K77"/>
    <mergeCell ref="L76:L77"/>
    <mergeCell ref="M76:M77"/>
    <mergeCell ref="E73:E75"/>
    <mergeCell ref="F73:F75"/>
    <mergeCell ref="G73:G75"/>
    <mergeCell ref="H73:H75"/>
    <mergeCell ref="I73:I75"/>
    <mergeCell ref="V76:V77"/>
    <mergeCell ref="W76:W77"/>
    <mergeCell ref="X76:X77"/>
    <mergeCell ref="Y76:Y77"/>
    <mergeCell ref="Z76:Z77"/>
    <mergeCell ref="AA76:AA77"/>
    <mergeCell ref="N76:N77"/>
    <mergeCell ref="O76:O77"/>
    <mergeCell ref="P76:P77"/>
    <mergeCell ref="S76:S77"/>
    <mergeCell ref="T76:T77"/>
    <mergeCell ref="U76:U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K78:K84"/>
    <mergeCell ref="L78:L84"/>
    <mergeCell ref="M78:M82"/>
    <mergeCell ref="N78:N84"/>
    <mergeCell ref="O78:O84"/>
    <mergeCell ref="P78:P84"/>
    <mergeCell ref="E78:E82"/>
    <mergeCell ref="F78:F82"/>
    <mergeCell ref="G78:G82"/>
    <mergeCell ref="H78:H82"/>
    <mergeCell ref="I78:I82"/>
    <mergeCell ref="J78:J80"/>
    <mergeCell ref="J81:J82"/>
    <mergeCell ref="J83:J84"/>
    <mergeCell ref="AB78:AB84"/>
    <mergeCell ref="AC78:AC84"/>
    <mergeCell ref="AD78:AD84"/>
    <mergeCell ref="S78:S84"/>
    <mergeCell ref="T78:T84"/>
    <mergeCell ref="U78:U84"/>
    <mergeCell ref="V78:V84"/>
    <mergeCell ref="W78:W84"/>
    <mergeCell ref="X78:X84"/>
    <mergeCell ref="C87:D88"/>
    <mergeCell ref="E87:E88"/>
    <mergeCell ref="F87:F88"/>
    <mergeCell ref="G87:G88"/>
    <mergeCell ref="H87:H88"/>
    <mergeCell ref="AK78:AK84"/>
    <mergeCell ref="AL78:AL84"/>
    <mergeCell ref="AM78:AM84"/>
    <mergeCell ref="E83:E84"/>
    <mergeCell ref="F83:F84"/>
    <mergeCell ref="G83:G84"/>
    <mergeCell ref="H83:H84"/>
    <mergeCell ref="I83:I84"/>
    <mergeCell ref="M83:M84"/>
    <mergeCell ref="AE78:AE84"/>
    <mergeCell ref="AF78:AF84"/>
    <mergeCell ref="AG78:AG84"/>
    <mergeCell ref="AH78:AH84"/>
    <mergeCell ref="AI78:AI84"/>
    <mergeCell ref="AJ78:AJ84"/>
    <mergeCell ref="Y78:Y84"/>
    <mergeCell ref="Z78:Z84"/>
    <mergeCell ref="AA78:AA84"/>
    <mergeCell ref="S87:S88"/>
    <mergeCell ref="T87:T88"/>
    <mergeCell ref="U87:U88"/>
    <mergeCell ref="V87:V88"/>
    <mergeCell ref="I87:I88"/>
    <mergeCell ref="J87:J88"/>
    <mergeCell ref="K87:K88"/>
    <mergeCell ref="L87:L88"/>
    <mergeCell ref="M87:M88"/>
    <mergeCell ref="N87:N88"/>
    <mergeCell ref="AI87:AI88"/>
    <mergeCell ref="AJ87:AJ88"/>
    <mergeCell ref="AK87:AK88"/>
    <mergeCell ref="AL87:AL88"/>
    <mergeCell ref="AM87:AM88"/>
    <mergeCell ref="C90:D93"/>
    <mergeCell ref="E90:E93"/>
    <mergeCell ref="F90:F93"/>
    <mergeCell ref="G90:G93"/>
    <mergeCell ref="H90:H93"/>
    <mergeCell ref="AC87:AC88"/>
    <mergeCell ref="AD87:AD88"/>
    <mergeCell ref="AE87:AE88"/>
    <mergeCell ref="AF87:AF88"/>
    <mergeCell ref="AG87:AG88"/>
    <mergeCell ref="AH87:AH88"/>
    <mergeCell ref="W87:W88"/>
    <mergeCell ref="X87:X88"/>
    <mergeCell ref="Y87:Y88"/>
    <mergeCell ref="Z87:Z88"/>
    <mergeCell ref="AA87:AA88"/>
    <mergeCell ref="AB87:AB88"/>
    <mergeCell ref="O87:O88"/>
    <mergeCell ref="P87:P88"/>
    <mergeCell ref="T90:T93"/>
    <mergeCell ref="U90:U93"/>
    <mergeCell ref="V90:V93"/>
    <mergeCell ref="I90:I93"/>
    <mergeCell ref="J90:J93"/>
    <mergeCell ref="K90:K93"/>
    <mergeCell ref="L90:L93"/>
    <mergeCell ref="M90:M93"/>
    <mergeCell ref="N90:N93"/>
    <mergeCell ref="AI90:AI93"/>
    <mergeCell ref="AJ90:AJ93"/>
    <mergeCell ref="AK90:AK93"/>
    <mergeCell ref="AL90:AL93"/>
    <mergeCell ref="AM90:AM93"/>
    <mergeCell ref="E97:E102"/>
    <mergeCell ref="F97:F102"/>
    <mergeCell ref="G97:G102"/>
    <mergeCell ref="H97:H102"/>
    <mergeCell ref="AC90:AC93"/>
    <mergeCell ref="AD90:AD93"/>
    <mergeCell ref="AE90:AE93"/>
    <mergeCell ref="AF90:AF93"/>
    <mergeCell ref="AG90:AG93"/>
    <mergeCell ref="AH90:AH93"/>
    <mergeCell ref="W90:W93"/>
    <mergeCell ref="X90:X93"/>
    <mergeCell ref="Y90:Y93"/>
    <mergeCell ref="Z90:Z93"/>
    <mergeCell ref="AA90:AA93"/>
    <mergeCell ref="AB90:AB93"/>
    <mergeCell ref="O90:O93"/>
    <mergeCell ref="P90:P93"/>
    <mergeCell ref="S90:S93"/>
    <mergeCell ref="P97:P102"/>
    <mergeCell ref="S97:S102"/>
    <mergeCell ref="T97:T102"/>
    <mergeCell ref="U97:U102"/>
    <mergeCell ref="V97:V102"/>
    <mergeCell ref="I97:I102"/>
    <mergeCell ref="K97:K102"/>
    <mergeCell ref="L97:L102"/>
    <mergeCell ref="M97:M102"/>
    <mergeCell ref="N97:N102"/>
    <mergeCell ref="J97:J98"/>
    <mergeCell ref="J100:J101"/>
    <mergeCell ref="J103:J107"/>
    <mergeCell ref="AI97:AI102"/>
    <mergeCell ref="AJ97:AJ102"/>
    <mergeCell ref="AK97:AK102"/>
    <mergeCell ref="AL97:AL102"/>
    <mergeCell ref="AM97:AM102"/>
    <mergeCell ref="E103:E109"/>
    <mergeCell ref="F103:F109"/>
    <mergeCell ref="G103:G109"/>
    <mergeCell ref="H103:H109"/>
    <mergeCell ref="I103:I109"/>
    <mergeCell ref="AC97:AC102"/>
    <mergeCell ref="AD97:AD102"/>
    <mergeCell ref="AE97:AE102"/>
    <mergeCell ref="AF97:AF102"/>
    <mergeCell ref="AG97:AG102"/>
    <mergeCell ref="AH97:AH102"/>
    <mergeCell ref="W97:W102"/>
    <mergeCell ref="X97:X102"/>
    <mergeCell ref="Y97:Y102"/>
    <mergeCell ref="Z97:Z102"/>
    <mergeCell ref="AA97:AA102"/>
    <mergeCell ref="AB97:AB102"/>
    <mergeCell ref="O97:O102"/>
    <mergeCell ref="T103:T109"/>
    <mergeCell ref="U103:U109"/>
    <mergeCell ref="V103:V109"/>
    <mergeCell ref="W103:W109"/>
    <mergeCell ref="K103:K109"/>
    <mergeCell ref="L103:L109"/>
    <mergeCell ref="M103:M109"/>
    <mergeCell ref="N103:N109"/>
    <mergeCell ref="O103:O109"/>
    <mergeCell ref="AJ103:AJ109"/>
    <mergeCell ref="AK103:AK109"/>
    <mergeCell ref="AL103:AL109"/>
    <mergeCell ref="AM103:AM109"/>
    <mergeCell ref="E110:E112"/>
    <mergeCell ref="F110:F112"/>
    <mergeCell ref="G110:G112"/>
    <mergeCell ref="H110:H112"/>
    <mergeCell ref="I110:I112"/>
    <mergeCell ref="J110:J112"/>
    <mergeCell ref="AD103:AD109"/>
    <mergeCell ref="AE103:AE109"/>
    <mergeCell ref="AF103:AF109"/>
    <mergeCell ref="AG103:AG109"/>
    <mergeCell ref="AH103:AH109"/>
    <mergeCell ref="AI103:AI109"/>
    <mergeCell ref="X103:X109"/>
    <mergeCell ref="Y103:Y109"/>
    <mergeCell ref="Z103:Z109"/>
    <mergeCell ref="AA103:AA109"/>
    <mergeCell ref="AB103:AB109"/>
    <mergeCell ref="AC103:AC109"/>
    <mergeCell ref="P103:P109"/>
    <mergeCell ref="S103:S109"/>
    <mergeCell ref="U110:U112"/>
    <mergeCell ref="V110:V112"/>
    <mergeCell ref="W110:W112"/>
    <mergeCell ref="X110:X112"/>
    <mergeCell ref="K110:K112"/>
    <mergeCell ref="L110:L112"/>
    <mergeCell ref="M110:M112"/>
    <mergeCell ref="N110:N112"/>
    <mergeCell ref="O110:O112"/>
    <mergeCell ref="P110:P112"/>
    <mergeCell ref="AK110:AK112"/>
    <mergeCell ref="AL110:AL112"/>
    <mergeCell ref="AM110:AM112"/>
    <mergeCell ref="E113:E115"/>
    <mergeCell ref="F113:F115"/>
    <mergeCell ref="G113:G115"/>
    <mergeCell ref="H113:H115"/>
    <mergeCell ref="I113:I115"/>
    <mergeCell ref="J113:J115"/>
    <mergeCell ref="K113:K115"/>
    <mergeCell ref="AE110:AE112"/>
    <mergeCell ref="AF110:AF112"/>
    <mergeCell ref="AG110:AG112"/>
    <mergeCell ref="AH110:AH112"/>
    <mergeCell ref="AI110:AI112"/>
    <mergeCell ref="AJ110:AJ112"/>
    <mergeCell ref="Y110:Y112"/>
    <mergeCell ref="Z110:Z112"/>
    <mergeCell ref="AA110:AA112"/>
    <mergeCell ref="AB110:AB112"/>
    <mergeCell ref="AC110:AC112"/>
    <mergeCell ref="AD110:AD112"/>
    <mergeCell ref="S110:S112"/>
    <mergeCell ref="T110:T112"/>
    <mergeCell ref="V113:V115"/>
    <mergeCell ref="W113:W115"/>
    <mergeCell ref="X113:X115"/>
    <mergeCell ref="Y113:Y115"/>
    <mergeCell ref="L113:L115"/>
    <mergeCell ref="M113:M115"/>
    <mergeCell ref="N113:N115"/>
    <mergeCell ref="O113:O115"/>
    <mergeCell ref="P113:P115"/>
    <mergeCell ref="S113:S115"/>
    <mergeCell ref="AL113:AL115"/>
    <mergeCell ref="AM113:AM115"/>
    <mergeCell ref="E117:E118"/>
    <mergeCell ref="F117:F118"/>
    <mergeCell ref="G117:G118"/>
    <mergeCell ref="H117:H118"/>
    <mergeCell ref="I117:I118"/>
    <mergeCell ref="J117:J118"/>
    <mergeCell ref="K117:K118"/>
    <mergeCell ref="L117:L118"/>
    <mergeCell ref="AF113:AF115"/>
    <mergeCell ref="AG113:AG115"/>
    <mergeCell ref="AH113:AH115"/>
    <mergeCell ref="AI113:AI115"/>
    <mergeCell ref="AJ113:AJ115"/>
    <mergeCell ref="AK113:AK115"/>
    <mergeCell ref="Z113:Z115"/>
    <mergeCell ref="AA113:AA115"/>
    <mergeCell ref="AB113:AB115"/>
    <mergeCell ref="AC113:AC115"/>
    <mergeCell ref="AD113:AD115"/>
    <mergeCell ref="AE113:AE115"/>
    <mergeCell ref="T113:T115"/>
    <mergeCell ref="U113:U115"/>
    <mergeCell ref="W117:W118"/>
    <mergeCell ref="X117:X118"/>
    <mergeCell ref="Y117:Y118"/>
    <mergeCell ref="Z117:Z118"/>
    <mergeCell ref="M117:M118"/>
    <mergeCell ref="N117:N118"/>
    <mergeCell ref="O117:O118"/>
    <mergeCell ref="P117:P118"/>
    <mergeCell ref="S117:S118"/>
    <mergeCell ref="T117:T118"/>
    <mergeCell ref="AM117:AM118"/>
    <mergeCell ref="E120:E122"/>
    <mergeCell ref="F120:F122"/>
    <mergeCell ref="G120:G122"/>
    <mergeCell ref="H120:H122"/>
    <mergeCell ref="I120:I122"/>
    <mergeCell ref="J120:J122"/>
    <mergeCell ref="K120:K122"/>
    <mergeCell ref="L120:L122"/>
    <mergeCell ref="M120:M122"/>
    <mergeCell ref="AG117:AG118"/>
    <mergeCell ref="AH117:AH118"/>
    <mergeCell ref="AI117:AI118"/>
    <mergeCell ref="AJ117:AJ118"/>
    <mergeCell ref="AK117:AK118"/>
    <mergeCell ref="AL117:AL118"/>
    <mergeCell ref="AA117:AA118"/>
    <mergeCell ref="AB117:AB118"/>
    <mergeCell ref="AC117:AC118"/>
    <mergeCell ref="AD117:AD118"/>
    <mergeCell ref="AE117:AE118"/>
    <mergeCell ref="AF117:AF118"/>
    <mergeCell ref="U117:U118"/>
    <mergeCell ref="V117:V118"/>
    <mergeCell ref="V120:V122"/>
    <mergeCell ref="W120:W122"/>
    <mergeCell ref="X120:X122"/>
    <mergeCell ref="Y120:Y122"/>
    <mergeCell ref="Z120:Z122"/>
    <mergeCell ref="AA120:AA122"/>
    <mergeCell ref="N120:N122"/>
    <mergeCell ref="O120:O122"/>
    <mergeCell ref="P120:P122"/>
    <mergeCell ref="S120:S122"/>
    <mergeCell ref="T120:T122"/>
    <mergeCell ref="U120:U122"/>
    <mergeCell ref="AH120:AH122"/>
    <mergeCell ref="AI120:AI122"/>
    <mergeCell ref="AJ120:AJ122"/>
    <mergeCell ref="AK120:AK122"/>
    <mergeCell ref="AL120:AL122"/>
    <mergeCell ref="AM120:AM122"/>
    <mergeCell ref="AB120:AB122"/>
    <mergeCell ref="AC120:AC122"/>
    <mergeCell ref="AD120:AD122"/>
    <mergeCell ref="AE120:AE122"/>
    <mergeCell ref="AF120:AF122"/>
    <mergeCell ref="AG120:AG122"/>
    <mergeCell ref="J32:J35"/>
    <mergeCell ref="J38:J41"/>
    <mergeCell ref="J44:J45"/>
    <mergeCell ref="Q58:Q59"/>
    <mergeCell ref="R58:R59"/>
    <mergeCell ref="J72:J75"/>
    <mergeCell ref="P72:P75"/>
    <mergeCell ref="L62:L63"/>
    <mergeCell ref="M32:M37"/>
    <mergeCell ref="M64:M65"/>
    <mergeCell ref="M66:M67"/>
    <mergeCell ref="K26:K30"/>
    <mergeCell ref="L26:L30"/>
    <mergeCell ref="M26:M30"/>
    <mergeCell ref="N26:N30"/>
    <mergeCell ref="O26:O30"/>
    <mergeCell ref="P26:P30"/>
    <mergeCell ref="K38:K43"/>
    <mergeCell ref="M62:M63"/>
    <mergeCell ref="N62:N63"/>
    <mergeCell ref="O62:O63"/>
    <mergeCell ref="P62:P6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55"/>
  <sheetViews>
    <sheetView zoomScale="60" zoomScaleNormal="60" workbookViewId="0">
      <selection activeCell="A9" sqref="A9"/>
    </sheetView>
  </sheetViews>
  <sheetFormatPr baseColWidth="10" defaultColWidth="11.42578125" defaultRowHeight="27" customHeight="1" x14ac:dyDescent="0.2"/>
  <cols>
    <col min="1" max="1" width="10.7109375" style="127" customWidth="1"/>
    <col min="2" max="2" width="12.7109375" style="103" customWidth="1"/>
    <col min="3" max="3" width="12.28515625" style="103" customWidth="1"/>
    <col min="4" max="4" width="12.85546875" style="103" customWidth="1"/>
    <col min="5" max="5" width="11.140625" style="103" customWidth="1"/>
    <col min="6" max="6" width="25.140625" style="139" customWidth="1"/>
    <col min="7" max="7" width="14" style="139" customWidth="1"/>
    <col min="8" max="8" width="26.42578125" style="102" customWidth="1"/>
    <col min="9" max="9" width="11.85546875" style="102" customWidth="1"/>
    <col min="10" max="10" width="37.85546875" style="102" customWidth="1"/>
    <col min="11" max="11" width="20.42578125" style="102" customWidth="1"/>
    <col min="12" max="12" width="29.85546875" style="139" customWidth="1"/>
    <col min="13" max="13" width="10.5703125" style="140" customWidth="1"/>
    <col min="14" max="14" width="26.7109375" style="145" customWidth="1"/>
    <col min="15" max="15" width="28.140625" style="139" customWidth="1"/>
    <col min="16" max="16" width="31.28515625" style="125" customWidth="1"/>
    <col min="17" max="17" width="47.42578125" style="139" customWidth="1"/>
    <col min="18" max="18" width="26.85546875" style="141" customWidth="1"/>
    <col min="19" max="19" width="11.85546875" style="142" customWidth="1"/>
    <col min="20" max="20" width="13.28515625" style="139" customWidth="1"/>
    <col min="21" max="21" width="11.85546875" style="103" customWidth="1"/>
    <col min="22" max="22" width="10.42578125" style="103" customWidth="1"/>
    <col min="23" max="24" width="13.42578125" style="103" bestFit="1" customWidth="1"/>
    <col min="25" max="25" width="19.5703125" style="103" bestFit="1" customWidth="1"/>
    <col min="26" max="26" width="13.42578125" style="103" bestFit="1" customWidth="1"/>
    <col min="27" max="27" width="6.42578125" style="103" bestFit="1" customWidth="1"/>
    <col min="28" max="28" width="7.7109375" style="103" bestFit="1" customWidth="1"/>
    <col min="29" max="31" width="4.28515625" style="103" bestFit="1" customWidth="1"/>
    <col min="32" max="33" width="7.28515625" style="103" bestFit="1" customWidth="1"/>
    <col min="34" max="34" width="7.7109375" style="103" bestFit="1" customWidth="1"/>
    <col min="35" max="35" width="5.140625" style="103" bestFit="1" customWidth="1"/>
    <col min="36" max="36" width="10.28515625" style="103" bestFit="1" customWidth="1"/>
    <col min="37" max="37" width="17.85546875" style="143" customWidth="1"/>
    <col min="38" max="38" width="18.85546875" style="144" customWidth="1"/>
    <col min="39" max="39" width="20.85546875" style="128" customWidth="1"/>
    <col min="40" max="16384" width="11.42578125" style="103"/>
  </cols>
  <sheetData>
    <row r="1" spans="1:59" ht="17.25" customHeight="1" x14ac:dyDescent="0.2">
      <c r="A1" s="3052" t="s">
        <v>2187</v>
      </c>
      <c r="B1" s="3052"/>
      <c r="C1" s="3052"/>
      <c r="D1" s="3052"/>
      <c r="E1" s="3052"/>
      <c r="F1" s="3052"/>
      <c r="G1" s="3052"/>
      <c r="H1" s="3052"/>
      <c r="I1" s="3052"/>
      <c r="J1" s="3052"/>
      <c r="K1" s="3052"/>
      <c r="L1" s="3052"/>
      <c r="M1" s="3052"/>
      <c r="N1" s="3052"/>
      <c r="O1" s="3052"/>
      <c r="P1" s="3052"/>
      <c r="Q1" s="3052"/>
      <c r="R1" s="3052"/>
      <c r="S1" s="3052"/>
      <c r="T1" s="3052"/>
      <c r="U1" s="3052"/>
      <c r="V1" s="3052"/>
      <c r="W1" s="3052"/>
      <c r="X1" s="3052"/>
      <c r="Y1" s="3052"/>
      <c r="Z1" s="3052"/>
      <c r="AA1" s="3052"/>
      <c r="AB1" s="3052"/>
      <c r="AC1" s="3052"/>
      <c r="AD1" s="3052"/>
      <c r="AE1" s="3052"/>
      <c r="AF1" s="3052"/>
      <c r="AG1" s="3052"/>
      <c r="AH1" s="3052"/>
      <c r="AI1" s="3052"/>
      <c r="AJ1" s="3052"/>
      <c r="AK1" s="3053"/>
      <c r="AL1" s="1186" t="s">
        <v>0</v>
      </c>
      <c r="AM1" s="1186" t="s">
        <v>953</v>
      </c>
      <c r="AN1" s="102"/>
      <c r="AO1" s="102"/>
      <c r="AP1" s="102"/>
      <c r="AQ1" s="102"/>
      <c r="AR1" s="102"/>
      <c r="AS1" s="102"/>
      <c r="AT1" s="102"/>
      <c r="AU1" s="102"/>
      <c r="AV1" s="102"/>
      <c r="AW1" s="102"/>
      <c r="AX1" s="102"/>
      <c r="AY1" s="102"/>
      <c r="AZ1" s="102"/>
      <c r="BA1" s="102"/>
      <c r="BB1" s="102"/>
      <c r="BC1" s="102"/>
      <c r="BD1" s="102"/>
      <c r="BE1" s="102"/>
      <c r="BF1" s="102"/>
      <c r="BG1" s="102"/>
    </row>
    <row r="2" spans="1:59" ht="12.75" customHeight="1" x14ac:dyDescent="0.2">
      <c r="A2" s="3052"/>
      <c r="B2" s="3052"/>
      <c r="C2" s="3052"/>
      <c r="D2" s="3052"/>
      <c r="E2" s="3052"/>
      <c r="F2" s="3052"/>
      <c r="G2" s="3052"/>
      <c r="H2" s="3052"/>
      <c r="I2" s="3052"/>
      <c r="J2" s="3052"/>
      <c r="K2" s="3052"/>
      <c r="L2" s="3052"/>
      <c r="M2" s="3052"/>
      <c r="N2" s="3052"/>
      <c r="O2" s="3052"/>
      <c r="P2" s="3052"/>
      <c r="Q2" s="3052"/>
      <c r="R2" s="3052"/>
      <c r="S2" s="3052"/>
      <c r="T2" s="3052"/>
      <c r="U2" s="3052"/>
      <c r="V2" s="3052"/>
      <c r="W2" s="3052"/>
      <c r="X2" s="3052"/>
      <c r="Y2" s="3052"/>
      <c r="Z2" s="3052"/>
      <c r="AA2" s="3052"/>
      <c r="AB2" s="3052"/>
      <c r="AC2" s="3052"/>
      <c r="AD2" s="3052"/>
      <c r="AE2" s="3052"/>
      <c r="AF2" s="3052"/>
      <c r="AG2" s="3052"/>
      <c r="AH2" s="3052"/>
      <c r="AI2" s="3052"/>
      <c r="AJ2" s="3052"/>
      <c r="AK2" s="3053"/>
      <c r="AL2" s="1186" t="s">
        <v>1</v>
      </c>
      <c r="AM2" s="1186" t="s">
        <v>954</v>
      </c>
      <c r="AN2" s="102"/>
      <c r="AO2" s="102"/>
      <c r="AP2" s="102"/>
      <c r="AQ2" s="102"/>
      <c r="AR2" s="102"/>
      <c r="AS2" s="102"/>
      <c r="AT2" s="102"/>
      <c r="AU2" s="102"/>
      <c r="AV2" s="102"/>
      <c r="AW2" s="102"/>
      <c r="AX2" s="102"/>
      <c r="AY2" s="102"/>
      <c r="AZ2" s="102"/>
      <c r="BA2" s="102"/>
      <c r="BB2" s="102"/>
      <c r="BC2" s="102"/>
      <c r="BD2" s="102"/>
      <c r="BE2" s="102"/>
      <c r="BF2" s="102"/>
      <c r="BG2" s="102"/>
    </row>
    <row r="3" spans="1:59" ht="12" customHeight="1" x14ac:dyDescent="0.2">
      <c r="A3" s="3052"/>
      <c r="B3" s="3052"/>
      <c r="C3" s="3052"/>
      <c r="D3" s="3052"/>
      <c r="E3" s="3052"/>
      <c r="F3" s="3052"/>
      <c r="G3" s="3052"/>
      <c r="H3" s="3052"/>
      <c r="I3" s="3052"/>
      <c r="J3" s="3052"/>
      <c r="K3" s="3052"/>
      <c r="L3" s="3052"/>
      <c r="M3" s="3052"/>
      <c r="N3" s="3052"/>
      <c r="O3" s="3052"/>
      <c r="P3" s="3052"/>
      <c r="Q3" s="3052"/>
      <c r="R3" s="3052"/>
      <c r="S3" s="3052"/>
      <c r="T3" s="3052"/>
      <c r="U3" s="3052"/>
      <c r="V3" s="3052"/>
      <c r="W3" s="3052"/>
      <c r="X3" s="3052"/>
      <c r="Y3" s="3052"/>
      <c r="Z3" s="3052"/>
      <c r="AA3" s="3052"/>
      <c r="AB3" s="3052"/>
      <c r="AC3" s="3052"/>
      <c r="AD3" s="3052"/>
      <c r="AE3" s="3052"/>
      <c r="AF3" s="3052"/>
      <c r="AG3" s="3052"/>
      <c r="AH3" s="3052"/>
      <c r="AI3" s="3052"/>
      <c r="AJ3" s="3052"/>
      <c r="AK3" s="3053"/>
      <c r="AL3" s="1186" t="s">
        <v>2</v>
      </c>
      <c r="AM3" s="104" t="s">
        <v>955</v>
      </c>
      <c r="AN3" s="102"/>
      <c r="AO3" s="102"/>
      <c r="AP3" s="102"/>
      <c r="AQ3" s="102"/>
      <c r="AR3" s="102"/>
      <c r="AS3" s="102"/>
      <c r="AT3" s="102"/>
      <c r="AU3" s="102"/>
      <c r="AV3" s="102"/>
      <c r="AW3" s="102"/>
      <c r="AX3" s="102"/>
      <c r="AY3" s="102"/>
      <c r="AZ3" s="102"/>
      <c r="BA3" s="102"/>
      <c r="BB3" s="102"/>
      <c r="BC3" s="102"/>
      <c r="BD3" s="102"/>
      <c r="BE3" s="102"/>
      <c r="BF3" s="102"/>
      <c r="BG3" s="102"/>
    </row>
    <row r="4" spans="1:59" ht="14.25" customHeight="1" x14ac:dyDescent="0.2">
      <c r="A4" s="3054"/>
      <c r="B4" s="3054"/>
      <c r="C4" s="3054"/>
      <c r="D4" s="3054"/>
      <c r="E4" s="3054"/>
      <c r="F4" s="3054"/>
      <c r="G4" s="3054"/>
      <c r="H4" s="3054"/>
      <c r="I4" s="3054"/>
      <c r="J4" s="3054"/>
      <c r="K4" s="3054"/>
      <c r="L4" s="3054"/>
      <c r="M4" s="3054"/>
      <c r="N4" s="3054"/>
      <c r="O4" s="3054"/>
      <c r="P4" s="3054"/>
      <c r="Q4" s="3054"/>
      <c r="R4" s="3054"/>
      <c r="S4" s="3054"/>
      <c r="T4" s="3054"/>
      <c r="U4" s="3054"/>
      <c r="V4" s="3054"/>
      <c r="W4" s="3054"/>
      <c r="X4" s="3054"/>
      <c r="Y4" s="3054"/>
      <c r="Z4" s="3054"/>
      <c r="AA4" s="3054"/>
      <c r="AB4" s="3054"/>
      <c r="AC4" s="3054"/>
      <c r="AD4" s="3054"/>
      <c r="AE4" s="3054"/>
      <c r="AF4" s="3054"/>
      <c r="AG4" s="3054"/>
      <c r="AH4" s="3054"/>
      <c r="AI4" s="3054"/>
      <c r="AJ4" s="3054"/>
      <c r="AK4" s="3055"/>
      <c r="AL4" s="1186" t="s">
        <v>3</v>
      </c>
      <c r="AM4" s="105" t="s">
        <v>956</v>
      </c>
      <c r="AN4" s="102"/>
      <c r="AO4" s="102"/>
      <c r="AP4" s="102"/>
      <c r="AQ4" s="102"/>
      <c r="AR4" s="102"/>
      <c r="AS4" s="102"/>
      <c r="AT4" s="102"/>
      <c r="AU4" s="102"/>
      <c r="AV4" s="102"/>
      <c r="AW4" s="102"/>
      <c r="AX4" s="102"/>
      <c r="AY4" s="102"/>
      <c r="AZ4" s="102"/>
      <c r="BA4" s="102"/>
      <c r="BB4" s="102"/>
      <c r="BC4" s="102"/>
      <c r="BD4" s="102"/>
      <c r="BE4" s="102"/>
      <c r="BF4" s="102"/>
      <c r="BG4" s="102"/>
    </row>
    <row r="5" spans="1:59" ht="24" customHeight="1" x14ac:dyDescent="0.2">
      <c r="A5" s="2691" t="s">
        <v>2188</v>
      </c>
      <c r="B5" s="2691"/>
      <c r="C5" s="2691"/>
      <c r="D5" s="2691"/>
      <c r="E5" s="2691"/>
      <c r="F5" s="2691"/>
      <c r="G5" s="2691"/>
      <c r="H5" s="2691"/>
      <c r="I5" s="2691"/>
      <c r="J5" s="3056" t="s">
        <v>958</v>
      </c>
      <c r="K5" s="3056"/>
      <c r="L5" s="3056"/>
      <c r="M5" s="3056"/>
      <c r="N5" s="3056"/>
      <c r="O5" s="3056"/>
      <c r="P5" s="3056"/>
      <c r="Q5" s="3056"/>
      <c r="R5" s="3056"/>
      <c r="S5" s="3056"/>
      <c r="T5" s="3056"/>
      <c r="U5" s="3056"/>
      <c r="V5" s="3056"/>
      <c r="W5" s="3056"/>
      <c r="X5" s="3056"/>
      <c r="Y5" s="3056"/>
      <c r="Z5" s="3056"/>
      <c r="AA5" s="3056"/>
      <c r="AB5" s="3056"/>
      <c r="AC5" s="3056"/>
      <c r="AD5" s="3056"/>
      <c r="AE5" s="3056"/>
      <c r="AF5" s="3056"/>
      <c r="AG5" s="3056"/>
      <c r="AH5" s="3056"/>
      <c r="AI5" s="3056"/>
      <c r="AJ5" s="3056"/>
      <c r="AK5" s="3056"/>
      <c r="AL5" s="3056"/>
      <c r="AM5" s="3056"/>
      <c r="AN5" s="102"/>
      <c r="AO5" s="102"/>
      <c r="AP5" s="102"/>
      <c r="AQ5" s="102"/>
      <c r="AR5" s="102"/>
      <c r="AS5" s="102"/>
      <c r="AT5" s="102"/>
      <c r="AU5" s="102"/>
      <c r="AV5" s="102"/>
      <c r="AW5" s="102"/>
      <c r="AX5" s="102"/>
      <c r="AY5" s="102"/>
      <c r="AZ5" s="102"/>
      <c r="BA5" s="102"/>
      <c r="BB5" s="102"/>
      <c r="BC5" s="102"/>
      <c r="BD5" s="102"/>
      <c r="BE5" s="102"/>
      <c r="BF5" s="102"/>
      <c r="BG5" s="102"/>
    </row>
    <row r="6" spans="1:59" ht="19.5" customHeight="1" x14ac:dyDescent="0.2">
      <c r="A6" s="3054"/>
      <c r="B6" s="3054"/>
      <c r="C6" s="3054"/>
      <c r="D6" s="3054"/>
      <c r="E6" s="3054"/>
      <c r="F6" s="3054"/>
      <c r="G6" s="3054"/>
      <c r="H6" s="3054"/>
      <c r="I6" s="3054"/>
      <c r="J6" s="1187"/>
      <c r="K6" s="1184"/>
      <c r="L6" s="1184"/>
      <c r="M6" s="106"/>
      <c r="N6" s="1184"/>
      <c r="O6" s="1184"/>
      <c r="P6" s="107"/>
      <c r="Q6" s="1184"/>
      <c r="R6" s="108"/>
      <c r="S6" s="1184"/>
      <c r="T6" s="1184"/>
      <c r="U6" s="3057" t="s">
        <v>959</v>
      </c>
      <c r="V6" s="3054"/>
      <c r="W6" s="3054"/>
      <c r="X6" s="3054"/>
      <c r="Y6" s="3054"/>
      <c r="Z6" s="3054"/>
      <c r="AA6" s="3054"/>
      <c r="AB6" s="3054"/>
      <c r="AC6" s="3054"/>
      <c r="AD6" s="3054"/>
      <c r="AE6" s="3054"/>
      <c r="AF6" s="3054"/>
      <c r="AG6" s="3054"/>
      <c r="AH6" s="3054"/>
      <c r="AI6" s="3055"/>
      <c r="AJ6" s="1184"/>
      <c r="AK6" s="1184"/>
      <c r="AL6" s="1184"/>
      <c r="AM6" s="1185"/>
      <c r="AN6" s="102"/>
      <c r="AO6" s="102"/>
      <c r="AP6" s="102"/>
      <c r="AQ6" s="102"/>
      <c r="AR6" s="102"/>
      <c r="AS6" s="102"/>
      <c r="AT6" s="102"/>
      <c r="AU6" s="102"/>
      <c r="AV6" s="102"/>
      <c r="AW6" s="102"/>
      <c r="AX6" s="102"/>
      <c r="AY6" s="102"/>
      <c r="AZ6" s="102"/>
      <c r="BA6" s="102"/>
      <c r="BB6" s="102"/>
      <c r="BC6" s="102"/>
      <c r="BD6" s="102"/>
      <c r="BE6" s="102"/>
      <c r="BF6" s="102"/>
      <c r="BG6" s="102"/>
    </row>
    <row r="7" spans="1:59" ht="24.75" customHeight="1" x14ac:dyDescent="0.2">
      <c r="A7" s="3058" t="s">
        <v>960</v>
      </c>
      <c r="B7" s="3059"/>
      <c r="C7" s="3058" t="s">
        <v>4</v>
      </c>
      <c r="D7" s="3059"/>
      <c r="E7" s="3058" t="s">
        <v>5</v>
      </c>
      <c r="F7" s="3059"/>
      <c r="G7" s="3058" t="s">
        <v>961</v>
      </c>
      <c r="H7" s="3059"/>
      <c r="I7" s="3060" t="s">
        <v>962</v>
      </c>
      <c r="J7" s="3060" t="s">
        <v>963</v>
      </c>
      <c r="K7" s="3060" t="s">
        <v>964</v>
      </c>
      <c r="L7" s="3060" t="s">
        <v>965</v>
      </c>
      <c r="M7" s="3075" t="s">
        <v>966</v>
      </c>
      <c r="N7" s="3077" t="s">
        <v>967</v>
      </c>
      <c r="O7" s="3046" t="s">
        <v>968</v>
      </c>
      <c r="P7" s="3046" t="s">
        <v>969</v>
      </c>
      <c r="Q7" s="3060" t="s">
        <v>970</v>
      </c>
      <c r="R7" s="3068" t="s">
        <v>967</v>
      </c>
      <c r="S7" s="3070" t="s">
        <v>971</v>
      </c>
      <c r="T7" s="3059"/>
      <c r="U7" s="3071" t="s">
        <v>972</v>
      </c>
      <c r="V7" s="3071"/>
      <c r="W7" s="3040" t="s">
        <v>973</v>
      </c>
      <c r="X7" s="3040"/>
      <c r="Y7" s="3040"/>
      <c r="Z7" s="3040"/>
      <c r="AA7" s="3072" t="s">
        <v>974</v>
      </c>
      <c r="AB7" s="3073"/>
      <c r="AC7" s="3073"/>
      <c r="AD7" s="3073"/>
      <c r="AE7" s="3073"/>
      <c r="AF7" s="3074"/>
      <c r="AG7" s="3040" t="s">
        <v>975</v>
      </c>
      <c r="AH7" s="3040"/>
      <c r="AI7" s="3040"/>
      <c r="AJ7" s="3062" t="s">
        <v>976</v>
      </c>
      <c r="AK7" s="3064" t="s">
        <v>977</v>
      </c>
      <c r="AL7" s="3064" t="s">
        <v>978</v>
      </c>
      <c r="AM7" s="3066" t="s">
        <v>979</v>
      </c>
      <c r="AN7" s="102"/>
      <c r="AO7" s="102"/>
      <c r="AP7" s="102"/>
      <c r="AQ7" s="102"/>
      <c r="AR7" s="102"/>
      <c r="AS7" s="102"/>
      <c r="AT7" s="102"/>
      <c r="AU7" s="102"/>
      <c r="AV7" s="102"/>
      <c r="AW7" s="102"/>
      <c r="AX7" s="102"/>
      <c r="AY7" s="102"/>
      <c r="AZ7" s="102"/>
      <c r="BA7" s="102"/>
      <c r="BB7" s="102"/>
      <c r="BC7" s="102"/>
      <c r="BD7" s="102"/>
      <c r="BE7" s="102"/>
      <c r="BF7" s="102"/>
      <c r="BG7" s="102"/>
    </row>
    <row r="8" spans="1:59" ht="73.5" customHeight="1" x14ac:dyDescent="0.2">
      <c r="A8" s="109" t="s">
        <v>980</v>
      </c>
      <c r="B8" s="110" t="s">
        <v>981</v>
      </c>
      <c r="C8" s="111" t="s">
        <v>980</v>
      </c>
      <c r="D8" s="110" t="s">
        <v>981</v>
      </c>
      <c r="E8" s="110" t="s">
        <v>980</v>
      </c>
      <c r="F8" s="110" t="s">
        <v>981</v>
      </c>
      <c r="G8" s="110" t="s">
        <v>980</v>
      </c>
      <c r="H8" s="110" t="s">
        <v>981</v>
      </c>
      <c r="I8" s="3061"/>
      <c r="J8" s="3061"/>
      <c r="K8" s="3061"/>
      <c r="L8" s="3061"/>
      <c r="M8" s="3076"/>
      <c r="N8" s="3078"/>
      <c r="O8" s="3047"/>
      <c r="P8" s="3047"/>
      <c r="Q8" s="3061"/>
      <c r="R8" s="3069"/>
      <c r="S8" s="112" t="s">
        <v>982</v>
      </c>
      <c r="T8" s="1188" t="s">
        <v>981</v>
      </c>
      <c r="U8" s="113" t="s">
        <v>983</v>
      </c>
      <c r="V8" s="114" t="s">
        <v>984</v>
      </c>
      <c r="W8" s="115" t="s">
        <v>985</v>
      </c>
      <c r="X8" s="115" t="s">
        <v>986</v>
      </c>
      <c r="Y8" s="115" t="s">
        <v>987</v>
      </c>
      <c r="Z8" s="115" t="s">
        <v>988</v>
      </c>
      <c r="AA8" s="115" t="s">
        <v>989</v>
      </c>
      <c r="AB8" s="115" t="s">
        <v>990</v>
      </c>
      <c r="AC8" s="115" t="s">
        <v>991</v>
      </c>
      <c r="AD8" s="115" t="s">
        <v>992</v>
      </c>
      <c r="AE8" s="115" t="s">
        <v>993</v>
      </c>
      <c r="AF8" s="115" t="s">
        <v>994</v>
      </c>
      <c r="AG8" s="115" t="s">
        <v>995</v>
      </c>
      <c r="AH8" s="115" t="s">
        <v>996</v>
      </c>
      <c r="AI8" s="115" t="s">
        <v>997</v>
      </c>
      <c r="AJ8" s="3063"/>
      <c r="AK8" s="3065"/>
      <c r="AL8" s="3065"/>
      <c r="AM8" s="3067"/>
      <c r="AN8" s="102"/>
      <c r="AO8" s="102"/>
      <c r="AP8" s="102"/>
      <c r="AQ8" s="102"/>
      <c r="AR8" s="102"/>
      <c r="AS8" s="102"/>
      <c r="AT8" s="102"/>
      <c r="AU8" s="102"/>
      <c r="AV8" s="102"/>
      <c r="AW8" s="102"/>
      <c r="AX8" s="102"/>
      <c r="AY8" s="102"/>
      <c r="AZ8" s="102"/>
      <c r="BA8" s="102"/>
      <c r="BB8" s="102"/>
      <c r="BC8" s="102"/>
      <c r="BD8" s="102"/>
      <c r="BE8" s="102"/>
      <c r="BF8" s="102"/>
      <c r="BG8" s="102"/>
    </row>
    <row r="9" spans="1:59" ht="22.5" customHeight="1" x14ac:dyDescent="0.2">
      <c r="A9" s="116">
        <v>1</v>
      </c>
      <c r="B9" s="3023" t="s">
        <v>1438</v>
      </c>
      <c r="C9" s="3024"/>
      <c r="D9" s="3024"/>
      <c r="E9" s="3024"/>
      <c r="F9" s="3024"/>
      <c r="G9" s="3024"/>
      <c r="H9" s="3024"/>
      <c r="I9" s="926"/>
      <c r="J9" s="926"/>
      <c r="K9" s="926"/>
      <c r="L9" s="926"/>
      <c r="M9" s="117"/>
      <c r="N9" s="118"/>
      <c r="O9" s="926"/>
      <c r="P9" s="119"/>
      <c r="Q9" s="926"/>
      <c r="R9" s="120"/>
      <c r="S9" s="121"/>
      <c r="T9" s="926"/>
      <c r="U9" s="926"/>
      <c r="V9" s="926"/>
      <c r="W9" s="926"/>
      <c r="X9" s="926"/>
      <c r="Y9" s="926"/>
      <c r="Z9" s="926"/>
      <c r="AA9" s="926"/>
      <c r="AB9" s="926"/>
      <c r="AC9" s="926"/>
      <c r="AD9" s="926"/>
      <c r="AE9" s="926"/>
      <c r="AF9" s="926"/>
      <c r="AG9" s="926"/>
      <c r="AH9" s="926"/>
      <c r="AI9" s="926"/>
      <c r="AJ9" s="926"/>
      <c r="AK9" s="122"/>
      <c r="AL9" s="122"/>
      <c r="AM9" s="123"/>
      <c r="AN9" s="102"/>
      <c r="AO9" s="102"/>
      <c r="AP9" s="102"/>
      <c r="AQ9" s="102"/>
      <c r="AR9" s="102"/>
      <c r="AS9" s="102"/>
      <c r="AT9" s="102"/>
      <c r="AU9" s="102"/>
      <c r="AV9" s="102"/>
      <c r="AW9" s="102"/>
      <c r="AX9" s="102"/>
      <c r="AY9" s="102"/>
      <c r="AZ9" s="102"/>
      <c r="BA9" s="102"/>
      <c r="BB9" s="102"/>
      <c r="BC9" s="102"/>
      <c r="BD9" s="102"/>
      <c r="BE9" s="102"/>
      <c r="BF9" s="102"/>
      <c r="BG9" s="102"/>
    </row>
    <row r="10" spans="1:59" s="102" customFormat="1" ht="20.25" customHeight="1" x14ac:dyDescent="0.25">
      <c r="A10" s="3036"/>
      <c r="B10" s="3037"/>
      <c r="C10" s="911">
        <v>2301</v>
      </c>
      <c r="D10" s="912" t="s">
        <v>2189</v>
      </c>
      <c r="E10" s="922"/>
      <c r="F10" s="913"/>
      <c r="G10" s="913"/>
      <c r="H10" s="913"/>
      <c r="I10" s="913"/>
      <c r="J10" s="913"/>
      <c r="K10" s="913"/>
      <c r="L10" s="913"/>
      <c r="M10" s="914"/>
      <c r="N10" s="915"/>
      <c r="O10" s="916"/>
      <c r="P10" s="917"/>
      <c r="Q10" s="916"/>
      <c r="R10" s="918"/>
      <c r="S10" s="919"/>
      <c r="T10" s="916"/>
      <c r="U10" s="916"/>
      <c r="V10" s="916"/>
      <c r="W10" s="916"/>
      <c r="X10" s="916"/>
      <c r="Y10" s="916"/>
      <c r="Z10" s="916"/>
      <c r="AA10" s="916"/>
      <c r="AB10" s="916"/>
      <c r="AC10" s="916"/>
      <c r="AD10" s="916"/>
      <c r="AE10" s="916"/>
      <c r="AF10" s="916"/>
      <c r="AG10" s="916"/>
      <c r="AH10" s="916"/>
      <c r="AI10" s="916"/>
      <c r="AJ10" s="916"/>
      <c r="AK10" s="920"/>
      <c r="AL10" s="920"/>
      <c r="AM10" s="921"/>
    </row>
    <row r="11" spans="1:59" s="892" customFormat="1" ht="95.25" customHeight="1" x14ac:dyDescent="0.2">
      <c r="A11" s="3038"/>
      <c r="B11" s="3039"/>
      <c r="C11" s="3018"/>
      <c r="D11" s="3048"/>
      <c r="E11" s="3050">
        <v>2301024</v>
      </c>
      <c r="F11" s="3051" t="s">
        <v>846</v>
      </c>
      <c r="G11" s="3006">
        <v>230102401</v>
      </c>
      <c r="H11" s="3031" t="s">
        <v>847</v>
      </c>
      <c r="I11" s="3018">
        <v>15</v>
      </c>
      <c r="J11" s="1581" t="s">
        <v>2190</v>
      </c>
      <c r="K11" s="3044" t="s">
        <v>848</v>
      </c>
      <c r="L11" s="3006" t="s">
        <v>849</v>
      </c>
      <c r="M11" s="3009">
        <f>SUM(R11:R16)/N11</f>
        <v>0.47580645161290325</v>
      </c>
      <c r="N11" s="3012">
        <f>SUM(R11:R20)</f>
        <v>248000000</v>
      </c>
      <c r="O11" s="3006" t="s">
        <v>850</v>
      </c>
      <c r="P11" s="3041" t="s">
        <v>2191</v>
      </c>
      <c r="Q11" s="1146" t="s">
        <v>2192</v>
      </c>
      <c r="R11" s="894">
        <v>6000000</v>
      </c>
      <c r="S11" s="896">
        <v>20</v>
      </c>
      <c r="T11" s="1180" t="s">
        <v>1007</v>
      </c>
      <c r="U11" s="3033">
        <v>295972</v>
      </c>
      <c r="V11" s="3033">
        <v>294321</v>
      </c>
      <c r="W11" s="3033">
        <v>132302</v>
      </c>
      <c r="X11" s="3033">
        <v>43426</v>
      </c>
      <c r="Y11" s="3033">
        <v>313940</v>
      </c>
      <c r="Z11" s="3033">
        <v>100625</v>
      </c>
      <c r="AA11" s="3033">
        <v>2145</v>
      </c>
      <c r="AB11" s="3033">
        <v>12718</v>
      </c>
      <c r="AC11" s="3033">
        <v>36</v>
      </c>
      <c r="AD11" s="3033">
        <v>0</v>
      </c>
      <c r="AE11" s="3033">
        <v>0</v>
      </c>
      <c r="AF11" s="3033">
        <v>0</v>
      </c>
      <c r="AG11" s="3033">
        <v>70</v>
      </c>
      <c r="AH11" s="3033">
        <v>21944</v>
      </c>
      <c r="AI11" s="3033">
        <v>285</v>
      </c>
      <c r="AJ11" s="3033">
        <v>590292</v>
      </c>
      <c r="AK11" s="3025">
        <v>44197</v>
      </c>
      <c r="AL11" s="3025">
        <v>44561</v>
      </c>
      <c r="AM11" s="3028" t="s">
        <v>2193</v>
      </c>
    </row>
    <row r="12" spans="1:59" s="892" customFormat="1" ht="95.25" customHeight="1" x14ac:dyDescent="0.2">
      <c r="A12" s="3038"/>
      <c r="B12" s="3039"/>
      <c r="C12" s="3032"/>
      <c r="D12" s="3049"/>
      <c r="E12" s="3050"/>
      <c r="F12" s="3051"/>
      <c r="G12" s="3007"/>
      <c r="H12" s="3031"/>
      <c r="I12" s="3032"/>
      <c r="J12" s="1581" t="s">
        <v>2194</v>
      </c>
      <c r="K12" s="3045"/>
      <c r="L12" s="3007"/>
      <c r="M12" s="3010"/>
      <c r="N12" s="3013"/>
      <c r="O12" s="3007"/>
      <c r="P12" s="3042"/>
      <c r="Q12" s="1146" t="s">
        <v>2195</v>
      </c>
      <c r="R12" s="894">
        <v>6000000</v>
      </c>
      <c r="S12" s="896">
        <v>20</v>
      </c>
      <c r="T12" s="1180" t="s">
        <v>1007</v>
      </c>
      <c r="U12" s="3034"/>
      <c r="V12" s="3034"/>
      <c r="W12" s="3034"/>
      <c r="X12" s="3034"/>
      <c r="Y12" s="3034"/>
      <c r="Z12" s="3034"/>
      <c r="AA12" s="3034"/>
      <c r="AB12" s="3034"/>
      <c r="AC12" s="3034"/>
      <c r="AD12" s="3034"/>
      <c r="AE12" s="3034"/>
      <c r="AF12" s="3034"/>
      <c r="AG12" s="3034"/>
      <c r="AH12" s="3034"/>
      <c r="AI12" s="3034"/>
      <c r="AJ12" s="3034"/>
      <c r="AK12" s="3026"/>
      <c r="AL12" s="3026"/>
      <c r="AM12" s="3029"/>
    </row>
    <row r="13" spans="1:59" s="892" customFormat="1" ht="95.25" customHeight="1" x14ac:dyDescent="0.2">
      <c r="A13" s="3038"/>
      <c r="B13" s="3039"/>
      <c r="C13" s="1182"/>
      <c r="D13" s="1182"/>
      <c r="E13" s="3050"/>
      <c r="F13" s="3051"/>
      <c r="G13" s="3007"/>
      <c r="H13" s="3031"/>
      <c r="I13" s="3019"/>
      <c r="J13" s="3031" t="s">
        <v>2196</v>
      </c>
      <c r="K13" s="3045"/>
      <c r="L13" s="3007"/>
      <c r="M13" s="3010"/>
      <c r="N13" s="3013"/>
      <c r="O13" s="3007"/>
      <c r="P13" s="3042"/>
      <c r="Q13" s="1146" t="s">
        <v>2197</v>
      </c>
      <c r="R13" s="894">
        <v>6000000</v>
      </c>
      <c r="S13" s="896">
        <v>20</v>
      </c>
      <c r="T13" s="1180" t="s">
        <v>1007</v>
      </c>
      <c r="U13" s="3034"/>
      <c r="V13" s="3034"/>
      <c r="W13" s="3034"/>
      <c r="X13" s="3034"/>
      <c r="Y13" s="3034"/>
      <c r="Z13" s="3034"/>
      <c r="AA13" s="3034"/>
      <c r="AB13" s="3034"/>
      <c r="AC13" s="3034"/>
      <c r="AD13" s="3034"/>
      <c r="AE13" s="3034"/>
      <c r="AF13" s="3034"/>
      <c r="AG13" s="3034"/>
      <c r="AH13" s="3034"/>
      <c r="AI13" s="3034"/>
      <c r="AJ13" s="3034"/>
      <c r="AK13" s="3026"/>
      <c r="AL13" s="3026"/>
      <c r="AM13" s="3029"/>
    </row>
    <row r="14" spans="1:59" s="892" customFormat="1" ht="95.25" customHeight="1" x14ac:dyDescent="0.2">
      <c r="A14" s="3038"/>
      <c r="B14" s="3039"/>
      <c r="C14" s="1182"/>
      <c r="D14" s="1182"/>
      <c r="E14" s="3050"/>
      <c r="F14" s="3051"/>
      <c r="G14" s="3031">
        <v>230102404</v>
      </c>
      <c r="H14" s="3031" t="s">
        <v>851</v>
      </c>
      <c r="I14" s="3018">
        <v>3</v>
      </c>
      <c r="J14" s="3031"/>
      <c r="K14" s="3045"/>
      <c r="L14" s="3007"/>
      <c r="M14" s="3010"/>
      <c r="N14" s="3013"/>
      <c r="O14" s="3007"/>
      <c r="P14" s="3042"/>
      <c r="Q14" s="1146" t="s">
        <v>2198</v>
      </c>
      <c r="R14" s="894">
        <v>30000000</v>
      </c>
      <c r="S14" s="896">
        <v>20</v>
      </c>
      <c r="T14" s="1180" t="s">
        <v>1007</v>
      </c>
      <c r="U14" s="3034"/>
      <c r="V14" s="3034"/>
      <c r="W14" s="3034"/>
      <c r="X14" s="3034"/>
      <c r="Y14" s="3034"/>
      <c r="Z14" s="3034"/>
      <c r="AA14" s="3034"/>
      <c r="AB14" s="3034"/>
      <c r="AC14" s="3034"/>
      <c r="AD14" s="3034"/>
      <c r="AE14" s="3034"/>
      <c r="AF14" s="3034"/>
      <c r="AG14" s="3034"/>
      <c r="AH14" s="3034"/>
      <c r="AI14" s="3034"/>
      <c r="AJ14" s="3034"/>
      <c r="AK14" s="3026"/>
      <c r="AL14" s="3026"/>
      <c r="AM14" s="3029"/>
    </row>
    <row r="15" spans="1:59" s="892" customFormat="1" ht="123" customHeight="1" x14ac:dyDescent="0.2">
      <c r="A15" s="3038"/>
      <c r="B15" s="3039"/>
      <c r="C15" s="1182"/>
      <c r="D15" s="1182"/>
      <c r="E15" s="3050"/>
      <c r="F15" s="3051"/>
      <c r="G15" s="3031"/>
      <c r="H15" s="3031"/>
      <c r="I15" s="3032"/>
      <c r="J15" s="1615" t="s">
        <v>2199</v>
      </c>
      <c r="K15" s="3045"/>
      <c r="L15" s="3007"/>
      <c r="M15" s="3010"/>
      <c r="N15" s="3013"/>
      <c r="O15" s="3007"/>
      <c r="P15" s="3042"/>
      <c r="Q15" s="1146" t="s">
        <v>2200</v>
      </c>
      <c r="R15" s="894">
        <v>40000000</v>
      </c>
      <c r="S15" s="896">
        <v>20</v>
      </c>
      <c r="T15" s="1180" t="s">
        <v>1007</v>
      </c>
      <c r="U15" s="3034"/>
      <c r="V15" s="3034"/>
      <c r="W15" s="3034"/>
      <c r="X15" s="3034"/>
      <c r="Y15" s="3034"/>
      <c r="Z15" s="3034"/>
      <c r="AA15" s="3034"/>
      <c r="AB15" s="3034"/>
      <c r="AC15" s="3034"/>
      <c r="AD15" s="3034"/>
      <c r="AE15" s="3034"/>
      <c r="AF15" s="3034"/>
      <c r="AG15" s="3034"/>
      <c r="AH15" s="3034"/>
      <c r="AI15" s="3034"/>
      <c r="AJ15" s="3034"/>
      <c r="AK15" s="3026"/>
      <c r="AL15" s="3026"/>
      <c r="AM15" s="3029"/>
    </row>
    <row r="16" spans="1:59" s="892" customFormat="1" ht="95.25" customHeight="1" x14ac:dyDescent="0.2">
      <c r="A16" s="3038"/>
      <c r="B16" s="3039"/>
      <c r="C16" s="1182"/>
      <c r="D16" s="1182"/>
      <c r="E16" s="3050"/>
      <c r="F16" s="3051"/>
      <c r="G16" s="3031"/>
      <c r="H16" s="3031"/>
      <c r="I16" s="3019"/>
      <c r="J16" s="1581" t="s">
        <v>2201</v>
      </c>
      <c r="K16" s="3045"/>
      <c r="L16" s="3007"/>
      <c r="M16" s="3011"/>
      <c r="N16" s="3013"/>
      <c r="O16" s="3007"/>
      <c r="P16" s="3043"/>
      <c r="Q16" s="1146" t="s">
        <v>2202</v>
      </c>
      <c r="R16" s="894">
        <v>30000000</v>
      </c>
      <c r="S16" s="896">
        <v>20</v>
      </c>
      <c r="T16" s="1180" t="s">
        <v>1007</v>
      </c>
      <c r="U16" s="3034"/>
      <c r="V16" s="3034"/>
      <c r="W16" s="3034"/>
      <c r="X16" s="3034"/>
      <c r="Y16" s="3034"/>
      <c r="Z16" s="3034"/>
      <c r="AA16" s="3034"/>
      <c r="AB16" s="3034"/>
      <c r="AC16" s="3034"/>
      <c r="AD16" s="3034"/>
      <c r="AE16" s="3034"/>
      <c r="AF16" s="3034"/>
      <c r="AG16" s="3034"/>
      <c r="AH16" s="3034"/>
      <c r="AI16" s="3034"/>
      <c r="AJ16" s="3034"/>
      <c r="AK16" s="3026"/>
      <c r="AL16" s="3026"/>
      <c r="AM16" s="3029"/>
    </row>
    <row r="17" spans="1:39" s="892" customFormat="1" ht="95.25" customHeight="1" x14ac:dyDescent="0.2">
      <c r="A17" s="3038"/>
      <c r="B17" s="3039"/>
      <c r="C17" s="1182"/>
      <c r="D17" s="1182"/>
      <c r="E17" s="3008">
        <v>2301079</v>
      </c>
      <c r="F17" s="3031" t="s">
        <v>2203</v>
      </c>
      <c r="G17" s="3031">
        <v>230107902</v>
      </c>
      <c r="H17" s="3031" t="s">
        <v>852</v>
      </c>
      <c r="I17" s="3018">
        <v>13</v>
      </c>
      <c r="J17" s="1581" t="s">
        <v>2204</v>
      </c>
      <c r="K17" s="3045"/>
      <c r="L17" s="3007"/>
      <c r="M17" s="3009">
        <f>SUM(R17:R19)/N11</f>
        <v>0.32258064516129031</v>
      </c>
      <c r="N17" s="3013"/>
      <c r="O17" s="3007"/>
      <c r="P17" s="3012" t="s">
        <v>2205</v>
      </c>
      <c r="Q17" s="1146" t="s">
        <v>2206</v>
      </c>
      <c r="R17" s="897">
        <v>25000000</v>
      </c>
      <c r="S17" s="896">
        <v>20</v>
      </c>
      <c r="T17" s="1180" t="s">
        <v>1007</v>
      </c>
      <c r="U17" s="3034"/>
      <c r="V17" s="3034"/>
      <c r="W17" s="3034"/>
      <c r="X17" s="3034"/>
      <c r="Y17" s="3034"/>
      <c r="Z17" s="3034"/>
      <c r="AA17" s="3034"/>
      <c r="AB17" s="3034"/>
      <c r="AC17" s="3034"/>
      <c r="AD17" s="3034"/>
      <c r="AE17" s="3034"/>
      <c r="AF17" s="3034"/>
      <c r="AG17" s="3034"/>
      <c r="AH17" s="3034"/>
      <c r="AI17" s="3034"/>
      <c r="AJ17" s="3034"/>
      <c r="AK17" s="3026"/>
      <c r="AL17" s="3026"/>
      <c r="AM17" s="3029"/>
    </row>
    <row r="18" spans="1:39" s="892" customFormat="1" ht="95.25" customHeight="1" x14ac:dyDescent="0.2">
      <c r="A18" s="3038"/>
      <c r="B18" s="3039"/>
      <c r="C18" s="1182"/>
      <c r="D18" s="1182"/>
      <c r="E18" s="3031"/>
      <c r="F18" s="3031"/>
      <c r="G18" s="3031"/>
      <c r="H18" s="3031"/>
      <c r="I18" s="3032"/>
      <c r="J18" s="1581" t="s">
        <v>2207</v>
      </c>
      <c r="K18" s="3045"/>
      <c r="L18" s="3007"/>
      <c r="M18" s="3010"/>
      <c r="N18" s="3013"/>
      <c r="O18" s="3007"/>
      <c r="P18" s="3013"/>
      <c r="Q18" s="1146" t="s">
        <v>2208</v>
      </c>
      <c r="R18" s="897">
        <v>30000000</v>
      </c>
      <c r="S18" s="896">
        <v>20</v>
      </c>
      <c r="T18" s="1180" t="s">
        <v>1007</v>
      </c>
      <c r="U18" s="3034"/>
      <c r="V18" s="3034"/>
      <c r="W18" s="3034"/>
      <c r="X18" s="3034"/>
      <c r="Y18" s="3034"/>
      <c r="Z18" s="3034"/>
      <c r="AA18" s="3034"/>
      <c r="AB18" s="3034"/>
      <c r="AC18" s="3034"/>
      <c r="AD18" s="3034"/>
      <c r="AE18" s="3034"/>
      <c r="AF18" s="3034"/>
      <c r="AG18" s="3034"/>
      <c r="AH18" s="3034"/>
      <c r="AI18" s="3034"/>
      <c r="AJ18" s="3034"/>
      <c r="AK18" s="3026"/>
      <c r="AL18" s="3026"/>
      <c r="AM18" s="3029"/>
    </row>
    <row r="19" spans="1:39" s="892" customFormat="1" ht="95.25" customHeight="1" x14ac:dyDescent="0.2">
      <c r="A19" s="3038"/>
      <c r="B19" s="3039"/>
      <c r="C19" s="1182"/>
      <c r="D19" s="1182"/>
      <c r="E19" s="3031"/>
      <c r="F19" s="3031"/>
      <c r="G19" s="3031"/>
      <c r="H19" s="3031"/>
      <c r="I19" s="3019"/>
      <c r="J19" s="1581" t="s">
        <v>2204</v>
      </c>
      <c r="K19" s="3045"/>
      <c r="L19" s="3007"/>
      <c r="M19" s="3011"/>
      <c r="N19" s="3013"/>
      <c r="O19" s="3007"/>
      <c r="P19" s="3014"/>
      <c r="Q19" s="1146" t="s">
        <v>2209</v>
      </c>
      <c r="R19" s="897">
        <v>25000000</v>
      </c>
      <c r="S19" s="896">
        <v>20</v>
      </c>
      <c r="T19" s="1180" t="s">
        <v>1007</v>
      </c>
      <c r="U19" s="3034"/>
      <c r="V19" s="3034"/>
      <c r="W19" s="3034"/>
      <c r="X19" s="3034"/>
      <c r="Y19" s="3034"/>
      <c r="Z19" s="3034"/>
      <c r="AA19" s="3034"/>
      <c r="AB19" s="3034"/>
      <c r="AC19" s="3034"/>
      <c r="AD19" s="3034"/>
      <c r="AE19" s="3034"/>
      <c r="AF19" s="3034"/>
      <c r="AG19" s="3034"/>
      <c r="AH19" s="3034"/>
      <c r="AI19" s="3034"/>
      <c r="AJ19" s="3034"/>
      <c r="AK19" s="3026"/>
      <c r="AL19" s="3026"/>
      <c r="AM19" s="3029"/>
    </row>
    <row r="20" spans="1:39" s="892" customFormat="1" ht="159" customHeight="1" x14ac:dyDescent="0.2">
      <c r="A20" s="3038"/>
      <c r="B20" s="3039"/>
      <c r="C20" s="1182"/>
      <c r="D20" s="1182"/>
      <c r="E20" s="1176">
        <v>2301062</v>
      </c>
      <c r="F20" s="1176" t="s">
        <v>853</v>
      </c>
      <c r="G20" s="1176">
        <v>230106201</v>
      </c>
      <c r="H20" s="1176" t="s">
        <v>854</v>
      </c>
      <c r="I20" s="1582">
        <v>9</v>
      </c>
      <c r="J20" s="1581" t="s">
        <v>2210</v>
      </c>
      <c r="K20" s="3045"/>
      <c r="L20" s="3007"/>
      <c r="M20" s="1177">
        <f>SUM(R20)/N11</f>
        <v>0.20161290322580644</v>
      </c>
      <c r="N20" s="3013"/>
      <c r="O20" s="3007"/>
      <c r="P20" s="1178" t="s">
        <v>2211</v>
      </c>
      <c r="Q20" s="1181" t="s">
        <v>2212</v>
      </c>
      <c r="R20" s="895">
        <v>50000000</v>
      </c>
      <c r="S20" s="1179">
        <v>20</v>
      </c>
      <c r="T20" s="1176" t="s">
        <v>1007</v>
      </c>
      <c r="U20" s="3035"/>
      <c r="V20" s="3035"/>
      <c r="W20" s="3035"/>
      <c r="X20" s="3035"/>
      <c r="Y20" s="3035"/>
      <c r="Z20" s="3035"/>
      <c r="AA20" s="3035"/>
      <c r="AB20" s="3035"/>
      <c r="AC20" s="3035"/>
      <c r="AD20" s="3035"/>
      <c r="AE20" s="3035"/>
      <c r="AF20" s="3035"/>
      <c r="AG20" s="3035"/>
      <c r="AH20" s="3035"/>
      <c r="AI20" s="3035"/>
      <c r="AJ20" s="3035"/>
      <c r="AK20" s="3027"/>
      <c r="AL20" s="3027"/>
      <c r="AM20" s="3030"/>
    </row>
    <row r="21" spans="1:39" s="892" customFormat="1" ht="108" customHeight="1" x14ac:dyDescent="0.2">
      <c r="A21" s="3038"/>
      <c r="B21" s="3039"/>
      <c r="C21" s="1182"/>
      <c r="D21" s="1182"/>
      <c r="E21" s="1180">
        <v>2301035</v>
      </c>
      <c r="F21" s="1180" t="s">
        <v>859</v>
      </c>
      <c r="G21" s="1180">
        <v>230103500</v>
      </c>
      <c r="H21" s="1180" t="s">
        <v>860</v>
      </c>
      <c r="I21" s="1614">
        <v>20</v>
      </c>
      <c r="J21" s="1581" t="s">
        <v>2213</v>
      </c>
      <c r="K21" s="3020">
        <v>2020003630139</v>
      </c>
      <c r="L21" s="3006" t="s">
        <v>2214</v>
      </c>
      <c r="M21" s="129">
        <f>SUM(R21)/N21</f>
        <v>0.2857142857142857</v>
      </c>
      <c r="N21" s="3012">
        <f>SUM(R21:R28)</f>
        <v>126000000</v>
      </c>
      <c r="O21" s="3006" t="s">
        <v>2215</v>
      </c>
      <c r="P21" s="1180" t="s">
        <v>2216</v>
      </c>
      <c r="Q21" s="1146" t="s">
        <v>2217</v>
      </c>
      <c r="R21" s="130">
        <v>36000000</v>
      </c>
      <c r="S21" s="1179">
        <v>20</v>
      </c>
      <c r="T21" s="1176" t="s">
        <v>1007</v>
      </c>
      <c r="U21" s="3006">
        <v>295972</v>
      </c>
      <c r="V21" s="3006">
        <v>294321</v>
      </c>
      <c r="W21" s="3006">
        <v>132302</v>
      </c>
      <c r="X21" s="3006">
        <v>43426</v>
      </c>
      <c r="Y21" s="3006">
        <v>313940</v>
      </c>
      <c r="Z21" s="3006">
        <v>100625</v>
      </c>
      <c r="AA21" s="3006">
        <v>2145</v>
      </c>
      <c r="AB21" s="3006">
        <v>12718</v>
      </c>
      <c r="AC21" s="3006">
        <v>36</v>
      </c>
      <c r="AD21" s="3006">
        <v>0</v>
      </c>
      <c r="AE21" s="3006">
        <v>0</v>
      </c>
      <c r="AF21" s="3006">
        <v>0</v>
      </c>
      <c r="AG21" s="3006">
        <v>70</v>
      </c>
      <c r="AH21" s="3006">
        <v>21944</v>
      </c>
      <c r="AI21" s="3006">
        <v>285</v>
      </c>
      <c r="AJ21" s="3006">
        <v>590292</v>
      </c>
      <c r="AK21" s="3015">
        <v>44197</v>
      </c>
      <c r="AL21" s="3015">
        <v>44561</v>
      </c>
      <c r="AM21" s="3016" t="s">
        <v>2193</v>
      </c>
    </row>
    <row r="22" spans="1:39" s="892" customFormat="1" ht="85.5" customHeight="1" x14ac:dyDescent="0.2">
      <c r="A22" s="3038"/>
      <c r="B22" s="3039"/>
      <c r="C22" s="1182"/>
      <c r="D22" s="1182"/>
      <c r="E22" s="1180">
        <v>2301015</v>
      </c>
      <c r="F22" s="1180" t="s">
        <v>857</v>
      </c>
      <c r="G22" s="1180">
        <v>230101500</v>
      </c>
      <c r="H22" s="1180" t="s">
        <v>858</v>
      </c>
      <c r="I22" s="1614">
        <v>3</v>
      </c>
      <c r="J22" s="1581" t="s">
        <v>2218</v>
      </c>
      <c r="K22" s="3021"/>
      <c r="L22" s="3007"/>
      <c r="M22" s="129">
        <f>SUM(R22)/N21</f>
        <v>0.14285714285714285</v>
      </c>
      <c r="N22" s="3013"/>
      <c r="O22" s="3007"/>
      <c r="P22" s="891" t="s">
        <v>2219</v>
      </c>
      <c r="Q22" s="1146" t="s">
        <v>2220</v>
      </c>
      <c r="R22" s="130">
        <v>18000000</v>
      </c>
      <c r="S22" s="1179">
        <v>20</v>
      </c>
      <c r="T22" s="1176" t="s">
        <v>1007</v>
      </c>
      <c r="U22" s="3007"/>
      <c r="V22" s="3007"/>
      <c r="W22" s="3007"/>
      <c r="X22" s="3007"/>
      <c r="Y22" s="3007"/>
      <c r="Z22" s="3007"/>
      <c r="AA22" s="3007"/>
      <c r="AB22" s="3007"/>
      <c r="AC22" s="3007"/>
      <c r="AD22" s="3007"/>
      <c r="AE22" s="3007"/>
      <c r="AF22" s="3007"/>
      <c r="AG22" s="3007"/>
      <c r="AH22" s="3007"/>
      <c r="AI22" s="3007"/>
      <c r="AJ22" s="3007"/>
      <c r="AK22" s="3007"/>
      <c r="AL22" s="3007"/>
      <c r="AM22" s="3017"/>
    </row>
    <row r="23" spans="1:39" s="892" customFormat="1" ht="60" customHeight="1" x14ac:dyDescent="0.2">
      <c r="A23" s="3038"/>
      <c r="B23" s="3039"/>
      <c r="C23" s="1182"/>
      <c r="D23" s="1182"/>
      <c r="E23" s="3006">
        <v>2301030</v>
      </c>
      <c r="F23" s="3006" t="s">
        <v>855</v>
      </c>
      <c r="G23" s="3006">
        <v>230103000</v>
      </c>
      <c r="H23" s="3006" t="s">
        <v>856</v>
      </c>
      <c r="I23" s="3018">
        <v>2500</v>
      </c>
      <c r="J23" s="3031" t="s">
        <v>2221</v>
      </c>
      <c r="K23" s="3021"/>
      <c r="L23" s="3007"/>
      <c r="M23" s="3009">
        <f>SUM(R23:R24)/N21</f>
        <v>0.2857142857142857</v>
      </c>
      <c r="N23" s="3013"/>
      <c r="O23" s="3007"/>
      <c r="P23" s="3006" t="s">
        <v>2222</v>
      </c>
      <c r="Q23" s="1146" t="s">
        <v>2223</v>
      </c>
      <c r="R23" s="130">
        <v>30000000</v>
      </c>
      <c r="S23" s="1179">
        <v>20</v>
      </c>
      <c r="T23" s="1176" t="s">
        <v>1007</v>
      </c>
      <c r="U23" s="3007"/>
      <c r="V23" s="3007"/>
      <c r="W23" s="3007"/>
      <c r="X23" s="3007"/>
      <c r="Y23" s="3007"/>
      <c r="Z23" s="3007"/>
      <c r="AA23" s="3007"/>
      <c r="AB23" s="3007"/>
      <c r="AC23" s="3007"/>
      <c r="AD23" s="3007"/>
      <c r="AE23" s="3007"/>
      <c r="AF23" s="3007"/>
      <c r="AG23" s="3007"/>
      <c r="AH23" s="3007"/>
      <c r="AI23" s="3007"/>
      <c r="AJ23" s="3007"/>
      <c r="AK23" s="3007"/>
      <c r="AL23" s="3007"/>
      <c r="AM23" s="3017"/>
    </row>
    <row r="24" spans="1:39" s="892" customFormat="1" ht="66" customHeight="1" x14ac:dyDescent="0.2">
      <c r="A24" s="3038"/>
      <c r="B24" s="3039"/>
      <c r="C24" s="1182"/>
      <c r="D24" s="1182"/>
      <c r="E24" s="3008"/>
      <c r="F24" s="3008"/>
      <c r="G24" s="3008"/>
      <c r="H24" s="3008"/>
      <c r="I24" s="3019"/>
      <c r="J24" s="3031"/>
      <c r="K24" s="3021"/>
      <c r="L24" s="3007"/>
      <c r="M24" s="3011"/>
      <c r="N24" s="3013"/>
      <c r="O24" s="3007"/>
      <c r="P24" s="3008"/>
      <c r="Q24" s="1146" t="s">
        <v>2224</v>
      </c>
      <c r="R24" s="130">
        <v>6000000</v>
      </c>
      <c r="S24" s="1179">
        <v>20</v>
      </c>
      <c r="T24" s="1176" t="s">
        <v>1007</v>
      </c>
      <c r="U24" s="3007"/>
      <c r="V24" s="3007"/>
      <c r="W24" s="3007"/>
      <c r="X24" s="3007"/>
      <c r="Y24" s="3007"/>
      <c r="Z24" s="3007"/>
      <c r="AA24" s="3007"/>
      <c r="AB24" s="3007"/>
      <c r="AC24" s="3007"/>
      <c r="AD24" s="3007"/>
      <c r="AE24" s="3007"/>
      <c r="AF24" s="3007"/>
      <c r="AG24" s="3007"/>
      <c r="AH24" s="3007"/>
      <c r="AI24" s="3007"/>
      <c r="AJ24" s="3007"/>
      <c r="AK24" s="3007"/>
      <c r="AL24" s="3007"/>
      <c r="AM24" s="3017"/>
    </row>
    <row r="25" spans="1:39" s="892" customFormat="1" ht="89.25" customHeight="1" x14ac:dyDescent="0.2">
      <c r="A25" s="3038"/>
      <c r="B25" s="3039"/>
      <c r="C25" s="1182"/>
      <c r="D25" s="1182"/>
      <c r="E25" s="1180">
        <v>2301004</v>
      </c>
      <c r="F25" s="1180" t="s">
        <v>2225</v>
      </c>
      <c r="G25" s="1180">
        <v>230100400</v>
      </c>
      <c r="H25" s="1180" t="s">
        <v>282</v>
      </c>
      <c r="I25" s="1614">
        <v>1</v>
      </c>
      <c r="J25" s="1581" t="s">
        <v>2226</v>
      </c>
      <c r="K25" s="3021"/>
      <c r="L25" s="3007"/>
      <c r="M25" s="129">
        <f>SUM(R25)/N21</f>
        <v>0.14285714285714285</v>
      </c>
      <c r="N25" s="3013"/>
      <c r="O25" s="3007"/>
      <c r="P25" s="1180" t="s">
        <v>2227</v>
      </c>
      <c r="Q25" s="1182" t="s">
        <v>2228</v>
      </c>
      <c r="R25" s="130">
        <v>18000000</v>
      </c>
      <c r="S25" s="1179">
        <v>20</v>
      </c>
      <c r="T25" s="1176" t="s">
        <v>1007</v>
      </c>
      <c r="U25" s="3007"/>
      <c r="V25" s="3007"/>
      <c r="W25" s="3007"/>
      <c r="X25" s="3007"/>
      <c r="Y25" s="3007"/>
      <c r="Z25" s="3007"/>
      <c r="AA25" s="3007"/>
      <c r="AB25" s="3007"/>
      <c r="AC25" s="3007"/>
      <c r="AD25" s="3007"/>
      <c r="AE25" s="3007"/>
      <c r="AF25" s="3007"/>
      <c r="AG25" s="3007"/>
      <c r="AH25" s="3007"/>
      <c r="AI25" s="3007"/>
      <c r="AJ25" s="3007"/>
      <c r="AK25" s="3007"/>
      <c r="AL25" s="3007"/>
      <c r="AM25" s="3017"/>
    </row>
    <row r="26" spans="1:39" s="892" customFormat="1" ht="76.5" customHeight="1" x14ac:dyDescent="0.2">
      <c r="A26" s="3038"/>
      <c r="B26" s="3039"/>
      <c r="C26" s="1182"/>
      <c r="D26" s="1182"/>
      <c r="E26" s="3006">
        <v>2301042</v>
      </c>
      <c r="F26" s="3006" t="s">
        <v>861</v>
      </c>
      <c r="G26" s="3006">
        <v>230104201</v>
      </c>
      <c r="H26" s="3006" t="s">
        <v>862</v>
      </c>
      <c r="I26" s="3018">
        <v>1</v>
      </c>
      <c r="J26" s="1616" t="s">
        <v>2229</v>
      </c>
      <c r="K26" s="3021"/>
      <c r="L26" s="3007"/>
      <c r="M26" s="3009">
        <f>SUM(R26:R28)/N21</f>
        <v>0.14285714285714285</v>
      </c>
      <c r="N26" s="3013"/>
      <c r="O26" s="3007"/>
      <c r="P26" s="3006" t="s">
        <v>2230</v>
      </c>
      <c r="Q26" s="893" t="s">
        <v>2231</v>
      </c>
      <c r="R26" s="894">
        <v>12000000</v>
      </c>
      <c r="S26" s="1179">
        <v>20</v>
      </c>
      <c r="T26" s="1176" t="s">
        <v>1007</v>
      </c>
      <c r="U26" s="3007"/>
      <c r="V26" s="3007"/>
      <c r="W26" s="3007"/>
      <c r="X26" s="3007"/>
      <c r="Y26" s="3007"/>
      <c r="Z26" s="3007"/>
      <c r="AA26" s="3007"/>
      <c r="AB26" s="3007"/>
      <c r="AC26" s="3007"/>
      <c r="AD26" s="3007"/>
      <c r="AE26" s="3007"/>
      <c r="AF26" s="3007"/>
      <c r="AG26" s="3007"/>
      <c r="AH26" s="3007"/>
      <c r="AI26" s="3007"/>
      <c r="AJ26" s="3007"/>
      <c r="AK26" s="3007"/>
      <c r="AL26" s="3007"/>
      <c r="AM26" s="3017"/>
    </row>
    <row r="27" spans="1:39" s="892" customFormat="1" ht="76.5" customHeight="1" x14ac:dyDescent="0.2">
      <c r="A27" s="3038"/>
      <c r="B27" s="3039"/>
      <c r="C27" s="1182"/>
      <c r="D27" s="1182"/>
      <c r="E27" s="3007"/>
      <c r="F27" s="3007"/>
      <c r="G27" s="3007"/>
      <c r="H27" s="3007"/>
      <c r="I27" s="3032"/>
      <c r="J27" s="1581" t="s">
        <v>2229</v>
      </c>
      <c r="K27" s="3021"/>
      <c r="L27" s="3007"/>
      <c r="M27" s="3010"/>
      <c r="N27" s="3013"/>
      <c r="O27" s="3007"/>
      <c r="P27" s="3007"/>
      <c r="Q27" s="1659" t="s">
        <v>2232</v>
      </c>
      <c r="R27" s="894">
        <v>1500000</v>
      </c>
      <c r="S27" s="1179"/>
      <c r="T27" s="1176"/>
      <c r="U27" s="3007"/>
      <c r="V27" s="3007"/>
      <c r="W27" s="3007"/>
      <c r="X27" s="3007"/>
      <c r="Y27" s="3007"/>
      <c r="Z27" s="3007"/>
      <c r="AA27" s="3007"/>
      <c r="AB27" s="3007"/>
      <c r="AC27" s="3007"/>
      <c r="AD27" s="3007"/>
      <c r="AE27" s="3007"/>
      <c r="AF27" s="3007"/>
      <c r="AG27" s="3007"/>
      <c r="AH27" s="3007"/>
      <c r="AI27" s="3007"/>
      <c r="AJ27" s="3007"/>
      <c r="AK27" s="3007"/>
      <c r="AL27" s="3007"/>
      <c r="AM27" s="3017"/>
    </row>
    <row r="28" spans="1:39" s="892" customFormat="1" ht="81" customHeight="1" x14ac:dyDescent="0.2">
      <c r="A28" s="3038"/>
      <c r="B28" s="3039"/>
      <c r="C28" s="1182"/>
      <c r="D28" s="1182"/>
      <c r="E28" s="3008"/>
      <c r="F28" s="3008"/>
      <c r="G28" s="3008"/>
      <c r="H28" s="3008"/>
      <c r="I28" s="3019"/>
      <c r="J28" s="1581" t="s">
        <v>2233</v>
      </c>
      <c r="K28" s="3022"/>
      <c r="L28" s="3008"/>
      <c r="M28" s="3011"/>
      <c r="N28" s="3014"/>
      <c r="O28" s="3008"/>
      <c r="P28" s="3008"/>
      <c r="Q28" s="1661"/>
      <c r="R28" s="894">
        <v>4500000</v>
      </c>
      <c r="S28" s="1179">
        <v>20</v>
      </c>
      <c r="T28" s="1176" t="s">
        <v>1007</v>
      </c>
      <c r="U28" s="3008"/>
      <c r="V28" s="3007"/>
      <c r="W28" s="3007"/>
      <c r="X28" s="3007"/>
      <c r="Y28" s="3007"/>
      <c r="Z28" s="3007"/>
      <c r="AA28" s="3007"/>
      <c r="AB28" s="3007"/>
      <c r="AC28" s="3007"/>
      <c r="AD28" s="3007"/>
      <c r="AE28" s="3007"/>
      <c r="AF28" s="3007"/>
      <c r="AG28" s="3007"/>
      <c r="AH28" s="3007"/>
      <c r="AI28" s="3007"/>
      <c r="AJ28" s="3007"/>
      <c r="AK28" s="3007"/>
      <c r="AL28" s="3007"/>
      <c r="AM28" s="3017"/>
    </row>
    <row r="29" spans="1:39" s="102" customFormat="1" ht="45.6" customHeight="1" x14ac:dyDescent="0.2">
      <c r="A29" s="126"/>
      <c r="B29" s="126"/>
      <c r="C29" s="124">
        <v>2302</v>
      </c>
      <c r="D29" s="927" t="s">
        <v>863</v>
      </c>
      <c r="E29" s="928"/>
      <c r="F29" s="928"/>
      <c r="G29" s="928"/>
      <c r="H29" s="928"/>
      <c r="I29" s="928"/>
      <c r="J29" s="928"/>
      <c r="K29" s="928"/>
      <c r="L29" s="928"/>
      <c r="M29" s="928"/>
      <c r="N29" s="928"/>
      <c r="O29" s="928"/>
      <c r="P29" s="928"/>
      <c r="Q29" s="928"/>
      <c r="R29" s="928"/>
      <c r="S29" s="928"/>
      <c r="T29" s="916"/>
      <c r="U29" s="916"/>
      <c r="V29" s="916"/>
      <c r="W29" s="916"/>
      <c r="X29" s="916"/>
      <c r="Y29" s="916"/>
      <c r="Z29" s="916"/>
      <c r="AA29" s="916"/>
      <c r="AB29" s="916"/>
      <c r="AC29" s="916"/>
      <c r="AD29" s="916"/>
      <c r="AE29" s="916"/>
      <c r="AF29" s="916"/>
      <c r="AG29" s="916"/>
      <c r="AH29" s="916"/>
      <c r="AI29" s="916"/>
      <c r="AJ29" s="916"/>
      <c r="AK29" s="920"/>
      <c r="AL29" s="920"/>
      <c r="AM29" s="921"/>
    </row>
    <row r="30" spans="1:39" ht="153" customHeight="1" x14ac:dyDescent="0.2">
      <c r="B30" s="128"/>
      <c r="C30" s="3003"/>
      <c r="D30" s="3003"/>
      <c r="E30" s="1174">
        <v>2302022</v>
      </c>
      <c r="F30" s="1174" t="s">
        <v>867</v>
      </c>
      <c r="G30" s="1174">
        <v>230202200</v>
      </c>
      <c r="H30" s="1174" t="s">
        <v>868</v>
      </c>
      <c r="I30" s="1174">
        <v>20</v>
      </c>
      <c r="J30" s="1174" t="s">
        <v>2234</v>
      </c>
      <c r="K30" s="3004">
        <v>2020003630039</v>
      </c>
      <c r="L30" s="2998" t="s">
        <v>2235</v>
      </c>
      <c r="M30" s="129">
        <f>SUM(R30)/N30</f>
        <v>0.24657534246575341</v>
      </c>
      <c r="N30" s="3005">
        <f>SUM(R30:R34)</f>
        <v>146000000</v>
      </c>
      <c r="O30" s="2998" t="s">
        <v>866</v>
      </c>
      <c r="P30" s="1174" t="s">
        <v>2236</v>
      </c>
      <c r="Q30" s="1079" t="s">
        <v>2237</v>
      </c>
      <c r="R30" s="130">
        <v>36000000</v>
      </c>
      <c r="S30" s="1175">
        <v>20</v>
      </c>
      <c r="T30" s="1174" t="s">
        <v>1007</v>
      </c>
      <c r="U30" s="2998">
        <v>295972</v>
      </c>
      <c r="V30" s="2998">
        <v>294321</v>
      </c>
      <c r="W30" s="2998">
        <v>132302</v>
      </c>
      <c r="X30" s="2998">
        <v>43426</v>
      </c>
      <c r="Y30" s="2998">
        <v>313940</v>
      </c>
      <c r="Z30" s="2998">
        <v>100625</v>
      </c>
      <c r="AA30" s="2998">
        <v>2145</v>
      </c>
      <c r="AB30" s="2998">
        <v>12718</v>
      </c>
      <c r="AC30" s="2998">
        <v>36</v>
      </c>
      <c r="AD30" s="2998">
        <v>0</v>
      </c>
      <c r="AE30" s="2998">
        <v>0</v>
      </c>
      <c r="AF30" s="2998">
        <v>0</v>
      </c>
      <c r="AG30" s="2998">
        <v>70</v>
      </c>
      <c r="AH30" s="2998">
        <v>21944</v>
      </c>
      <c r="AI30" s="2998">
        <v>285</v>
      </c>
      <c r="AJ30" s="2998">
        <v>590292</v>
      </c>
      <c r="AK30" s="3002">
        <v>44197</v>
      </c>
      <c r="AL30" s="3002">
        <v>44561</v>
      </c>
      <c r="AM30" s="2998" t="s">
        <v>2193</v>
      </c>
    </row>
    <row r="31" spans="1:39" ht="102" customHeight="1" x14ac:dyDescent="0.2">
      <c r="B31" s="128"/>
      <c r="C31" s="3003"/>
      <c r="D31" s="3003"/>
      <c r="E31" s="1079">
        <v>2302042</v>
      </c>
      <c r="F31" s="1079" t="s">
        <v>864</v>
      </c>
      <c r="G31" s="1087">
        <v>230204200</v>
      </c>
      <c r="H31" s="1079" t="s">
        <v>865</v>
      </c>
      <c r="I31" s="1174">
        <v>1</v>
      </c>
      <c r="J31" s="1174" t="s">
        <v>2238</v>
      </c>
      <c r="K31" s="3004"/>
      <c r="L31" s="2998"/>
      <c r="M31" s="129">
        <f>SUM(R31)/N30</f>
        <v>0.13698630136986301</v>
      </c>
      <c r="N31" s="3005"/>
      <c r="O31" s="2998"/>
      <c r="P31" s="1174" t="s">
        <v>2239</v>
      </c>
      <c r="Q31" s="1079" t="s">
        <v>2240</v>
      </c>
      <c r="R31" s="130">
        <v>20000000</v>
      </c>
      <c r="S31" s="1175">
        <v>20</v>
      </c>
      <c r="T31" s="1174" t="s">
        <v>1007</v>
      </c>
      <c r="U31" s="2998"/>
      <c r="V31" s="2998"/>
      <c r="W31" s="2998"/>
      <c r="X31" s="2998"/>
      <c r="Y31" s="2998"/>
      <c r="Z31" s="2998"/>
      <c r="AA31" s="2998"/>
      <c r="AB31" s="2998"/>
      <c r="AC31" s="2998"/>
      <c r="AD31" s="2998"/>
      <c r="AE31" s="2998"/>
      <c r="AF31" s="2998"/>
      <c r="AG31" s="2998"/>
      <c r="AH31" s="2998"/>
      <c r="AI31" s="2998"/>
      <c r="AJ31" s="2998"/>
      <c r="AK31" s="2998"/>
      <c r="AL31" s="2998"/>
      <c r="AM31" s="2998"/>
    </row>
    <row r="32" spans="1:39" ht="108.75" customHeight="1" x14ac:dyDescent="0.2">
      <c r="B32" s="128"/>
      <c r="C32" s="3003"/>
      <c r="D32" s="3003"/>
      <c r="E32" s="1079">
        <v>2302058</v>
      </c>
      <c r="F32" s="1079" t="s">
        <v>871</v>
      </c>
      <c r="G32" s="1087">
        <v>230205800</v>
      </c>
      <c r="H32" s="1079" t="s">
        <v>872</v>
      </c>
      <c r="I32" s="1174">
        <v>300</v>
      </c>
      <c r="J32" s="1174" t="s">
        <v>2241</v>
      </c>
      <c r="K32" s="3004"/>
      <c r="L32" s="2998"/>
      <c r="M32" s="129">
        <f>R32/N30</f>
        <v>0.13698630136986301</v>
      </c>
      <c r="N32" s="3005"/>
      <c r="O32" s="2998"/>
      <c r="P32" s="1174" t="s">
        <v>2242</v>
      </c>
      <c r="Q32" s="1079" t="s">
        <v>2243</v>
      </c>
      <c r="R32" s="130">
        <v>20000000</v>
      </c>
      <c r="S32" s="1175">
        <v>20</v>
      </c>
      <c r="T32" s="1174" t="s">
        <v>1007</v>
      </c>
      <c r="U32" s="2998"/>
      <c r="V32" s="2998"/>
      <c r="W32" s="2998"/>
      <c r="X32" s="2998"/>
      <c r="Y32" s="2998"/>
      <c r="Z32" s="2998"/>
      <c r="AA32" s="2998"/>
      <c r="AB32" s="2998"/>
      <c r="AC32" s="2998"/>
      <c r="AD32" s="2998"/>
      <c r="AE32" s="2998"/>
      <c r="AF32" s="2998"/>
      <c r="AG32" s="2998"/>
      <c r="AH32" s="2998"/>
      <c r="AI32" s="2998"/>
      <c r="AJ32" s="2998"/>
      <c r="AK32" s="2998"/>
      <c r="AL32" s="2998"/>
      <c r="AM32" s="2998"/>
    </row>
    <row r="33" spans="1:59" ht="102.6" customHeight="1" x14ac:dyDescent="0.2">
      <c r="B33" s="128"/>
      <c r="C33" s="3003"/>
      <c r="D33" s="3003"/>
      <c r="E33" s="1079">
        <v>2302021</v>
      </c>
      <c r="F33" s="1079" t="s">
        <v>869</v>
      </c>
      <c r="G33" s="1087">
        <v>230202100</v>
      </c>
      <c r="H33" s="1079" t="s">
        <v>870</v>
      </c>
      <c r="I33" s="1174">
        <v>8</v>
      </c>
      <c r="J33" s="1174" t="s">
        <v>2244</v>
      </c>
      <c r="K33" s="3004"/>
      <c r="L33" s="2998"/>
      <c r="M33" s="129">
        <f>R33/N30</f>
        <v>0.34246575342465752</v>
      </c>
      <c r="N33" s="3005"/>
      <c r="O33" s="2998"/>
      <c r="P33" s="1174" t="s">
        <v>2245</v>
      </c>
      <c r="Q33" s="1079" t="s">
        <v>2246</v>
      </c>
      <c r="R33" s="130">
        <v>50000000</v>
      </c>
      <c r="S33" s="1175">
        <v>20</v>
      </c>
      <c r="T33" s="1174" t="s">
        <v>1007</v>
      </c>
      <c r="U33" s="2998"/>
      <c r="V33" s="2998"/>
      <c r="W33" s="2998"/>
      <c r="X33" s="2998"/>
      <c r="Y33" s="2998"/>
      <c r="Z33" s="2998"/>
      <c r="AA33" s="2998"/>
      <c r="AB33" s="2998"/>
      <c r="AC33" s="2998"/>
      <c r="AD33" s="2998"/>
      <c r="AE33" s="2998"/>
      <c r="AF33" s="2998"/>
      <c r="AG33" s="2998"/>
      <c r="AH33" s="2998"/>
      <c r="AI33" s="2998"/>
      <c r="AJ33" s="2998"/>
      <c r="AK33" s="2998"/>
      <c r="AL33" s="2998"/>
      <c r="AM33" s="2998"/>
    </row>
    <row r="34" spans="1:59" ht="81" customHeight="1" x14ac:dyDescent="0.2">
      <c r="B34" s="128"/>
      <c r="C34" s="3003"/>
      <c r="D34" s="3003"/>
      <c r="E34" s="1079">
        <v>2302068</v>
      </c>
      <c r="F34" s="1079" t="s">
        <v>873</v>
      </c>
      <c r="G34" s="1087">
        <v>230206800</v>
      </c>
      <c r="H34" s="1079" t="s">
        <v>874</v>
      </c>
      <c r="I34" s="1174">
        <v>60</v>
      </c>
      <c r="J34" s="1174" t="s">
        <v>2247</v>
      </c>
      <c r="K34" s="3004"/>
      <c r="L34" s="2998"/>
      <c r="M34" s="129">
        <f>R34/N30</f>
        <v>0.13698630136986301</v>
      </c>
      <c r="N34" s="3005"/>
      <c r="O34" s="2998"/>
      <c r="P34" s="1174" t="s">
        <v>2248</v>
      </c>
      <c r="Q34" s="1079" t="s">
        <v>2249</v>
      </c>
      <c r="R34" s="130">
        <v>20000000</v>
      </c>
      <c r="S34" s="1175">
        <v>20</v>
      </c>
      <c r="T34" s="1174" t="s">
        <v>1007</v>
      </c>
      <c r="U34" s="2998"/>
      <c r="V34" s="2998"/>
      <c r="W34" s="2998"/>
      <c r="X34" s="2998"/>
      <c r="Y34" s="2998"/>
      <c r="Z34" s="2998"/>
      <c r="AA34" s="2998"/>
      <c r="AB34" s="2998"/>
      <c r="AC34" s="2998"/>
      <c r="AD34" s="2998"/>
      <c r="AE34" s="2998"/>
      <c r="AF34" s="2998"/>
      <c r="AG34" s="2998"/>
      <c r="AH34" s="2998"/>
      <c r="AI34" s="2998"/>
      <c r="AJ34" s="2998"/>
      <c r="AK34" s="2998"/>
      <c r="AL34" s="2998"/>
      <c r="AM34" s="2998"/>
    </row>
    <row r="35" spans="1:59" ht="27" customHeight="1" x14ac:dyDescent="0.2">
      <c r="A35" s="116">
        <v>4</v>
      </c>
      <c r="B35" s="929" t="s">
        <v>1382</v>
      </c>
      <c r="C35" s="930"/>
      <c r="D35" s="930"/>
      <c r="E35" s="930"/>
      <c r="F35" s="930"/>
      <c r="G35" s="930"/>
      <c r="H35" s="930"/>
      <c r="I35" s="926"/>
      <c r="J35" s="926"/>
      <c r="K35" s="926"/>
      <c r="L35" s="926"/>
      <c r="M35" s="117"/>
      <c r="N35" s="118"/>
      <c r="O35" s="926"/>
      <c r="P35" s="119"/>
      <c r="Q35" s="926"/>
      <c r="R35" s="120"/>
      <c r="S35" s="121"/>
      <c r="T35" s="926"/>
      <c r="U35" s="926"/>
      <c r="V35" s="926"/>
      <c r="W35" s="926"/>
      <c r="X35" s="926"/>
      <c r="Y35" s="926"/>
      <c r="Z35" s="926"/>
      <c r="AA35" s="926"/>
      <c r="AB35" s="926"/>
      <c r="AC35" s="926"/>
      <c r="AD35" s="926"/>
      <c r="AE35" s="926"/>
      <c r="AF35" s="926"/>
      <c r="AG35" s="926"/>
      <c r="AH35" s="926"/>
      <c r="AI35" s="926"/>
      <c r="AJ35" s="926"/>
      <c r="AK35" s="122"/>
      <c r="AL35" s="122"/>
      <c r="AM35" s="123"/>
      <c r="AN35" s="102"/>
      <c r="AO35" s="102"/>
      <c r="AP35" s="102"/>
      <c r="AQ35" s="102"/>
      <c r="AR35" s="102"/>
      <c r="AS35" s="102"/>
      <c r="AT35" s="102"/>
      <c r="AU35" s="102"/>
      <c r="AV35" s="102"/>
      <c r="AW35" s="102"/>
      <c r="AX35" s="102"/>
      <c r="AY35" s="102"/>
      <c r="AZ35" s="102"/>
      <c r="BA35" s="102"/>
      <c r="BB35" s="102"/>
      <c r="BC35" s="102"/>
      <c r="BD35" s="102"/>
      <c r="BE35" s="102"/>
      <c r="BF35" s="102"/>
      <c r="BG35" s="102"/>
    </row>
    <row r="36" spans="1:59" s="102" customFormat="1" ht="45.6" customHeight="1" x14ac:dyDescent="0.2">
      <c r="A36" s="126"/>
      <c r="B36" s="126"/>
      <c r="C36" s="124">
        <v>2302</v>
      </c>
      <c r="D36" s="927" t="s">
        <v>863</v>
      </c>
      <c r="E36" s="928"/>
      <c r="F36" s="928"/>
      <c r="G36" s="928"/>
      <c r="H36" s="928"/>
      <c r="I36" s="928"/>
      <c r="J36" s="928"/>
      <c r="K36" s="928"/>
      <c r="L36" s="928"/>
      <c r="M36" s="928"/>
      <c r="N36" s="928"/>
      <c r="O36" s="928"/>
      <c r="P36" s="928"/>
      <c r="Q36" s="928"/>
      <c r="R36" s="928"/>
      <c r="S36" s="928"/>
      <c r="T36" s="916"/>
      <c r="U36" s="916"/>
      <c r="V36" s="916"/>
      <c r="W36" s="916"/>
      <c r="X36" s="916"/>
      <c r="Y36" s="916"/>
      <c r="Z36" s="916"/>
      <c r="AA36" s="916"/>
      <c r="AB36" s="916"/>
      <c r="AC36" s="916"/>
      <c r="AD36" s="916"/>
      <c r="AE36" s="916"/>
      <c r="AF36" s="916"/>
      <c r="AG36" s="916"/>
      <c r="AH36" s="916"/>
      <c r="AI36" s="916"/>
      <c r="AJ36" s="916"/>
      <c r="AK36" s="920"/>
      <c r="AL36" s="920"/>
      <c r="AM36" s="921"/>
    </row>
    <row r="37" spans="1:59" s="133" customFormat="1" ht="57.75" customHeight="1" x14ac:dyDescent="0.2">
      <c r="A37" s="131"/>
      <c r="B37" s="132"/>
      <c r="C37" s="2998"/>
      <c r="D37" s="2998"/>
      <c r="E37" s="2999">
        <v>2302003</v>
      </c>
      <c r="F37" s="2984" t="s">
        <v>885</v>
      </c>
      <c r="G37" s="2984">
        <v>230200300</v>
      </c>
      <c r="H37" s="2984" t="s">
        <v>886</v>
      </c>
      <c r="I37" s="2984">
        <v>2</v>
      </c>
      <c r="J37" s="2571" t="s">
        <v>2250</v>
      </c>
      <c r="K37" s="2968" t="s">
        <v>887</v>
      </c>
      <c r="L37" s="2968" t="s">
        <v>2251</v>
      </c>
      <c r="M37" s="2989">
        <f>SUM(R37:R38)/N37</f>
        <v>0.40268456375838924</v>
      </c>
      <c r="N37" s="2991">
        <f>SUM(R37:R43)</f>
        <v>298000000</v>
      </c>
      <c r="O37" s="2968" t="s">
        <v>888</v>
      </c>
      <c r="P37" s="2984" t="s">
        <v>2252</v>
      </c>
      <c r="Q37" s="1079" t="s">
        <v>2253</v>
      </c>
      <c r="R37" s="130">
        <v>50000000</v>
      </c>
      <c r="S37" s="1175">
        <v>20</v>
      </c>
      <c r="T37" s="1174" t="s">
        <v>1007</v>
      </c>
      <c r="U37" s="2962">
        <v>295972</v>
      </c>
      <c r="V37" s="2962">
        <v>294321</v>
      </c>
      <c r="W37" s="2962">
        <v>132302</v>
      </c>
      <c r="X37" s="2962">
        <v>43426</v>
      </c>
      <c r="Y37" s="2962">
        <v>313940</v>
      </c>
      <c r="Z37" s="2962">
        <v>100625</v>
      </c>
      <c r="AA37" s="2962">
        <v>2145</v>
      </c>
      <c r="AB37" s="2962">
        <v>12718</v>
      </c>
      <c r="AC37" s="2962">
        <v>36</v>
      </c>
      <c r="AD37" s="2962">
        <v>0</v>
      </c>
      <c r="AE37" s="2962">
        <v>0</v>
      </c>
      <c r="AF37" s="2962">
        <v>0</v>
      </c>
      <c r="AG37" s="2962">
        <v>70</v>
      </c>
      <c r="AH37" s="2962">
        <v>21944</v>
      </c>
      <c r="AI37" s="2962">
        <v>285</v>
      </c>
      <c r="AJ37" s="2962">
        <v>590292</v>
      </c>
      <c r="AK37" s="2995">
        <v>44197</v>
      </c>
      <c r="AL37" s="2995">
        <v>44561</v>
      </c>
      <c r="AM37" s="2995" t="s">
        <v>2193</v>
      </c>
    </row>
    <row r="38" spans="1:59" s="133" customFormat="1" ht="57.75" customHeight="1" x14ac:dyDescent="0.2">
      <c r="A38" s="131"/>
      <c r="B38" s="132"/>
      <c r="C38" s="2998"/>
      <c r="D38" s="2998"/>
      <c r="E38" s="3000"/>
      <c r="F38" s="2819"/>
      <c r="G38" s="2819"/>
      <c r="H38" s="2819"/>
      <c r="I38" s="2819"/>
      <c r="J38" s="3001"/>
      <c r="K38" s="2969"/>
      <c r="L38" s="2969"/>
      <c r="M38" s="2990"/>
      <c r="N38" s="2992"/>
      <c r="O38" s="2969"/>
      <c r="P38" s="2819"/>
      <c r="Q38" s="1079" t="s">
        <v>2254</v>
      </c>
      <c r="R38" s="130">
        <v>70000000</v>
      </c>
      <c r="S38" s="1175">
        <v>20</v>
      </c>
      <c r="T38" s="1174" t="s">
        <v>1007</v>
      </c>
      <c r="U38" s="2963"/>
      <c r="V38" s="2963"/>
      <c r="W38" s="2963"/>
      <c r="X38" s="2963"/>
      <c r="Y38" s="2963"/>
      <c r="Z38" s="2963"/>
      <c r="AA38" s="2963"/>
      <c r="AB38" s="2963"/>
      <c r="AC38" s="2963"/>
      <c r="AD38" s="2963"/>
      <c r="AE38" s="2963"/>
      <c r="AF38" s="2963"/>
      <c r="AG38" s="2963"/>
      <c r="AH38" s="2963"/>
      <c r="AI38" s="2963"/>
      <c r="AJ38" s="2963"/>
      <c r="AK38" s="2996"/>
      <c r="AL38" s="2996"/>
      <c r="AM38" s="2996"/>
    </row>
    <row r="39" spans="1:59" s="1392" customFormat="1" ht="79.5" customHeight="1" x14ac:dyDescent="0.2">
      <c r="A39" s="1391"/>
      <c r="B39" s="1230"/>
      <c r="C39" s="2998"/>
      <c r="D39" s="2998"/>
      <c r="E39" s="576">
        <v>2302033</v>
      </c>
      <c r="F39" s="1213" t="s">
        <v>889</v>
      </c>
      <c r="G39" s="134">
        <v>230203300</v>
      </c>
      <c r="H39" s="1236" t="s">
        <v>890</v>
      </c>
      <c r="I39" s="1229">
        <v>100</v>
      </c>
      <c r="J39" s="1229" t="s">
        <v>2255</v>
      </c>
      <c r="K39" s="2969"/>
      <c r="L39" s="2969"/>
      <c r="M39" s="129">
        <f>R39/N37</f>
        <v>0.16778523489932887</v>
      </c>
      <c r="N39" s="2992"/>
      <c r="O39" s="2969"/>
      <c r="P39" s="672" t="s">
        <v>2256</v>
      </c>
      <c r="Q39" s="755" t="s">
        <v>2257</v>
      </c>
      <c r="R39" s="130">
        <v>50000000</v>
      </c>
      <c r="S39" s="896">
        <v>20</v>
      </c>
      <c r="T39" s="1229" t="s">
        <v>1007</v>
      </c>
      <c r="U39" s="2963"/>
      <c r="V39" s="2963"/>
      <c r="W39" s="2963"/>
      <c r="X39" s="2963"/>
      <c r="Y39" s="2963"/>
      <c r="Z39" s="2963"/>
      <c r="AA39" s="2963"/>
      <c r="AB39" s="2963"/>
      <c r="AC39" s="2963"/>
      <c r="AD39" s="2963"/>
      <c r="AE39" s="2963"/>
      <c r="AF39" s="2963"/>
      <c r="AG39" s="2963"/>
      <c r="AH39" s="2963"/>
      <c r="AI39" s="2963"/>
      <c r="AJ39" s="2963"/>
      <c r="AK39" s="2996"/>
      <c r="AL39" s="2996"/>
      <c r="AM39" s="2996"/>
    </row>
    <row r="40" spans="1:59" s="1392" customFormat="1" ht="80.45" customHeight="1" x14ac:dyDescent="0.2">
      <c r="A40" s="1391"/>
      <c r="B40" s="1230"/>
      <c r="C40" s="2998"/>
      <c r="D40" s="2998"/>
      <c r="E40" s="576">
        <v>2302066</v>
      </c>
      <c r="F40" s="1213" t="s">
        <v>891</v>
      </c>
      <c r="G40" s="134">
        <v>230206600</v>
      </c>
      <c r="H40" s="1236" t="s">
        <v>892</v>
      </c>
      <c r="I40" s="1229">
        <v>50</v>
      </c>
      <c r="J40" s="1229" t="s">
        <v>2258</v>
      </c>
      <c r="K40" s="2969"/>
      <c r="L40" s="2969"/>
      <c r="M40" s="129">
        <f>R40/N37</f>
        <v>0.20134228187919462</v>
      </c>
      <c r="N40" s="2992"/>
      <c r="O40" s="2969"/>
      <c r="P40" s="673" t="s">
        <v>2259</v>
      </c>
      <c r="Q40" s="674" t="s">
        <v>2260</v>
      </c>
      <c r="R40" s="130">
        <v>60000000</v>
      </c>
      <c r="S40" s="896">
        <v>20</v>
      </c>
      <c r="T40" s="1229" t="s">
        <v>1007</v>
      </c>
      <c r="U40" s="2963"/>
      <c r="V40" s="2963"/>
      <c r="W40" s="2963"/>
      <c r="X40" s="2963"/>
      <c r="Y40" s="2963"/>
      <c r="Z40" s="2963"/>
      <c r="AA40" s="2963"/>
      <c r="AB40" s="2963"/>
      <c r="AC40" s="2963"/>
      <c r="AD40" s="2963"/>
      <c r="AE40" s="2963"/>
      <c r="AF40" s="2963"/>
      <c r="AG40" s="2963"/>
      <c r="AH40" s="2963"/>
      <c r="AI40" s="2963"/>
      <c r="AJ40" s="2963"/>
      <c r="AK40" s="2996"/>
      <c r="AL40" s="2996"/>
      <c r="AM40" s="2996"/>
    </row>
    <row r="41" spans="1:59" s="1392" customFormat="1" ht="80.45" customHeight="1" x14ac:dyDescent="0.2">
      <c r="A41" s="1391"/>
      <c r="B41" s="1230"/>
      <c r="C41" s="2998"/>
      <c r="D41" s="2998"/>
      <c r="E41" s="576">
        <v>2302004</v>
      </c>
      <c r="F41" s="1213" t="s">
        <v>893</v>
      </c>
      <c r="G41" s="134">
        <v>230200403</v>
      </c>
      <c r="H41" s="1236" t="s">
        <v>894</v>
      </c>
      <c r="I41" s="1229">
        <v>1</v>
      </c>
      <c r="J41" s="1229" t="s">
        <v>2261</v>
      </c>
      <c r="K41" s="2969"/>
      <c r="L41" s="2969"/>
      <c r="M41" s="129">
        <f>R41/N37</f>
        <v>8.3892617449664433E-2</v>
      </c>
      <c r="N41" s="2992"/>
      <c r="O41" s="2969"/>
      <c r="P41" s="673" t="s">
        <v>2262</v>
      </c>
      <c r="Q41" s="674" t="s">
        <v>2263</v>
      </c>
      <c r="R41" s="130">
        <v>25000000</v>
      </c>
      <c r="S41" s="896">
        <v>20</v>
      </c>
      <c r="T41" s="1229" t="s">
        <v>1007</v>
      </c>
      <c r="U41" s="2963"/>
      <c r="V41" s="2963"/>
      <c r="W41" s="2963"/>
      <c r="X41" s="2963"/>
      <c r="Y41" s="2963"/>
      <c r="Z41" s="2963"/>
      <c r="AA41" s="2963"/>
      <c r="AB41" s="2963"/>
      <c r="AC41" s="2963"/>
      <c r="AD41" s="2963"/>
      <c r="AE41" s="2963"/>
      <c r="AF41" s="2963"/>
      <c r="AG41" s="2963"/>
      <c r="AH41" s="2963"/>
      <c r="AI41" s="2963"/>
      <c r="AJ41" s="2963"/>
      <c r="AK41" s="2996"/>
      <c r="AL41" s="2996"/>
      <c r="AM41" s="2996"/>
    </row>
    <row r="42" spans="1:59" s="1392" customFormat="1" ht="80.25" customHeight="1" x14ac:dyDescent="0.2">
      <c r="A42" s="1391"/>
      <c r="B42" s="1230"/>
      <c r="C42" s="2998"/>
      <c r="D42" s="2998"/>
      <c r="E42" s="576">
        <v>2302007</v>
      </c>
      <c r="F42" s="1213" t="s">
        <v>895</v>
      </c>
      <c r="G42" s="134">
        <v>230200701</v>
      </c>
      <c r="H42" s="1236" t="s">
        <v>896</v>
      </c>
      <c r="I42" s="1229">
        <v>1</v>
      </c>
      <c r="J42" s="1229" t="s">
        <v>2264</v>
      </c>
      <c r="K42" s="2969"/>
      <c r="L42" s="2969"/>
      <c r="M42" s="129">
        <f>R42/N37</f>
        <v>8.3892617449664433E-2</v>
      </c>
      <c r="N42" s="2992"/>
      <c r="O42" s="2969"/>
      <c r="P42" s="673" t="s">
        <v>2265</v>
      </c>
      <c r="Q42" s="674" t="s">
        <v>2266</v>
      </c>
      <c r="R42" s="130">
        <v>25000000</v>
      </c>
      <c r="S42" s="896">
        <v>20</v>
      </c>
      <c r="T42" s="1229" t="s">
        <v>1007</v>
      </c>
      <c r="U42" s="2963"/>
      <c r="V42" s="2963"/>
      <c r="W42" s="2963"/>
      <c r="X42" s="2963"/>
      <c r="Y42" s="2963"/>
      <c r="Z42" s="2963"/>
      <c r="AA42" s="2963"/>
      <c r="AB42" s="2963"/>
      <c r="AC42" s="2963"/>
      <c r="AD42" s="2963"/>
      <c r="AE42" s="2963"/>
      <c r="AF42" s="2963"/>
      <c r="AG42" s="2963"/>
      <c r="AH42" s="2963"/>
      <c r="AI42" s="2963"/>
      <c r="AJ42" s="2963"/>
      <c r="AK42" s="2996"/>
      <c r="AL42" s="2996"/>
      <c r="AM42" s="2996"/>
    </row>
    <row r="43" spans="1:59" s="133" customFormat="1" ht="111" customHeight="1" x14ac:dyDescent="0.2">
      <c r="A43" s="131"/>
      <c r="B43" s="132"/>
      <c r="C43" s="2998"/>
      <c r="D43" s="2998"/>
      <c r="E43" s="1172">
        <v>2302083</v>
      </c>
      <c r="F43" s="999" t="s">
        <v>356</v>
      </c>
      <c r="G43" s="134">
        <v>230208300</v>
      </c>
      <c r="H43" s="1079" t="s">
        <v>379</v>
      </c>
      <c r="I43" s="135">
        <v>1</v>
      </c>
      <c r="J43" s="135" t="s">
        <v>2267</v>
      </c>
      <c r="K43" s="2970"/>
      <c r="L43" s="2970"/>
      <c r="M43" s="136">
        <f>R43/N37</f>
        <v>6.0402684563758392E-2</v>
      </c>
      <c r="N43" s="2993"/>
      <c r="O43" s="2970"/>
      <c r="P43" s="136" t="s">
        <v>2268</v>
      </c>
      <c r="Q43" s="1079" t="s">
        <v>2269</v>
      </c>
      <c r="R43" s="130">
        <v>18000000</v>
      </c>
      <c r="S43" s="1175">
        <v>20</v>
      </c>
      <c r="T43" s="1174" t="s">
        <v>1007</v>
      </c>
      <c r="U43" s="2964"/>
      <c r="V43" s="2964"/>
      <c r="W43" s="2964"/>
      <c r="X43" s="2964"/>
      <c r="Y43" s="2964"/>
      <c r="Z43" s="2964"/>
      <c r="AA43" s="2964"/>
      <c r="AB43" s="2964"/>
      <c r="AC43" s="2964"/>
      <c r="AD43" s="2964"/>
      <c r="AE43" s="2964"/>
      <c r="AF43" s="2964"/>
      <c r="AG43" s="2964"/>
      <c r="AH43" s="2964"/>
      <c r="AI43" s="2964"/>
      <c r="AJ43" s="2964"/>
      <c r="AK43" s="2997"/>
      <c r="AL43" s="2997"/>
      <c r="AM43" s="2997"/>
    </row>
    <row r="44" spans="1:59" ht="27" customHeight="1" x14ac:dyDescent="0.2">
      <c r="A44" s="116">
        <v>2</v>
      </c>
      <c r="B44" s="929" t="s">
        <v>263</v>
      </c>
      <c r="C44" s="930"/>
      <c r="D44" s="930"/>
      <c r="E44" s="930"/>
      <c r="F44" s="930"/>
      <c r="G44" s="930"/>
      <c r="H44" s="930"/>
      <c r="I44" s="926"/>
      <c r="J44" s="926"/>
      <c r="K44" s="926"/>
      <c r="L44" s="926"/>
      <c r="M44" s="117"/>
      <c r="N44" s="118"/>
      <c r="O44" s="926"/>
      <c r="P44" s="119"/>
      <c r="Q44" s="926"/>
      <c r="R44" s="120"/>
      <c r="S44" s="121"/>
      <c r="T44" s="926"/>
      <c r="U44" s="926"/>
      <c r="V44" s="926"/>
      <c r="W44" s="926"/>
      <c r="X44" s="926"/>
      <c r="Y44" s="926"/>
      <c r="Z44" s="926"/>
      <c r="AA44" s="926"/>
      <c r="AB44" s="926"/>
      <c r="AC44" s="926"/>
      <c r="AD44" s="926"/>
      <c r="AE44" s="926"/>
      <c r="AF44" s="926"/>
      <c r="AG44" s="926"/>
      <c r="AH44" s="926"/>
      <c r="AI44" s="926"/>
      <c r="AJ44" s="926"/>
      <c r="AK44" s="122"/>
      <c r="AL44" s="122"/>
      <c r="AM44" s="123"/>
      <c r="AN44" s="102"/>
      <c r="AO44" s="102"/>
      <c r="AP44" s="102"/>
      <c r="AQ44" s="102"/>
      <c r="AR44" s="102"/>
      <c r="AS44" s="102"/>
      <c r="AT44" s="102"/>
      <c r="AU44" s="102"/>
      <c r="AV44" s="102"/>
      <c r="AW44" s="102"/>
      <c r="AX44" s="102"/>
      <c r="AY44" s="102"/>
      <c r="AZ44" s="102"/>
      <c r="BA44" s="102"/>
      <c r="BB44" s="102"/>
      <c r="BC44" s="102"/>
      <c r="BD44" s="102"/>
      <c r="BE44" s="102"/>
      <c r="BF44" s="102"/>
      <c r="BG44" s="102"/>
    </row>
    <row r="45" spans="1:59" s="102" customFormat="1" ht="45.6" customHeight="1" x14ac:dyDescent="0.2">
      <c r="A45" s="126"/>
      <c r="B45" s="126"/>
      <c r="C45" s="124">
        <v>3903</v>
      </c>
      <c r="D45" s="927" t="s">
        <v>875</v>
      </c>
      <c r="E45" s="928"/>
      <c r="F45" s="928"/>
      <c r="G45" s="928"/>
      <c r="H45" s="928"/>
      <c r="I45" s="928"/>
      <c r="J45" s="932"/>
      <c r="K45" s="928"/>
      <c r="L45" s="928"/>
      <c r="M45" s="928"/>
      <c r="N45" s="928"/>
      <c r="O45" s="928"/>
      <c r="P45" s="928"/>
      <c r="Q45" s="928"/>
      <c r="R45" s="928"/>
      <c r="S45" s="928"/>
      <c r="T45" s="916"/>
      <c r="U45" s="916"/>
      <c r="V45" s="916"/>
      <c r="W45" s="916"/>
      <c r="X45" s="916"/>
      <c r="Y45" s="916"/>
      <c r="Z45" s="916"/>
      <c r="AA45" s="916"/>
      <c r="AB45" s="916"/>
      <c r="AC45" s="916"/>
      <c r="AD45" s="916"/>
      <c r="AE45" s="916"/>
      <c r="AF45" s="916"/>
      <c r="AG45" s="916"/>
      <c r="AH45" s="916"/>
      <c r="AI45" s="916"/>
      <c r="AJ45" s="916"/>
      <c r="AK45" s="920"/>
      <c r="AL45" s="920"/>
      <c r="AM45" s="921"/>
    </row>
    <row r="46" spans="1:59" ht="72" customHeight="1" x14ac:dyDescent="0.2">
      <c r="B46" s="128"/>
      <c r="C46" s="2977"/>
      <c r="D46" s="2978"/>
      <c r="E46" s="2983">
        <v>3903005</v>
      </c>
      <c r="F46" s="2984" t="s">
        <v>876</v>
      </c>
      <c r="G46" s="137">
        <v>390300501</v>
      </c>
      <c r="H46" s="138" t="s">
        <v>877</v>
      </c>
      <c r="I46" s="931">
        <v>1</v>
      </c>
      <c r="J46" s="2994" t="s">
        <v>2270</v>
      </c>
      <c r="K46" s="2986" t="s">
        <v>878</v>
      </c>
      <c r="L46" s="2968" t="s">
        <v>2271</v>
      </c>
      <c r="M46" s="2971">
        <f>SUM(R46:R48)/N46</f>
        <v>1</v>
      </c>
      <c r="N46" s="2974">
        <f>SUM(R46:R48)</f>
        <v>60000000</v>
      </c>
      <c r="O46" s="2968" t="s">
        <v>879</v>
      </c>
      <c r="P46" s="2968" t="s">
        <v>2272</v>
      </c>
      <c r="Q46" s="1079" t="s">
        <v>2273</v>
      </c>
      <c r="R46" s="130">
        <v>10000000</v>
      </c>
      <c r="S46" s="1175">
        <v>20</v>
      </c>
      <c r="T46" s="1174" t="s">
        <v>1007</v>
      </c>
      <c r="U46" s="2962">
        <v>295972</v>
      </c>
      <c r="V46" s="2962">
        <v>294321</v>
      </c>
      <c r="W46" s="2962">
        <v>132302</v>
      </c>
      <c r="X46" s="2962">
        <v>43426</v>
      </c>
      <c r="Y46" s="2962">
        <v>313940</v>
      </c>
      <c r="Z46" s="2962">
        <v>100625</v>
      </c>
      <c r="AA46" s="2962">
        <v>2145</v>
      </c>
      <c r="AB46" s="2962">
        <v>12718</v>
      </c>
      <c r="AC46" s="2962">
        <v>36</v>
      </c>
      <c r="AD46" s="2962">
        <v>0</v>
      </c>
      <c r="AE46" s="2962">
        <v>0</v>
      </c>
      <c r="AF46" s="2962">
        <v>0</v>
      </c>
      <c r="AG46" s="2962">
        <v>70</v>
      </c>
      <c r="AH46" s="2962">
        <v>21944</v>
      </c>
      <c r="AI46" s="2962">
        <v>285</v>
      </c>
      <c r="AJ46" s="2962">
        <v>590292</v>
      </c>
      <c r="AK46" s="2965">
        <v>44197</v>
      </c>
      <c r="AL46" s="2965">
        <v>44561</v>
      </c>
      <c r="AM46" s="2965" t="s">
        <v>2193</v>
      </c>
    </row>
    <row r="47" spans="1:59" ht="72" customHeight="1" x14ac:dyDescent="0.2">
      <c r="B47" s="128"/>
      <c r="C47" s="2979"/>
      <c r="D47" s="2980"/>
      <c r="E47" s="2983"/>
      <c r="F47" s="2818"/>
      <c r="G47" s="137">
        <v>390300507</v>
      </c>
      <c r="H47" s="138" t="s">
        <v>880</v>
      </c>
      <c r="I47" s="931">
        <v>50</v>
      </c>
      <c r="J47" s="2994"/>
      <c r="K47" s="2987"/>
      <c r="L47" s="2969"/>
      <c r="M47" s="2972"/>
      <c r="N47" s="2975"/>
      <c r="O47" s="2969"/>
      <c r="P47" s="2969"/>
      <c r="Q47" s="1079" t="s">
        <v>2274</v>
      </c>
      <c r="R47" s="130">
        <v>30000000</v>
      </c>
      <c r="S47" s="1175">
        <v>20</v>
      </c>
      <c r="T47" s="1174" t="s">
        <v>1007</v>
      </c>
      <c r="U47" s="2963"/>
      <c r="V47" s="2963"/>
      <c r="W47" s="2963"/>
      <c r="X47" s="2963"/>
      <c r="Y47" s="2963"/>
      <c r="Z47" s="2963"/>
      <c r="AA47" s="2963"/>
      <c r="AB47" s="2963"/>
      <c r="AC47" s="2963"/>
      <c r="AD47" s="2963"/>
      <c r="AE47" s="2963"/>
      <c r="AF47" s="2963"/>
      <c r="AG47" s="2963"/>
      <c r="AH47" s="2963"/>
      <c r="AI47" s="2963"/>
      <c r="AJ47" s="2963"/>
      <c r="AK47" s="2966"/>
      <c r="AL47" s="2966"/>
      <c r="AM47" s="2966"/>
    </row>
    <row r="48" spans="1:59" ht="72" customHeight="1" x14ac:dyDescent="0.2">
      <c r="B48" s="128"/>
      <c r="C48" s="2981"/>
      <c r="D48" s="2982"/>
      <c r="E48" s="2983"/>
      <c r="F48" s="2985"/>
      <c r="G48" s="137">
        <v>390300511</v>
      </c>
      <c r="H48" s="138" t="s">
        <v>881</v>
      </c>
      <c r="I48" s="931">
        <v>50</v>
      </c>
      <c r="J48" s="1173" t="s">
        <v>2275</v>
      </c>
      <c r="K48" s="2988"/>
      <c r="L48" s="2970"/>
      <c r="M48" s="2973"/>
      <c r="N48" s="2976"/>
      <c r="O48" s="2970"/>
      <c r="P48" s="2970"/>
      <c r="Q48" s="1079" t="s">
        <v>2276</v>
      </c>
      <c r="R48" s="130">
        <v>20000000</v>
      </c>
      <c r="S48" s="1175">
        <v>20</v>
      </c>
      <c r="T48" s="1174" t="s">
        <v>1007</v>
      </c>
      <c r="U48" s="2964"/>
      <c r="V48" s="2964"/>
      <c r="W48" s="2964"/>
      <c r="X48" s="2964"/>
      <c r="Y48" s="2964"/>
      <c r="Z48" s="2964"/>
      <c r="AA48" s="2964"/>
      <c r="AB48" s="2964"/>
      <c r="AC48" s="2964"/>
      <c r="AD48" s="2964"/>
      <c r="AE48" s="2964"/>
      <c r="AF48" s="2964"/>
      <c r="AG48" s="2964"/>
      <c r="AH48" s="2964"/>
      <c r="AI48" s="2964"/>
      <c r="AJ48" s="2964"/>
      <c r="AK48" s="2967"/>
      <c r="AL48" s="2967"/>
      <c r="AM48" s="2967"/>
    </row>
    <row r="49" spans="1:39" s="102" customFormat="1" ht="25.9" customHeight="1" x14ac:dyDescent="0.2">
      <c r="A49" s="126"/>
      <c r="B49" s="126"/>
      <c r="C49" s="124">
        <v>3904</v>
      </c>
      <c r="D49" s="927" t="s">
        <v>2277</v>
      </c>
      <c r="E49" s="928"/>
      <c r="F49" s="928"/>
      <c r="G49" s="928"/>
      <c r="H49" s="928"/>
      <c r="I49" s="928"/>
      <c r="J49" s="933"/>
      <c r="K49" s="928"/>
      <c r="L49" s="928"/>
      <c r="M49" s="928"/>
      <c r="N49" s="928"/>
      <c r="O49" s="928"/>
      <c r="P49" s="928"/>
      <c r="Q49" s="928"/>
      <c r="R49" s="928"/>
      <c r="S49" s="928"/>
      <c r="T49" s="916"/>
      <c r="U49" s="916"/>
      <c r="V49" s="916"/>
      <c r="W49" s="916"/>
      <c r="X49" s="916"/>
      <c r="Y49" s="916"/>
      <c r="Z49" s="916"/>
      <c r="AA49" s="916"/>
      <c r="AB49" s="916"/>
      <c r="AC49" s="916"/>
      <c r="AD49" s="916"/>
      <c r="AE49" s="916"/>
      <c r="AF49" s="916"/>
      <c r="AG49" s="916"/>
      <c r="AH49" s="916"/>
      <c r="AI49" s="916"/>
      <c r="AJ49" s="916"/>
      <c r="AK49" s="920"/>
      <c r="AL49" s="920"/>
      <c r="AM49" s="921"/>
    </row>
    <row r="50" spans="1:39" ht="153" customHeight="1" x14ac:dyDescent="0.2">
      <c r="B50" s="128"/>
      <c r="C50" s="2961"/>
      <c r="D50" s="2961"/>
      <c r="E50" s="1393">
        <v>3904018</v>
      </c>
      <c r="F50" s="1190" t="s">
        <v>882</v>
      </c>
      <c r="G50" s="1394">
        <v>390401809</v>
      </c>
      <c r="H50" s="1190" t="s">
        <v>883</v>
      </c>
      <c r="I50" s="1395">
        <v>7</v>
      </c>
      <c r="J50" s="1226" t="s">
        <v>2278</v>
      </c>
      <c r="K50" s="1226" t="s">
        <v>884</v>
      </c>
      <c r="L50" s="1226" t="s">
        <v>2279</v>
      </c>
      <c r="M50" s="1396">
        <f>SUM(R50)/N50</f>
        <v>1</v>
      </c>
      <c r="N50" s="1227">
        <f>SUM(R50)</f>
        <v>18000000</v>
      </c>
      <c r="O50" s="1226" t="s">
        <v>2280</v>
      </c>
      <c r="P50" s="1226" t="s">
        <v>2281</v>
      </c>
      <c r="Q50" s="1226" t="s">
        <v>2282</v>
      </c>
      <c r="R50" s="1397">
        <v>18000000</v>
      </c>
      <c r="S50" s="1398">
        <v>20</v>
      </c>
      <c r="T50" s="1226" t="s">
        <v>1007</v>
      </c>
      <c r="U50" s="1225">
        <v>295972</v>
      </c>
      <c r="V50" s="1225">
        <v>294321</v>
      </c>
      <c r="W50" s="1225">
        <v>132302</v>
      </c>
      <c r="X50" s="1225">
        <v>43426</v>
      </c>
      <c r="Y50" s="1225">
        <v>313940</v>
      </c>
      <c r="Z50" s="1225">
        <v>100625</v>
      </c>
      <c r="AA50" s="1225">
        <v>2145</v>
      </c>
      <c r="AB50" s="1225">
        <v>12718</v>
      </c>
      <c r="AC50" s="1225">
        <v>36</v>
      </c>
      <c r="AD50" s="1225">
        <v>0</v>
      </c>
      <c r="AE50" s="1225">
        <v>0</v>
      </c>
      <c r="AF50" s="1225">
        <v>0</v>
      </c>
      <c r="AG50" s="1225">
        <v>70</v>
      </c>
      <c r="AH50" s="1225">
        <v>21944</v>
      </c>
      <c r="AI50" s="1225">
        <v>285</v>
      </c>
      <c r="AJ50" s="1225">
        <v>590292</v>
      </c>
      <c r="AK50" s="1228">
        <v>44197</v>
      </c>
      <c r="AL50" s="1228">
        <v>44561</v>
      </c>
      <c r="AM50" s="1225" t="s">
        <v>2193</v>
      </c>
    </row>
    <row r="51" spans="1:39" ht="27" customHeight="1" x14ac:dyDescent="0.25">
      <c r="A51" s="1399"/>
      <c r="B51" s="1400"/>
      <c r="C51" s="1400"/>
      <c r="D51" s="1400"/>
      <c r="E51" s="1400"/>
      <c r="F51" s="1401"/>
      <c r="G51" s="1401"/>
      <c r="H51" s="1402"/>
      <c r="I51" s="1402"/>
      <c r="J51" s="1402"/>
      <c r="K51" s="1402"/>
      <c r="L51" s="1401"/>
      <c r="M51" s="1403"/>
      <c r="N51" s="1404">
        <f>SUM(N11:N50)</f>
        <v>896000000</v>
      </c>
      <c r="O51" s="1401"/>
      <c r="P51" s="1405"/>
      <c r="Q51" s="42" t="s">
        <v>1027</v>
      </c>
      <c r="R51" s="1404">
        <f>SUM(R11:R50)</f>
        <v>896000000</v>
      </c>
      <c r="S51" s="1406"/>
      <c r="T51" s="1401"/>
      <c r="U51" s="1400"/>
      <c r="V51" s="1400"/>
      <c r="W51" s="1400"/>
      <c r="X51" s="1400"/>
      <c r="Y51" s="1400"/>
      <c r="Z51" s="1400"/>
      <c r="AA51" s="1400"/>
      <c r="AB51" s="1400"/>
      <c r="AC51" s="1400"/>
      <c r="AD51" s="1400"/>
      <c r="AE51" s="1400"/>
      <c r="AF51" s="1400"/>
      <c r="AG51" s="1400"/>
      <c r="AH51" s="1400"/>
      <c r="AI51" s="1400"/>
      <c r="AJ51" s="1400"/>
      <c r="AK51" s="1407"/>
      <c r="AL51" s="1408"/>
      <c r="AM51" s="1231"/>
    </row>
    <row r="52" spans="1:39" ht="27" customHeight="1" x14ac:dyDescent="0.2">
      <c r="P52" s="772"/>
    </row>
    <row r="53" spans="1:39" ht="27" customHeight="1" x14ac:dyDescent="0.2">
      <c r="P53" s="772"/>
    </row>
    <row r="54" spans="1:39" ht="27" customHeight="1" x14ac:dyDescent="0.2">
      <c r="P54" s="772"/>
    </row>
    <row r="55" spans="1:39" ht="27" customHeight="1" x14ac:dyDescent="0.2">
      <c r="P55" s="772"/>
    </row>
  </sheetData>
  <mergeCells count="196">
    <mergeCell ref="A1:AK4"/>
    <mergeCell ref="A5:I6"/>
    <mergeCell ref="J5:AM5"/>
    <mergeCell ref="U6:AI6"/>
    <mergeCell ref="A7:B7"/>
    <mergeCell ref="C7:D7"/>
    <mergeCell ref="E7:F7"/>
    <mergeCell ref="G7:H7"/>
    <mergeCell ref="I7:I8"/>
    <mergeCell ref="J7:J8"/>
    <mergeCell ref="AJ7:AJ8"/>
    <mergeCell ref="AK7:AK8"/>
    <mergeCell ref="AL7:AL8"/>
    <mergeCell ref="AM7:AM8"/>
    <mergeCell ref="Q7:Q8"/>
    <mergeCell ref="R7:R8"/>
    <mergeCell ref="S7:T7"/>
    <mergeCell ref="U7:V7"/>
    <mergeCell ref="W7:Z7"/>
    <mergeCell ref="AA7:AF7"/>
    <mergeCell ref="K7:K8"/>
    <mergeCell ref="L7:L8"/>
    <mergeCell ref="M7:M8"/>
    <mergeCell ref="N7:N8"/>
    <mergeCell ref="C11:D12"/>
    <mergeCell ref="E11:E16"/>
    <mergeCell ref="F11:F16"/>
    <mergeCell ref="G11:G13"/>
    <mergeCell ref="H11:H13"/>
    <mergeCell ref="E17:E19"/>
    <mergeCell ref="F17:F19"/>
    <mergeCell ref="L21:L28"/>
    <mergeCell ref="J23:J24"/>
    <mergeCell ref="E26:E28"/>
    <mergeCell ref="F26:F28"/>
    <mergeCell ref="G26:G28"/>
    <mergeCell ref="H26:H28"/>
    <mergeCell ref="I26:I28"/>
    <mergeCell ref="AG7:AI7"/>
    <mergeCell ref="O11:O20"/>
    <mergeCell ref="P11:P16"/>
    <mergeCell ref="U11:U20"/>
    <mergeCell ref="V11:V20"/>
    <mergeCell ref="W11:W20"/>
    <mergeCell ref="X11:X20"/>
    <mergeCell ref="P17:P19"/>
    <mergeCell ref="I11:I13"/>
    <mergeCell ref="K11:K20"/>
    <mergeCell ref="L11:L20"/>
    <mergeCell ref="M11:M16"/>
    <mergeCell ref="N11:N20"/>
    <mergeCell ref="M17:M19"/>
    <mergeCell ref="J13:J14"/>
    <mergeCell ref="O7:O8"/>
    <mergeCell ref="P7:P8"/>
    <mergeCell ref="B9:H9"/>
    <mergeCell ref="V21:V28"/>
    <mergeCell ref="AK11:AK20"/>
    <mergeCell ref="AL11:AL20"/>
    <mergeCell ref="AM11:AM20"/>
    <mergeCell ref="G14:G16"/>
    <mergeCell ref="H14:H16"/>
    <mergeCell ref="I14:I16"/>
    <mergeCell ref="G17:G19"/>
    <mergeCell ref="H17:H19"/>
    <mergeCell ref="I17:I19"/>
    <mergeCell ref="AE11:AE20"/>
    <mergeCell ref="AF11:AF20"/>
    <mergeCell ref="AG11:AG20"/>
    <mergeCell ref="AH11:AH20"/>
    <mergeCell ref="AI11:AI20"/>
    <mergeCell ref="AJ11:AJ20"/>
    <mergeCell ref="Y11:Y20"/>
    <mergeCell ref="Z11:Z20"/>
    <mergeCell ref="AA11:AA20"/>
    <mergeCell ref="AB11:AB20"/>
    <mergeCell ref="AC11:AC20"/>
    <mergeCell ref="AD11:AD20"/>
    <mergeCell ref="A10:B28"/>
    <mergeCell ref="AJ21:AJ28"/>
    <mergeCell ref="AK21:AK28"/>
    <mergeCell ref="AL21:AL28"/>
    <mergeCell ref="AM21:AM28"/>
    <mergeCell ref="E23:E24"/>
    <mergeCell ref="F23:F24"/>
    <mergeCell ref="G23:G24"/>
    <mergeCell ref="H23:H24"/>
    <mergeCell ref="I23:I24"/>
    <mergeCell ref="AC21:AC28"/>
    <mergeCell ref="AD21:AD28"/>
    <mergeCell ref="AE21:AE28"/>
    <mergeCell ref="AF21:AF28"/>
    <mergeCell ref="AG21:AG28"/>
    <mergeCell ref="AH21:AH28"/>
    <mergeCell ref="W21:W28"/>
    <mergeCell ref="X21:X28"/>
    <mergeCell ref="Y21:Y28"/>
    <mergeCell ref="Z21:Z28"/>
    <mergeCell ref="AA21:AA28"/>
    <mergeCell ref="AB21:AB28"/>
    <mergeCell ref="K21:K28"/>
    <mergeCell ref="U21:U28"/>
    <mergeCell ref="M23:M24"/>
    <mergeCell ref="X30:X34"/>
    <mergeCell ref="Y30:Y34"/>
    <mergeCell ref="Z30:Z34"/>
    <mergeCell ref="C30:D34"/>
    <mergeCell ref="K30:K34"/>
    <mergeCell ref="L30:L34"/>
    <mergeCell ref="N30:N34"/>
    <mergeCell ref="O30:O34"/>
    <mergeCell ref="AI21:AI28"/>
    <mergeCell ref="Q27:Q28"/>
    <mergeCell ref="P23:P24"/>
    <mergeCell ref="M26:M28"/>
    <mergeCell ref="P26:P28"/>
    <mergeCell ref="N21:N28"/>
    <mergeCell ref="O21:O28"/>
    <mergeCell ref="AM30:AM34"/>
    <mergeCell ref="C37:D43"/>
    <mergeCell ref="E37:E38"/>
    <mergeCell ref="F37:F38"/>
    <mergeCell ref="G37:G38"/>
    <mergeCell ref="H37:H38"/>
    <mergeCell ref="I37:I38"/>
    <mergeCell ref="J37:J38"/>
    <mergeCell ref="K37:K43"/>
    <mergeCell ref="AG30:AG34"/>
    <mergeCell ref="AH30:AH34"/>
    <mergeCell ref="AI30:AI34"/>
    <mergeCell ref="AJ30:AJ34"/>
    <mergeCell ref="AK30:AK34"/>
    <mergeCell ref="AL30:AL34"/>
    <mergeCell ref="AA30:AA34"/>
    <mergeCell ref="AB30:AB34"/>
    <mergeCell ref="AC30:AC34"/>
    <mergeCell ref="AD30:AD34"/>
    <mergeCell ref="AE30:AE34"/>
    <mergeCell ref="AF30:AF34"/>
    <mergeCell ref="U30:U34"/>
    <mergeCell ref="V30:V34"/>
    <mergeCell ref="W30:W34"/>
    <mergeCell ref="AJ37:AJ43"/>
    <mergeCell ref="AK37:AK43"/>
    <mergeCell ref="AL37:AL43"/>
    <mergeCell ref="AM37:AM43"/>
    <mergeCell ref="AB37:AB43"/>
    <mergeCell ref="AC37:AC43"/>
    <mergeCell ref="AD37:AD43"/>
    <mergeCell ref="AE37:AE43"/>
    <mergeCell ref="AF37:AF43"/>
    <mergeCell ref="AG37:AG43"/>
    <mergeCell ref="U46:U48"/>
    <mergeCell ref="C46:D48"/>
    <mergeCell ref="E46:E48"/>
    <mergeCell ref="F46:F48"/>
    <mergeCell ref="K46:K48"/>
    <mergeCell ref="AH37:AH43"/>
    <mergeCell ref="AI37:AI43"/>
    <mergeCell ref="V37:V43"/>
    <mergeCell ref="W37:W43"/>
    <mergeCell ref="X37:X43"/>
    <mergeCell ref="Y37:Y43"/>
    <mergeCell ref="Z37:Z43"/>
    <mergeCell ref="AA37:AA43"/>
    <mergeCell ref="L37:L43"/>
    <mergeCell ref="M37:M38"/>
    <mergeCell ref="N37:N43"/>
    <mergeCell ref="O37:O43"/>
    <mergeCell ref="P37:P38"/>
    <mergeCell ref="U37:U43"/>
    <mergeCell ref="J46:J47"/>
    <mergeCell ref="C50:D50"/>
    <mergeCell ref="AH46:AH48"/>
    <mergeCell ref="AI46:AI48"/>
    <mergeCell ref="AJ46:AJ48"/>
    <mergeCell ref="AK46:AK48"/>
    <mergeCell ref="AL46:AL48"/>
    <mergeCell ref="AM46:AM48"/>
    <mergeCell ref="AB46:AB48"/>
    <mergeCell ref="AC46:AC48"/>
    <mergeCell ref="AD46:AD48"/>
    <mergeCell ref="AE46:AE48"/>
    <mergeCell ref="AF46:AF48"/>
    <mergeCell ref="AG46:AG48"/>
    <mergeCell ref="V46:V48"/>
    <mergeCell ref="W46:W48"/>
    <mergeCell ref="X46:X48"/>
    <mergeCell ref="Y46:Y48"/>
    <mergeCell ref="Z46:Z48"/>
    <mergeCell ref="AA46:AA48"/>
    <mergeCell ref="L46:L48"/>
    <mergeCell ref="M46:M48"/>
    <mergeCell ref="N46:N48"/>
    <mergeCell ref="O46:O48"/>
    <mergeCell ref="P46:P4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257"/>
  <sheetViews>
    <sheetView topLeftCell="A2" zoomScale="60" zoomScaleNormal="60" workbookViewId="0">
      <pane ySplit="7" topLeftCell="A9" activePane="bottomLeft" state="frozen"/>
      <selection activeCell="A2" sqref="A2"/>
      <selection pane="bottomLeft" activeCell="A9" sqref="A9"/>
    </sheetView>
  </sheetViews>
  <sheetFormatPr baseColWidth="10" defaultColWidth="11.42578125" defaultRowHeight="27" customHeight="1" x14ac:dyDescent="0.2"/>
  <cols>
    <col min="1" max="1" width="11.85546875" style="14" bestFit="1" customWidth="1"/>
    <col min="2" max="2" width="12.7109375" style="1" customWidth="1"/>
    <col min="3" max="3" width="11" style="1" customWidth="1"/>
    <col min="4" max="4" width="12.140625" style="1" customWidth="1"/>
    <col min="5" max="5" width="12.28515625" style="1" customWidth="1"/>
    <col min="6" max="6" width="27.85546875" style="15" customWidth="1"/>
    <col min="7" max="7" width="17.85546875" style="406" customWidth="1"/>
    <col min="8" max="8" width="18.5703125" style="288" customWidth="1"/>
    <col min="9" max="9" width="17.5703125" style="13" customWidth="1"/>
    <col min="10" max="10" width="22.140625" style="13" customWidth="1"/>
    <col min="11" max="11" width="14.42578125" style="16" customWidth="1"/>
    <col min="12" max="12" width="29.85546875" style="15" customWidth="1"/>
    <col min="13" max="13" width="12.7109375" style="17" customWidth="1"/>
    <col min="14" max="14" width="18.42578125" style="18" customWidth="1"/>
    <col min="15" max="15" width="36.28515625" style="15" customWidth="1"/>
    <col min="16" max="16" width="23.28515625" style="15" customWidth="1"/>
    <col min="17" max="17" width="38" style="15" customWidth="1"/>
    <col min="18" max="18" width="22.7109375" style="19" customWidth="1"/>
    <col min="19" max="19" width="11.7109375" style="20" customWidth="1"/>
    <col min="20" max="20" width="15" style="21" customWidth="1"/>
    <col min="21" max="21" width="13.42578125" style="1" customWidth="1"/>
    <col min="22" max="22" width="15.42578125" style="1" customWidth="1"/>
    <col min="23" max="23" width="10.85546875" style="14" customWidth="1"/>
    <col min="24" max="24" width="9.85546875" style="1" customWidth="1"/>
    <col min="25" max="25" width="13.42578125" style="1" customWidth="1"/>
    <col min="26" max="26" width="9.5703125" style="1" customWidth="1"/>
    <col min="27" max="27" width="7.28515625" style="1" customWidth="1"/>
    <col min="28" max="28" width="10.85546875" style="1" customWidth="1"/>
    <col min="29" max="30" width="4.42578125" style="1" customWidth="1"/>
    <col min="31" max="31" width="7.140625" style="1" customWidth="1"/>
    <col min="32" max="32" width="5.85546875" style="1" customWidth="1"/>
    <col min="33" max="33" width="10.5703125" style="1" customWidth="1"/>
    <col min="34" max="34" width="9.42578125" style="1" customWidth="1"/>
    <col min="35" max="35" width="9" style="1" customWidth="1"/>
    <col min="36" max="36" width="9.5703125" style="1" customWidth="1"/>
    <col min="37" max="37" width="14.5703125" style="287" customWidth="1"/>
    <col min="38" max="38" width="13.7109375" style="289" customWidth="1"/>
    <col min="39" max="39" width="20.85546875" style="24" customWidth="1"/>
    <col min="40" max="16384" width="11.42578125" style="1"/>
  </cols>
  <sheetData>
    <row r="1" spans="1:59" ht="16.5" customHeight="1" x14ac:dyDescent="0.2">
      <c r="A1" s="1817" t="s">
        <v>2283</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c r="AC1" s="1817"/>
      <c r="AD1" s="1817"/>
      <c r="AE1" s="1817"/>
      <c r="AF1" s="1817"/>
      <c r="AG1" s="1817"/>
      <c r="AH1" s="1817"/>
      <c r="AI1" s="1817"/>
      <c r="AJ1" s="1817"/>
      <c r="AK1" s="1818"/>
      <c r="AL1" s="244" t="s">
        <v>0</v>
      </c>
      <c r="AM1" s="26" t="s">
        <v>953</v>
      </c>
      <c r="AN1" s="13"/>
      <c r="AO1" s="13"/>
      <c r="AP1" s="13"/>
      <c r="AQ1" s="13"/>
      <c r="AR1" s="13"/>
      <c r="AS1" s="13"/>
      <c r="AT1" s="13"/>
      <c r="AU1" s="13"/>
      <c r="AV1" s="13"/>
      <c r="AW1" s="13"/>
      <c r="AX1" s="13"/>
      <c r="AY1" s="13"/>
      <c r="AZ1" s="13"/>
      <c r="BA1" s="13"/>
      <c r="BB1" s="13"/>
      <c r="BC1" s="13"/>
      <c r="BD1" s="13"/>
      <c r="BE1" s="13"/>
      <c r="BF1" s="13"/>
      <c r="BG1" s="13"/>
    </row>
    <row r="2" spans="1:59" ht="17.25" customHeight="1" x14ac:dyDescent="0.2">
      <c r="A2" s="1817"/>
      <c r="B2" s="1817"/>
      <c r="C2" s="1817"/>
      <c r="D2" s="1817"/>
      <c r="E2" s="1817"/>
      <c r="F2" s="1817"/>
      <c r="G2" s="1817"/>
      <c r="H2" s="1817"/>
      <c r="I2" s="1817"/>
      <c r="J2" s="1817"/>
      <c r="K2" s="1817"/>
      <c r="L2" s="1817"/>
      <c r="M2" s="1817"/>
      <c r="N2" s="1817"/>
      <c r="O2" s="1817"/>
      <c r="P2" s="1817"/>
      <c r="Q2" s="1817"/>
      <c r="R2" s="1817"/>
      <c r="S2" s="1817"/>
      <c r="T2" s="1817"/>
      <c r="U2" s="1817"/>
      <c r="V2" s="1817"/>
      <c r="W2" s="1817"/>
      <c r="X2" s="1817"/>
      <c r="Y2" s="1817"/>
      <c r="Z2" s="1817"/>
      <c r="AA2" s="1817"/>
      <c r="AB2" s="1817"/>
      <c r="AC2" s="1817"/>
      <c r="AD2" s="1817"/>
      <c r="AE2" s="1817"/>
      <c r="AF2" s="1817"/>
      <c r="AG2" s="1817"/>
      <c r="AH2" s="1817"/>
      <c r="AI2" s="1817"/>
      <c r="AJ2" s="1817"/>
      <c r="AK2" s="1818"/>
      <c r="AL2" s="245" t="s">
        <v>1</v>
      </c>
      <c r="AM2" s="26" t="s">
        <v>954</v>
      </c>
      <c r="AN2" s="13"/>
      <c r="AO2" s="13"/>
      <c r="AP2" s="13"/>
      <c r="AQ2" s="13"/>
      <c r="AR2" s="13"/>
      <c r="AS2" s="13"/>
      <c r="AT2" s="13"/>
      <c r="AU2" s="13"/>
      <c r="AV2" s="13"/>
      <c r="AW2" s="13"/>
      <c r="AX2" s="13"/>
      <c r="AY2" s="13"/>
      <c r="AZ2" s="13"/>
      <c r="BA2" s="13"/>
      <c r="BB2" s="13"/>
      <c r="BC2" s="13"/>
      <c r="BD2" s="13"/>
      <c r="BE2" s="13"/>
      <c r="BF2" s="13"/>
      <c r="BG2" s="13"/>
    </row>
    <row r="3" spans="1:59" ht="14.25" customHeight="1" x14ac:dyDescent="0.2">
      <c r="A3" s="1817"/>
      <c r="B3" s="1817"/>
      <c r="C3" s="1817"/>
      <c r="D3" s="1817"/>
      <c r="E3" s="1817"/>
      <c r="F3" s="1817"/>
      <c r="G3" s="1817"/>
      <c r="H3" s="1817"/>
      <c r="I3" s="1817"/>
      <c r="J3" s="1817"/>
      <c r="K3" s="1817"/>
      <c r="L3" s="1817"/>
      <c r="M3" s="1817"/>
      <c r="N3" s="1817"/>
      <c r="O3" s="1817"/>
      <c r="P3" s="1817"/>
      <c r="Q3" s="1817"/>
      <c r="R3" s="1817"/>
      <c r="S3" s="1817"/>
      <c r="T3" s="1817"/>
      <c r="U3" s="1817"/>
      <c r="V3" s="1817"/>
      <c r="W3" s="1817"/>
      <c r="X3" s="1817"/>
      <c r="Y3" s="1817"/>
      <c r="Z3" s="1817"/>
      <c r="AA3" s="1817"/>
      <c r="AB3" s="1817"/>
      <c r="AC3" s="1817"/>
      <c r="AD3" s="1817"/>
      <c r="AE3" s="1817"/>
      <c r="AF3" s="1817"/>
      <c r="AG3" s="1817"/>
      <c r="AH3" s="1817"/>
      <c r="AI3" s="1817"/>
      <c r="AJ3" s="1817"/>
      <c r="AK3" s="1818"/>
      <c r="AL3" s="244" t="s">
        <v>2</v>
      </c>
      <c r="AM3" s="32" t="s">
        <v>955</v>
      </c>
      <c r="AN3" s="13"/>
      <c r="AO3" s="13"/>
      <c r="AP3" s="13"/>
      <c r="AQ3" s="13"/>
      <c r="AR3" s="13"/>
      <c r="AS3" s="13"/>
      <c r="AT3" s="13"/>
      <c r="AU3" s="13"/>
      <c r="AV3" s="13"/>
      <c r="AW3" s="13"/>
      <c r="AX3" s="13"/>
      <c r="AY3" s="13"/>
      <c r="AZ3" s="13"/>
      <c r="BA3" s="13"/>
      <c r="BB3" s="13"/>
      <c r="BC3" s="13"/>
      <c r="BD3" s="13"/>
      <c r="BE3" s="13"/>
      <c r="BF3" s="13"/>
      <c r="BG3" s="13"/>
    </row>
    <row r="4" spans="1:59" ht="11.25" customHeight="1"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244" t="s">
        <v>3</v>
      </c>
      <c r="AM4" s="28" t="s">
        <v>956</v>
      </c>
      <c r="AN4" s="13"/>
      <c r="AO4" s="13"/>
      <c r="AP4" s="13"/>
      <c r="AQ4" s="13"/>
      <c r="AR4" s="13"/>
      <c r="AS4" s="13"/>
      <c r="AT4" s="13"/>
      <c r="AU4" s="13"/>
      <c r="AV4" s="13"/>
      <c r="AW4" s="13"/>
      <c r="AX4" s="13"/>
      <c r="AY4" s="13"/>
      <c r="AZ4" s="13"/>
      <c r="BA4" s="13"/>
      <c r="BB4" s="13"/>
      <c r="BC4" s="13"/>
      <c r="BD4" s="13"/>
      <c r="BE4" s="13"/>
      <c r="BF4" s="13"/>
      <c r="BG4" s="13"/>
    </row>
    <row r="5" spans="1:59" ht="20.25" customHeight="1" x14ac:dyDescent="0.2">
      <c r="A5" s="1821" t="s">
        <v>2284</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c r="BG5" s="13"/>
    </row>
    <row r="6" spans="1:59" ht="18.75" customHeight="1" x14ac:dyDescent="0.2">
      <c r="A6" s="1822"/>
      <c r="B6" s="1822"/>
      <c r="C6" s="1822"/>
      <c r="D6" s="1822"/>
      <c r="E6" s="1822"/>
      <c r="F6" s="1822"/>
      <c r="G6" s="1822"/>
      <c r="H6" s="1822"/>
      <c r="I6" s="1822"/>
      <c r="J6" s="2"/>
      <c r="K6" s="3"/>
      <c r="L6" s="246"/>
      <c r="M6" s="1012"/>
      <c r="N6" s="3"/>
      <c r="O6" s="246"/>
      <c r="P6" s="247">
        <f>20000000/N245</f>
        <v>8.6809323321324711E-2</v>
      </c>
      <c r="Q6" s="246"/>
      <c r="R6" s="3"/>
      <c r="S6" s="3"/>
      <c r="T6" s="3"/>
      <c r="U6" s="1824" t="s">
        <v>959</v>
      </c>
      <c r="V6" s="1819"/>
      <c r="W6" s="1819"/>
      <c r="X6" s="1819"/>
      <c r="Y6" s="1819"/>
      <c r="Z6" s="1819"/>
      <c r="AA6" s="1819"/>
      <c r="AB6" s="1819"/>
      <c r="AC6" s="1819"/>
      <c r="AD6" s="1819"/>
      <c r="AE6" s="1819"/>
      <c r="AF6" s="1819"/>
      <c r="AG6" s="1819"/>
      <c r="AH6" s="1819"/>
      <c r="AI6" s="1820"/>
      <c r="AJ6" s="1012"/>
      <c r="AK6" s="248"/>
      <c r="AL6" s="248"/>
      <c r="AM6" s="25"/>
      <c r="AN6" s="13"/>
      <c r="AO6" s="13"/>
      <c r="AP6" s="13"/>
      <c r="AQ6" s="13"/>
      <c r="AR6" s="13"/>
      <c r="AS6" s="13"/>
      <c r="AT6" s="13"/>
      <c r="AU6" s="13"/>
      <c r="AV6" s="13"/>
      <c r="AW6" s="13"/>
      <c r="AX6" s="13"/>
      <c r="AY6" s="13"/>
      <c r="AZ6" s="13"/>
      <c r="BA6" s="13"/>
      <c r="BB6" s="13"/>
      <c r="BC6" s="13"/>
      <c r="BD6" s="13"/>
      <c r="BE6" s="13"/>
      <c r="BF6" s="13"/>
      <c r="BG6" s="13"/>
    </row>
    <row r="7" spans="1:59" ht="30"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1838"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3249" t="s">
        <v>977</v>
      </c>
      <c r="AL7" s="3249"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108" customHeight="1" x14ac:dyDescent="0.2">
      <c r="A8" s="37" t="s">
        <v>980</v>
      </c>
      <c r="B8" s="38" t="s">
        <v>981</v>
      </c>
      <c r="C8" s="39" t="s">
        <v>980</v>
      </c>
      <c r="D8" s="38" t="s">
        <v>981</v>
      </c>
      <c r="E8" s="38" t="s">
        <v>980</v>
      </c>
      <c r="F8" s="38" t="s">
        <v>981</v>
      </c>
      <c r="G8" s="382" t="s">
        <v>980</v>
      </c>
      <c r="H8" s="38" t="s">
        <v>981</v>
      </c>
      <c r="I8" s="1828"/>
      <c r="J8" s="1828"/>
      <c r="K8" s="1828"/>
      <c r="L8" s="1828"/>
      <c r="M8" s="1833"/>
      <c r="N8" s="1835"/>
      <c r="O8" s="1837"/>
      <c r="P8" s="1837"/>
      <c r="Q8" s="1828"/>
      <c r="R8" s="1839"/>
      <c r="S8" s="40" t="s">
        <v>982</v>
      </c>
      <c r="T8" s="1013" t="s">
        <v>981</v>
      </c>
      <c r="U8" s="30" t="s">
        <v>983</v>
      </c>
      <c r="V8" s="29" t="s">
        <v>984</v>
      </c>
      <c r="W8" s="383"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3250"/>
      <c r="AL8" s="3250"/>
      <c r="AM8" s="1848"/>
      <c r="AN8" s="16"/>
      <c r="AO8" s="16"/>
      <c r="AP8" s="16"/>
      <c r="AQ8" s="16"/>
      <c r="AR8" s="16"/>
      <c r="AS8" s="16"/>
      <c r="AT8" s="16"/>
      <c r="AU8" s="16"/>
      <c r="AV8" s="16"/>
      <c r="AW8" s="16"/>
      <c r="AX8" s="16"/>
      <c r="AY8" s="16"/>
      <c r="AZ8" s="16"/>
      <c r="BA8" s="16"/>
      <c r="BB8" s="16"/>
      <c r="BC8" s="16"/>
      <c r="BD8" s="16"/>
      <c r="BE8" s="16"/>
      <c r="BF8" s="16"/>
      <c r="BG8" s="16"/>
    </row>
    <row r="9" spans="1:59" s="12" customFormat="1" ht="27" customHeight="1" x14ac:dyDescent="0.2">
      <c r="A9" s="249">
        <v>1</v>
      </c>
      <c r="B9" s="34" t="s">
        <v>2285</v>
      </c>
      <c r="C9" s="4"/>
      <c r="D9" s="4"/>
      <c r="E9" s="4"/>
      <c r="F9" s="5"/>
      <c r="G9" s="384"/>
      <c r="H9" s="5"/>
      <c r="I9" s="4"/>
      <c r="J9" s="4"/>
      <c r="K9" s="1108"/>
      <c r="L9" s="5"/>
      <c r="M9" s="6"/>
      <c r="N9" s="7"/>
      <c r="O9" s="5"/>
      <c r="P9" s="5"/>
      <c r="Q9" s="5"/>
      <c r="R9" s="8"/>
      <c r="S9" s="9"/>
      <c r="T9" s="1108"/>
      <c r="U9" s="4"/>
      <c r="V9" s="4"/>
      <c r="W9" s="385"/>
      <c r="X9" s="4"/>
      <c r="Y9" s="4"/>
      <c r="Z9" s="4"/>
      <c r="AA9" s="4"/>
      <c r="AB9" s="4"/>
      <c r="AC9" s="4"/>
      <c r="AD9" s="4"/>
      <c r="AE9" s="4"/>
      <c r="AF9" s="4"/>
      <c r="AG9" s="4"/>
      <c r="AH9" s="4"/>
      <c r="AI9" s="4"/>
      <c r="AJ9" s="4"/>
      <c r="AK9" s="250"/>
      <c r="AL9" s="250"/>
      <c r="AM9" s="11"/>
      <c r="AN9" s="13"/>
      <c r="AO9" s="13"/>
      <c r="AP9" s="13"/>
      <c r="AQ9" s="13"/>
      <c r="AR9" s="13"/>
      <c r="AS9" s="13"/>
      <c r="AT9" s="13"/>
      <c r="AU9" s="13"/>
      <c r="AV9" s="13"/>
      <c r="AW9" s="13"/>
      <c r="AX9" s="13"/>
      <c r="AY9" s="13"/>
      <c r="AZ9" s="13"/>
      <c r="BA9" s="13"/>
      <c r="BB9" s="13"/>
      <c r="BC9" s="13"/>
      <c r="BD9" s="13"/>
      <c r="BE9" s="13"/>
      <c r="BF9" s="13"/>
      <c r="BG9" s="13"/>
    </row>
    <row r="10" spans="1:59" s="251" customFormat="1" ht="27" customHeight="1" x14ac:dyDescent="0.2">
      <c r="A10" s="3243"/>
      <c r="B10" s="3244"/>
      <c r="C10" s="386">
        <v>1903</v>
      </c>
      <c r="D10" s="386" t="s">
        <v>695</v>
      </c>
      <c r="E10" s="386"/>
      <c r="F10" s="387"/>
      <c r="G10" s="388"/>
      <c r="H10" s="387"/>
      <c r="I10" s="386"/>
      <c r="J10" s="386"/>
      <c r="K10" s="389"/>
      <c r="L10" s="387"/>
      <c r="M10" s="390"/>
      <c r="N10" s="391"/>
      <c r="O10" s="387"/>
      <c r="P10" s="387"/>
      <c r="Q10" s="387"/>
      <c r="R10" s="392"/>
      <c r="S10" s="393"/>
      <c r="T10" s="389"/>
      <c r="U10" s="386"/>
      <c r="V10" s="386"/>
      <c r="W10" s="394"/>
      <c r="X10" s="386"/>
      <c r="Y10" s="386"/>
      <c r="Z10" s="386"/>
      <c r="AA10" s="386"/>
      <c r="AB10" s="386"/>
      <c r="AC10" s="386"/>
      <c r="AD10" s="386"/>
      <c r="AE10" s="386"/>
      <c r="AF10" s="386"/>
      <c r="AG10" s="386"/>
      <c r="AH10" s="386"/>
      <c r="AI10" s="386"/>
      <c r="AJ10" s="386"/>
      <c r="AK10" s="395"/>
      <c r="AL10" s="395"/>
      <c r="AM10" s="396"/>
    </row>
    <row r="11" spans="1:59" s="251" customFormat="1" ht="99.75" x14ac:dyDescent="0.2">
      <c r="A11" s="3245"/>
      <c r="B11" s="3246"/>
      <c r="C11" s="252"/>
      <c r="D11" s="253"/>
      <c r="E11" s="2538">
        <v>1903009</v>
      </c>
      <c r="F11" s="1976" t="s">
        <v>696</v>
      </c>
      <c r="G11" s="2611">
        <v>190300900</v>
      </c>
      <c r="H11" s="1976" t="s">
        <v>696</v>
      </c>
      <c r="I11" s="2538">
        <v>600</v>
      </c>
      <c r="J11" s="2539" t="s">
        <v>2286</v>
      </c>
      <c r="K11" s="2538" t="s">
        <v>697</v>
      </c>
      <c r="L11" s="1976" t="s">
        <v>2287</v>
      </c>
      <c r="M11" s="3219">
        <f>SUM(R11:R13)/N11</f>
        <v>3.3998389549968686E-2</v>
      </c>
      <c r="N11" s="2953">
        <v>1117700000</v>
      </c>
      <c r="O11" s="1976" t="s">
        <v>2288</v>
      </c>
      <c r="P11" s="1978" t="s">
        <v>2289</v>
      </c>
      <c r="Q11" s="1144" t="s">
        <v>2290</v>
      </c>
      <c r="R11" s="1145">
        <v>10000000</v>
      </c>
      <c r="S11" s="1168">
        <v>61</v>
      </c>
      <c r="T11" s="1030" t="s">
        <v>2291</v>
      </c>
      <c r="U11" s="3240">
        <v>289394</v>
      </c>
      <c r="V11" s="3240">
        <v>279112</v>
      </c>
      <c r="W11" s="3240">
        <v>63164</v>
      </c>
      <c r="X11" s="3240">
        <v>45607</v>
      </c>
      <c r="Y11" s="3240">
        <v>365607</v>
      </c>
      <c r="Z11" s="3240">
        <v>75612</v>
      </c>
      <c r="AA11" s="3240">
        <v>2145</v>
      </c>
      <c r="AB11" s="3240">
        <v>12718</v>
      </c>
      <c r="AC11" s="3240">
        <v>26</v>
      </c>
      <c r="AD11" s="3240">
        <v>37</v>
      </c>
      <c r="AE11" s="3240">
        <v>0</v>
      </c>
      <c r="AF11" s="3240">
        <v>0</v>
      </c>
      <c r="AG11" s="3240">
        <v>78</v>
      </c>
      <c r="AH11" s="3240">
        <v>16897</v>
      </c>
      <c r="AI11" s="3240">
        <v>852</v>
      </c>
      <c r="AJ11" s="3240">
        <v>568506</v>
      </c>
      <c r="AK11" s="3237">
        <v>44197</v>
      </c>
      <c r="AL11" s="3237">
        <v>44561</v>
      </c>
      <c r="AM11" s="2611" t="s">
        <v>2628</v>
      </c>
    </row>
    <row r="12" spans="1:59" s="251" customFormat="1" ht="71.25" x14ac:dyDescent="0.2">
      <c r="A12" s="3245"/>
      <c r="B12" s="3246"/>
      <c r="C12" s="254"/>
      <c r="D12" s="255"/>
      <c r="E12" s="2538"/>
      <c r="F12" s="1976"/>
      <c r="G12" s="2611"/>
      <c r="H12" s="1976"/>
      <c r="I12" s="2538"/>
      <c r="J12" s="2540"/>
      <c r="K12" s="2538"/>
      <c r="L12" s="1976"/>
      <c r="M12" s="3219"/>
      <c r="N12" s="2953"/>
      <c r="O12" s="1976"/>
      <c r="P12" s="2936"/>
      <c r="Q12" s="1144" t="s">
        <v>2292</v>
      </c>
      <c r="R12" s="1145">
        <v>10000000</v>
      </c>
      <c r="S12" s="1147">
        <v>61</v>
      </c>
      <c r="T12" s="1046" t="s">
        <v>2291</v>
      </c>
      <c r="U12" s="3241"/>
      <c r="V12" s="3241"/>
      <c r="W12" s="3241"/>
      <c r="X12" s="3241"/>
      <c r="Y12" s="3241"/>
      <c r="Z12" s="3241"/>
      <c r="AA12" s="3241"/>
      <c r="AB12" s="3241"/>
      <c r="AC12" s="3241"/>
      <c r="AD12" s="3241"/>
      <c r="AE12" s="3241"/>
      <c r="AF12" s="3241"/>
      <c r="AG12" s="3241"/>
      <c r="AH12" s="3241"/>
      <c r="AI12" s="3241"/>
      <c r="AJ12" s="3241"/>
      <c r="AK12" s="3238"/>
      <c r="AL12" s="3238"/>
      <c r="AM12" s="2611"/>
    </row>
    <row r="13" spans="1:59" s="251" customFormat="1" ht="114" x14ac:dyDescent="0.2">
      <c r="A13" s="3245"/>
      <c r="B13" s="3246"/>
      <c r="C13" s="254"/>
      <c r="D13" s="256"/>
      <c r="E13" s="2538"/>
      <c r="F13" s="1976"/>
      <c r="G13" s="2611"/>
      <c r="H13" s="1976"/>
      <c r="I13" s="2538"/>
      <c r="J13" s="2541"/>
      <c r="K13" s="2538"/>
      <c r="L13" s="1976"/>
      <c r="M13" s="3219"/>
      <c r="N13" s="2953"/>
      <c r="O13" s="1976"/>
      <c r="P13" s="2936"/>
      <c r="Q13" s="1144" t="s">
        <v>2293</v>
      </c>
      <c r="R13" s="1145">
        <v>18000000</v>
      </c>
      <c r="S13" s="1147">
        <v>61</v>
      </c>
      <c r="T13" s="1046" t="s">
        <v>2291</v>
      </c>
      <c r="U13" s="3241"/>
      <c r="V13" s="3241"/>
      <c r="W13" s="3241"/>
      <c r="X13" s="3241"/>
      <c r="Y13" s="3241"/>
      <c r="Z13" s="3241"/>
      <c r="AA13" s="3241"/>
      <c r="AB13" s="3241"/>
      <c r="AC13" s="3241"/>
      <c r="AD13" s="3241"/>
      <c r="AE13" s="3241"/>
      <c r="AF13" s="3241"/>
      <c r="AG13" s="3241"/>
      <c r="AH13" s="3241"/>
      <c r="AI13" s="3241"/>
      <c r="AJ13" s="3241"/>
      <c r="AK13" s="3238"/>
      <c r="AL13" s="3238"/>
      <c r="AM13" s="2611"/>
    </row>
    <row r="14" spans="1:59" s="251" customFormat="1" ht="42.75" x14ac:dyDescent="0.2">
      <c r="A14" s="3245"/>
      <c r="B14" s="3246"/>
      <c r="C14" s="255"/>
      <c r="D14" s="255"/>
      <c r="E14" s="2539">
        <v>1903031</v>
      </c>
      <c r="F14" s="1911" t="s">
        <v>698</v>
      </c>
      <c r="G14" s="2907">
        <v>190303100</v>
      </c>
      <c r="H14" s="1911" t="s">
        <v>699</v>
      </c>
      <c r="I14" s="2539">
        <v>12</v>
      </c>
      <c r="J14" s="2539" t="s">
        <v>2294</v>
      </c>
      <c r="K14" s="2538"/>
      <c r="L14" s="1976"/>
      <c r="M14" s="3219">
        <f>SUM(R14:R16)/N11</f>
        <v>6.6207390176254807E-2</v>
      </c>
      <c r="N14" s="2953"/>
      <c r="O14" s="1976"/>
      <c r="P14" s="2936"/>
      <c r="Q14" s="1144" t="s">
        <v>2295</v>
      </c>
      <c r="R14" s="1145">
        <v>28000000</v>
      </c>
      <c r="S14" s="1147">
        <v>61</v>
      </c>
      <c r="T14" s="1046" t="s">
        <v>2291</v>
      </c>
      <c r="U14" s="3241"/>
      <c r="V14" s="3241"/>
      <c r="W14" s="3241"/>
      <c r="X14" s="3241"/>
      <c r="Y14" s="3241"/>
      <c r="Z14" s="3241"/>
      <c r="AA14" s="3241"/>
      <c r="AB14" s="3241"/>
      <c r="AC14" s="3241"/>
      <c r="AD14" s="3241"/>
      <c r="AE14" s="3241"/>
      <c r="AF14" s="3241"/>
      <c r="AG14" s="3241"/>
      <c r="AH14" s="3241"/>
      <c r="AI14" s="3241"/>
      <c r="AJ14" s="3241"/>
      <c r="AK14" s="3238"/>
      <c r="AL14" s="3238"/>
      <c r="AM14" s="2611"/>
    </row>
    <row r="15" spans="1:59" s="251" customFormat="1" ht="114" x14ac:dyDescent="0.2">
      <c r="A15" s="3245"/>
      <c r="B15" s="3246"/>
      <c r="C15" s="255"/>
      <c r="D15" s="255"/>
      <c r="E15" s="2540"/>
      <c r="F15" s="3137"/>
      <c r="G15" s="2908"/>
      <c r="H15" s="3137"/>
      <c r="I15" s="2540"/>
      <c r="J15" s="2540"/>
      <c r="K15" s="2538"/>
      <c r="L15" s="1976"/>
      <c r="M15" s="3219"/>
      <c r="N15" s="2953"/>
      <c r="O15" s="1976"/>
      <c r="P15" s="2936"/>
      <c r="Q15" s="1144" t="s">
        <v>2296</v>
      </c>
      <c r="R15" s="1145">
        <v>32000000</v>
      </c>
      <c r="S15" s="1147">
        <v>61</v>
      </c>
      <c r="T15" s="1046" t="s">
        <v>2291</v>
      </c>
      <c r="U15" s="3241"/>
      <c r="V15" s="3241"/>
      <c r="W15" s="3241"/>
      <c r="X15" s="3241"/>
      <c r="Y15" s="3241"/>
      <c r="Z15" s="3241"/>
      <c r="AA15" s="3241"/>
      <c r="AB15" s="3241"/>
      <c r="AC15" s="3241"/>
      <c r="AD15" s="3241"/>
      <c r="AE15" s="3241"/>
      <c r="AF15" s="3241"/>
      <c r="AG15" s="3241"/>
      <c r="AH15" s="3241"/>
      <c r="AI15" s="3241"/>
      <c r="AJ15" s="3241"/>
      <c r="AK15" s="3238"/>
      <c r="AL15" s="3238"/>
      <c r="AM15" s="2611"/>
    </row>
    <row r="16" spans="1:59" s="251" customFormat="1" ht="42.75" x14ac:dyDescent="0.2">
      <c r="A16" s="3245"/>
      <c r="B16" s="3246"/>
      <c r="C16" s="255"/>
      <c r="D16" s="255"/>
      <c r="E16" s="2541"/>
      <c r="F16" s="1912"/>
      <c r="G16" s="2909"/>
      <c r="H16" s="1912"/>
      <c r="I16" s="2541"/>
      <c r="J16" s="2541"/>
      <c r="K16" s="2538"/>
      <c r="L16" s="1976"/>
      <c r="M16" s="3219"/>
      <c r="N16" s="2953"/>
      <c r="O16" s="1976"/>
      <c r="P16" s="2936"/>
      <c r="Q16" s="1144" t="s">
        <v>2297</v>
      </c>
      <c r="R16" s="1145">
        <v>14000000</v>
      </c>
      <c r="S16" s="1147">
        <v>61</v>
      </c>
      <c r="T16" s="1046" t="s">
        <v>2291</v>
      </c>
      <c r="U16" s="3241"/>
      <c r="V16" s="3241"/>
      <c r="W16" s="3241"/>
      <c r="X16" s="3241"/>
      <c r="Y16" s="3241"/>
      <c r="Z16" s="3241"/>
      <c r="AA16" s="3241"/>
      <c r="AB16" s="3241"/>
      <c r="AC16" s="3241"/>
      <c r="AD16" s="3241"/>
      <c r="AE16" s="3241"/>
      <c r="AF16" s="3241"/>
      <c r="AG16" s="3241"/>
      <c r="AH16" s="3241"/>
      <c r="AI16" s="3241"/>
      <c r="AJ16" s="3241"/>
      <c r="AK16" s="3238"/>
      <c r="AL16" s="3238"/>
      <c r="AM16" s="2611"/>
    </row>
    <row r="17" spans="1:39" s="251" customFormat="1" ht="42.75" x14ac:dyDescent="0.2">
      <c r="A17" s="3245"/>
      <c r="B17" s="3246"/>
      <c r="C17" s="255"/>
      <c r="D17" s="255"/>
      <c r="E17" s="2538">
        <v>1903023</v>
      </c>
      <c r="F17" s="1976" t="s">
        <v>700</v>
      </c>
      <c r="G17" s="3201">
        <v>190302300</v>
      </c>
      <c r="H17" s="3218" t="s">
        <v>701</v>
      </c>
      <c r="I17" s="2538">
        <v>12</v>
      </c>
      <c r="J17" s="2539" t="s">
        <v>2298</v>
      </c>
      <c r="K17" s="2538"/>
      <c r="L17" s="1976"/>
      <c r="M17" s="3219">
        <f>SUM(R17:R19)/N11</f>
        <v>2.5051444931555873E-2</v>
      </c>
      <c r="N17" s="2953"/>
      <c r="O17" s="1976"/>
      <c r="P17" s="2936"/>
      <c r="Q17" s="1144" t="s">
        <v>2299</v>
      </c>
      <c r="R17" s="1145">
        <v>14000000</v>
      </c>
      <c r="S17" s="1147">
        <v>61</v>
      </c>
      <c r="T17" s="1046" t="s">
        <v>2291</v>
      </c>
      <c r="U17" s="3241"/>
      <c r="V17" s="3241"/>
      <c r="W17" s="3241"/>
      <c r="X17" s="3241"/>
      <c r="Y17" s="3241"/>
      <c r="Z17" s="3241"/>
      <c r="AA17" s="3241"/>
      <c r="AB17" s="3241"/>
      <c r="AC17" s="3241"/>
      <c r="AD17" s="3241"/>
      <c r="AE17" s="3241"/>
      <c r="AF17" s="3241"/>
      <c r="AG17" s="3241"/>
      <c r="AH17" s="3241"/>
      <c r="AI17" s="3241"/>
      <c r="AJ17" s="3241"/>
      <c r="AK17" s="3238"/>
      <c r="AL17" s="3238"/>
      <c r="AM17" s="2611"/>
    </row>
    <row r="18" spans="1:39" s="251" customFormat="1" ht="71.25" x14ac:dyDescent="0.2">
      <c r="A18" s="3245"/>
      <c r="B18" s="3246"/>
      <c r="C18" s="255"/>
      <c r="D18" s="255"/>
      <c r="E18" s="2538"/>
      <c r="F18" s="1976"/>
      <c r="G18" s="3201"/>
      <c r="H18" s="3218"/>
      <c r="I18" s="2538"/>
      <c r="J18" s="2540"/>
      <c r="K18" s="2538"/>
      <c r="L18" s="1976"/>
      <c r="M18" s="3219"/>
      <c r="N18" s="2953"/>
      <c r="O18" s="1976"/>
      <c r="P18" s="2936"/>
      <c r="Q18" s="1144" t="s">
        <v>2300</v>
      </c>
      <c r="R18" s="1145">
        <v>7000000</v>
      </c>
      <c r="S18" s="1147">
        <v>61</v>
      </c>
      <c r="T18" s="1046" t="s">
        <v>2291</v>
      </c>
      <c r="U18" s="3241"/>
      <c r="V18" s="3241"/>
      <c r="W18" s="3241"/>
      <c r="X18" s="3241"/>
      <c r="Y18" s="3241"/>
      <c r="Z18" s="3241"/>
      <c r="AA18" s="3241"/>
      <c r="AB18" s="3241"/>
      <c r="AC18" s="3241"/>
      <c r="AD18" s="3241"/>
      <c r="AE18" s="3241"/>
      <c r="AF18" s="3241"/>
      <c r="AG18" s="3241"/>
      <c r="AH18" s="3241"/>
      <c r="AI18" s="3241"/>
      <c r="AJ18" s="3241"/>
      <c r="AK18" s="3238"/>
      <c r="AL18" s="3238"/>
      <c r="AM18" s="2611"/>
    </row>
    <row r="19" spans="1:39" s="251" customFormat="1" ht="99.75" x14ac:dyDescent="0.2">
      <c r="A19" s="3245"/>
      <c r="B19" s="3246"/>
      <c r="C19" s="255"/>
      <c r="D19" s="255"/>
      <c r="E19" s="2538"/>
      <c r="F19" s="1976"/>
      <c r="G19" s="3201"/>
      <c r="H19" s="3218"/>
      <c r="I19" s="2538"/>
      <c r="J19" s="2541"/>
      <c r="K19" s="2538"/>
      <c r="L19" s="1976"/>
      <c r="M19" s="3219"/>
      <c r="N19" s="2953"/>
      <c r="O19" s="1976"/>
      <c r="P19" s="2936"/>
      <c r="Q19" s="1144" t="s">
        <v>2301</v>
      </c>
      <c r="R19" s="1145">
        <v>7000000</v>
      </c>
      <c r="S19" s="1147">
        <v>61</v>
      </c>
      <c r="T19" s="1046" t="s">
        <v>2291</v>
      </c>
      <c r="U19" s="3241"/>
      <c r="V19" s="3241"/>
      <c r="W19" s="3241"/>
      <c r="X19" s="3241"/>
      <c r="Y19" s="3241"/>
      <c r="Z19" s="3241"/>
      <c r="AA19" s="3241"/>
      <c r="AB19" s="3241"/>
      <c r="AC19" s="3241"/>
      <c r="AD19" s="3241"/>
      <c r="AE19" s="3241"/>
      <c r="AF19" s="3241"/>
      <c r="AG19" s="3241"/>
      <c r="AH19" s="3241"/>
      <c r="AI19" s="3241"/>
      <c r="AJ19" s="3241"/>
      <c r="AK19" s="3238"/>
      <c r="AL19" s="3238"/>
      <c r="AM19" s="2611"/>
    </row>
    <row r="20" spans="1:39" s="251" customFormat="1" ht="57" x14ac:dyDescent="0.2">
      <c r="A20" s="3245"/>
      <c r="B20" s="3246"/>
      <c r="C20" s="255"/>
      <c r="D20" s="255"/>
      <c r="E20" s="2538">
        <v>1903050</v>
      </c>
      <c r="F20" s="1976" t="s">
        <v>702</v>
      </c>
      <c r="G20" s="2611">
        <v>190305000</v>
      </c>
      <c r="H20" s="1976" t="s">
        <v>703</v>
      </c>
      <c r="I20" s="2538">
        <v>12</v>
      </c>
      <c r="J20" s="2539" t="s">
        <v>2302</v>
      </c>
      <c r="K20" s="2538"/>
      <c r="L20" s="1976"/>
      <c r="M20" s="3219">
        <f>SUM(R20:R23)/N11</f>
        <v>2.5051444931555873E-2</v>
      </c>
      <c r="N20" s="2953"/>
      <c r="O20" s="1976"/>
      <c r="P20" s="2936"/>
      <c r="Q20" s="1144" t="s">
        <v>2303</v>
      </c>
      <c r="R20" s="1145">
        <v>7000000</v>
      </c>
      <c r="S20" s="1147">
        <v>61</v>
      </c>
      <c r="T20" s="1046" t="s">
        <v>2291</v>
      </c>
      <c r="U20" s="3241"/>
      <c r="V20" s="3241"/>
      <c r="W20" s="3241"/>
      <c r="X20" s="3241"/>
      <c r="Y20" s="3241"/>
      <c r="Z20" s="3241"/>
      <c r="AA20" s="3241"/>
      <c r="AB20" s="3241"/>
      <c r="AC20" s="3241"/>
      <c r="AD20" s="3241"/>
      <c r="AE20" s="3241"/>
      <c r="AF20" s="3241"/>
      <c r="AG20" s="3241"/>
      <c r="AH20" s="3241"/>
      <c r="AI20" s="3241"/>
      <c r="AJ20" s="3241"/>
      <c r="AK20" s="3238"/>
      <c r="AL20" s="3238"/>
      <c r="AM20" s="2611"/>
    </row>
    <row r="21" spans="1:39" s="251" customFormat="1" ht="114" x14ac:dyDescent="0.2">
      <c r="A21" s="3245"/>
      <c r="B21" s="3246"/>
      <c r="C21" s="255"/>
      <c r="D21" s="255"/>
      <c r="E21" s="2538"/>
      <c r="F21" s="1976"/>
      <c r="G21" s="2611"/>
      <c r="H21" s="1976"/>
      <c r="I21" s="2538"/>
      <c r="J21" s="2540"/>
      <c r="K21" s="2538"/>
      <c r="L21" s="1976"/>
      <c r="M21" s="3219"/>
      <c r="N21" s="2953"/>
      <c r="O21" s="1976"/>
      <c r="P21" s="2936"/>
      <c r="Q21" s="1144" t="s">
        <v>2304</v>
      </c>
      <c r="R21" s="1145">
        <v>7000000</v>
      </c>
      <c r="S21" s="1147">
        <v>61</v>
      </c>
      <c r="T21" s="1046" t="s">
        <v>2291</v>
      </c>
      <c r="U21" s="3241"/>
      <c r="V21" s="3241"/>
      <c r="W21" s="3241"/>
      <c r="X21" s="3241"/>
      <c r="Y21" s="3241"/>
      <c r="Z21" s="3241"/>
      <c r="AA21" s="3241"/>
      <c r="AB21" s="3241"/>
      <c r="AC21" s="3241"/>
      <c r="AD21" s="3241"/>
      <c r="AE21" s="3241"/>
      <c r="AF21" s="3241"/>
      <c r="AG21" s="3241"/>
      <c r="AH21" s="3241"/>
      <c r="AI21" s="3241"/>
      <c r="AJ21" s="3241"/>
      <c r="AK21" s="3238"/>
      <c r="AL21" s="3238"/>
      <c r="AM21" s="2611"/>
    </row>
    <row r="22" spans="1:39" s="251" customFormat="1" ht="99.75" x14ac:dyDescent="0.2">
      <c r="A22" s="3245"/>
      <c r="B22" s="3246"/>
      <c r="C22" s="255"/>
      <c r="D22" s="255"/>
      <c r="E22" s="2538"/>
      <c r="F22" s="1976"/>
      <c r="G22" s="2611"/>
      <c r="H22" s="1976"/>
      <c r="I22" s="2538"/>
      <c r="J22" s="2540"/>
      <c r="K22" s="2538"/>
      <c r="L22" s="1976"/>
      <c r="M22" s="3219"/>
      <c r="N22" s="2953"/>
      <c r="O22" s="1976"/>
      <c r="P22" s="2936"/>
      <c r="Q22" s="1144" t="s">
        <v>2305</v>
      </c>
      <c r="R22" s="1145">
        <v>7000000</v>
      </c>
      <c r="S22" s="1147">
        <v>61</v>
      </c>
      <c r="T22" s="1046" t="s">
        <v>2291</v>
      </c>
      <c r="U22" s="3241"/>
      <c r="V22" s="3241"/>
      <c r="W22" s="3241"/>
      <c r="X22" s="3241"/>
      <c r="Y22" s="3241"/>
      <c r="Z22" s="3241"/>
      <c r="AA22" s="3241"/>
      <c r="AB22" s="3241"/>
      <c r="AC22" s="3241"/>
      <c r="AD22" s="3241"/>
      <c r="AE22" s="3241"/>
      <c r="AF22" s="3241"/>
      <c r="AG22" s="3241"/>
      <c r="AH22" s="3241"/>
      <c r="AI22" s="3241"/>
      <c r="AJ22" s="3241"/>
      <c r="AK22" s="3238"/>
      <c r="AL22" s="3238"/>
      <c r="AM22" s="2611"/>
    </row>
    <row r="23" spans="1:39" s="251" customFormat="1" ht="114" x14ac:dyDescent="0.2">
      <c r="A23" s="3245"/>
      <c r="B23" s="3246"/>
      <c r="C23" s="255"/>
      <c r="D23" s="255"/>
      <c r="E23" s="2538"/>
      <c r="F23" s="1976"/>
      <c r="G23" s="2611"/>
      <c r="H23" s="1976"/>
      <c r="I23" s="2538"/>
      <c r="J23" s="2541"/>
      <c r="K23" s="2538"/>
      <c r="L23" s="1976"/>
      <c r="M23" s="3219"/>
      <c r="N23" s="2953"/>
      <c r="O23" s="1976"/>
      <c r="P23" s="2449"/>
      <c r="Q23" s="1144" t="s">
        <v>2306</v>
      </c>
      <c r="R23" s="1145">
        <v>7000000</v>
      </c>
      <c r="S23" s="1147">
        <v>61</v>
      </c>
      <c r="T23" s="1046" t="s">
        <v>2291</v>
      </c>
      <c r="U23" s="3241"/>
      <c r="V23" s="3241"/>
      <c r="W23" s="3241"/>
      <c r="X23" s="3241"/>
      <c r="Y23" s="3241"/>
      <c r="Z23" s="3241"/>
      <c r="AA23" s="3241"/>
      <c r="AB23" s="3241"/>
      <c r="AC23" s="3241"/>
      <c r="AD23" s="3241"/>
      <c r="AE23" s="3241"/>
      <c r="AF23" s="3241"/>
      <c r="AG23" s="3241"/>
      <c r="AH23" s="3241"/>
      <c r="AI23" s="3241"/>
      <c r="AJ23" s="3241"/>
      <c r="AK23" s="3238"/>
      <c r="AL23" s="3238"/>
      <c r="AM23" s="2611"/>
    </row>
    <row r="24" spans="1:39" s="251" customFormat="1" ht="71.25" x14ac:dyDescent="0.2">
      <c r="A24" s="3245"/>
      <c r="B24" s="3246"/>
      <c r="C24" s="255"/>
      <c r="D24" s="255"/>
      <c r="E24" s="2538">
        <v>1903038</v>
      </c>
      <c r="F24" s="3200" t="s">
        <v>704</v>
      </c>
      <c r="G24" s="3104">
        <v>190303801</v>
      </c>
      <c r="H24" s="3147" t="s">
        <v>705</v>
      </c>
      <c r="I24" s="2538">
        <v>1</v>
      </c>
      <c r="J24" s="2538" t="s">
        <v>2307</v>
      </c>
      <c r="K24" s="2538"/>
      <c r="L24" s="1976"/>
      <c r="M24" s="3219">
        <f>SUM(R24:R32)/N11</f>
        <v>0.79869374608571175</v>
      </c>
      <c r="N24" s="2953"/>
      <c r="O24" s="1976"/>
      <c r="P24" s="1978" t="s">
        <v>2308</v>
      </c>
      <c r="Q24" s="1144" t="s">
        <v>2309</v>
      </c>
      <c r="R24" s="1145">
        <v>24000000</v>
      </c>
      <c r="S24" s="1147">
        <v>61</v>
      </c>
      <c r="T24" s="1046" t="s">
        <v>2291</v>
      </c>
      <c r="U24" s="3241"/>
      <c r="V24" s="3241"/>
      <c r="W24" s="3241"/>
      <c r="X24" s="3241"/>
      <c r="Y24" s="3241"/>
      <c r="Z24" s="3241"/>
      <c r="AA24" s="3241"/>
      <c r="AB24" s="3241"/>
      <c r="AC24" s="3241"/>
      <c r="AD24" s="3241"/>
      <c r="AE24" s="3241"/>
      <c r="AF24" s="3241"/>
      <c r="AG24" s="3241"/>
      <c r="AH24" s="3241"/>
      <c r="AI24" s="3241"/>
      <c r="AJ24" s="3241"/>
      <c r="AK24" s="3238"/>
      <c r="AL24" s="3238"/>
      <c r="AM24" s="2611"/>
    </row>
    <row r="25" spans="1:39" s="251" customFormat="1" ht="85.5" x14ac:dyDescent="0.2">
      <c r="A25" s="3245"/>
      <c r="B25" s="3246"/>
      <c r="C25" s="255"/>
      <c r="D25" s="255"/>
      <c r="E25" s="2538"/>
      <c r="F25" s="3200"/>
      <c r="G25" s="3104"/>
      <c r="H25" s="3147"/>
      <c r="I25" s="2538"/>
      <c r="J25" s="2538"/>
      <c r="K25" s="2538"/>
      <c r="L25" s="1976"/>
      <c r="M25" s="3219"/>
      <c r="N25" s="2953"/>
      <c r="O25" s="1976"/>
      <c r="P25" s="2936"/>
      <c r="Q25" s="1144" t="s">
        <v>2310</v>
      </c>
      <c r="R25" s="1145">
        <v>24000000</v>
      </c>
      <c r="S25" s="1147">
        <v>61</v>
      </c>
      <c r="T25" s="1046" t="s">
        <v>2291</v>
      </c>
      <c r="U25" s="3241"/>
      <c r="V25" s="3241"/>
      <c r="W25" s="3241"/>
      <c r="X25" s="3241"/>
      <c r="Y25" s="3241"/>
      <c r="Z25" s="3241"/>
      <c r="AA25" s="3241"/>
      <c r="AB25" s="3241"/>
      <c r="AC25" s="3241"/>
      <c r="AD25" s="3241"/>
      <c r="AE25" s="3241"/>
      <c r="AF25" s="3241"/>
      <c r="AG25" s="3241"/>
      <c r="AH25" s="3241"/>
      <c r="AI25" s="3241"/>
      <c r="AJ25" s="3241"/>
      <c r="AK25" s="3238"/>
      <c r="AL25" s="3238"/>
      <c r="AM25" s="2611"/>
    </row>
    <row r="26" spans="1:39" s="251" customFormat="1" ht="99.75" x14ac:dyDescent="0.2">
      <c r="A26" s="3245"/>
      <c r="B26" s="3246"/>
      <c r="C26" s="255"/>
      <c r="D26" s="255"/>
      <c r="E26" s="2538"/>
      <c r="F26" s="3200"/>
      <c r="G26" s="3104"/>
      <c r="H26" s="3147"/>
      <c r="I26" s="2538"/>
      <c r="J26" s="2539" t="s">
        <v>2311</v>
      </c>
      <c r="K26" s="2538"/>
      <c r="L26" s="1976"/>
      <c r="M26" s="3219"/>
      <c r="N26" s="2953"/>
      <c r="O26" s="1976"/>
      <c r="P26" s="2936"/>
      <c r="Q26" s="1144" t="s">
        <v>2312</v>
      </c>
      <c r="R26" s="1145">
        <v>12000000</v>
      </c>
      <c r="S26" s="1147">
        <v>63</v>
      </c>
      <c r="T26" s="1046" t="s">
        <v>2313</v>
      </c>
      <c r="U26" s="3241"/>
      <c r="V26" s="3241"/>
      <c r="W26" s="3241"/>
      <c r="X26" s="3241"/>
      <c r="Y26" s="3241"/>
      <c r="Z26" s="3241"/>
      <c r="AA26" s="3241"/>
      <c r="AB26" s="3241"/>
      <c r="AC26" s="3241"/>
      <c r="AD26" s="3241"/>
      <c r="AE26" s="3241"/>
      <c r="AF26" s="3241"/>
      <c r="AG26" s="3241"/>
      <c r="AH26" s="3241"/>
      <c r="AI26" s="3241"/>
      <c r="AJ26" s="3241"/>
      <c r="AK26" s="3238"/>
      <c r="AL26" s="3238"/>
      <c r="AM26" s="2611"/>
    </row>
    <row r="27" spans="1:39" s="251" customFormat="1" ht="42.75" x14ac:dyDescent="0.2">
      <c r="A27" s="3245"/>
      <c r="B27" s="3246"/>
      <c r="C27" s="255"/>
      <c r="D27" s="255"/>
      <c r="E27" s="2538"/>
      <c r="F27" s="3200"/>
      <c r="G27" s="3104"/>
      <c r="H27" s="3147"/>
      <c r="I27" s="2538"/>
      <c r="J27" s="2540"/>
      <c r="K27" s="2538"/>
      <c r="L27" s="1976"/>
      <c r="M27" s="3219"/>
      <c r="N27" s="2953"/>
      <c r="O27" s="1976"/>
      <c r="P27" s="2936"/>
      <c r="Q27" s="1144" t="s">
        <v>2314</v>
      </c>
      <c r="R27" s="1145">
        <v>100000000</v>
      </c>
      <c r="S27" s="1147">
        <v>63</v>
      </c>
      <c r="T27" s="1046" t="s">
        <v>2313</v>
      </c>
      <c r="U27" s="3241"/>
      <c r="V27" s="3241"/>
      <c r="W27" s="3241"/>
      <c r="X27" s="3241"/>
      <c r="Y27" s="3241"/>
      <c r="Z27" s="3241"/>
      <c r="AA27" s="3241"/>
      <c r="AB27" s="3241"/>
      <c r="AC27" s="3241"/>
      <c r="AD27" s="3241"/>
      <c r="AE27" s="3241"/>
      <c r="AF27" s="3241"/>
      <c r="AG27" s="3241"/>
      <c r="AH27" s="3241"/>
      <c r="AI27" s="3241"/>
      <c r="AJ27" s="3241"/>
      <c r="AK27" s="3238"/>
      <c r="AL27" s="3238"/>
      <c r="AM27" s="2611"/>
    </row>
    <row r="28" spans="1:39" s="251" customFormat="1" ht="71.25" x14ac:dyDescent="0.2">
      <c r="A28" s="3245"/>
      <c r="B28" s="3246"/>
      <c r="C28" s="255"/>
      <c r="D28" s="255"/>
      <c r="E28" s="2538"/>
      <c r="F28" s="3200"/>
      <c r="G28" s="3104"/>
      <c r="H28" s="3147"/>
      <c r="I28" s="2538"/>
      <c r="J28" s="2540"/>
      <c r="K28" s="2538"/>
      <c r="L28" s="1976"/>
      <c r="M28" s="3219"/>
      <c r="N28" s="2953"/>
      <c r="O28" s="1976"/>
      <c r="P28" s="2936"/>
      <c r="Q28" s="1144" t="s">
        <v>2315</v>
      </c>
      <c r="R28" s="1145">
        <v>22000000</v>
      </c>
      <c r="S28" s="1147">
        <v>63</v>
      </c>
      <c r="T28" s="1046" t="s">
        <v>2313</v>
      </c>
      <c r="U28" s="3241"/>
      <c r="V28" s="3241"/>
      <c r="W28" s="3241"/>
      <c r="X28" s="3241"/>
      <c r="Y28" s="3241"/>
      <c r="Z28" s="3241"/>
      <c r="AA28" s="3241"/>
      <c r="AB28" s="3241"/>
      <c r="AC28" s="3241"/>
      <c r="AD28" s="3241"/>
      <c r="AE28" s="3241"/>
      <c r="AF28" s="3241"/>
      <c r="AG28" s="3241"/>
      <c r="AH28" s="3241"/>
      <c r="AI28" s="3241"/>
      <c r="AJ28" s="3241"/>
      <c r="AK28" s="3238"/>
      <c r="AL28" s="3238"/>
      <c r="AM28" s="2611"/>
    </row>
    <row r="29" spans="1:39" s="251" customFormat="1" ht="85.5" x14ac:dyDescent="0.2">
      <c r="A29" s="3245"/>
      <c r="B29" s="3246"/>
      <c r="C29" s="255"/>
      <c r="D29" s="255"/>
      <c r="E29" s="2538"/>
      <c r="F29" s="3200"/>
      <c r="G29" s="3104"/>
      <c r="H29" s="3147"/>
      <c r="I29" s="2538"/>
      <c r="J29" s="2540"/>
      <c r="K29" s="2538"/>
      <c r="L29" s="1976"/>
      <c r="M29" s="3219"/>
      <c r="N29" s="2953"/>
      <c r="O29" s="1976"/>
      <c r="P29" s="2936"/>
      <c r="Q29" s="1144" t="s">
        <v>2316</v>
      </c>
      <c r="R29" s="1145">
        <v>10000000</v>
      </c>
      <c r="S29" s="1147">
        <v>63</v>
      </c>
      <c r="T29" s="1046" t="s">
        <v>2313</v>
      </c>
      <c r="U29" s="3241"/>
      <c r="V29" s="3241"/>
      <c r="W29" s="3241"/>
      <c r="X29" s="3241"/>
      <c r="Y29" s="3241"/>
      <c r="Z29" s="3241"/>
      <c r="AA29" s="3241"/>
      <c r="AB29" s="3241"/>
      <c r="AC29" s="3241"/>
      <c r="AD29" s="3241"/>
      <c r="AE29" s="3241"/>
      <c r="AF29" s="3241"/>
      <c r="AG29" s="3241"/>
      <c r="AH29" s="3241"/>
      <c r="AI29" s="3241"/>
      <c r="AJ29" s="3241"/>
      <c r="AK29" s="3238"/>
      <c r="AL29" s="3238"/>
      <c r="AM29" s="2611"/>
    </row>
    <row r="30" spans="1:39" s="251" customFormat="1" ht="85.5" x14ac:dyDescent="0.2">
      <c r="A30" s="3245"/>
      <c r="B30" s="3246"/>
      <c r="C30" s="255"/>
      <c r="D30" s="255"/>
      <c r="E30" s="2538"/>
      <c r="F30" s="3200"/>
      <c r="G30" s="3104"/>
      <c r="H30" s="3147"/>
      <c r="I30" s="2538"/>
      <c r="J30" s="2540"/>
      <c r="K30" s="2538"/>
      <c r="L30" s="1976"/>
      <c r="M30" s="3219"/>
      <c r="N30" s="2953"/>
      <c r="O30" s="1976"/>
      <c r="P30" s="2936"/>
      <c r="Q30" s="1144" t="s">
        <v>2317</v>
      </c>
      <c r="R30" s="1145">
        <v>10000000</v>
      </c>
      <c r="S30" s="1147">
        <v>63</v>
      </c>
      <c r="T30" s="1046" t="s">
        <v>2313</v>
      </c>
      <c r="U30" s="3241"/>
      <c r="V30" s="3241"/>
      <c r="W30" s="3241"/>
      <c r="X30" s="3241"/>
      <c r="Y30" s="3241"/>
      <c r="Z30" s="3241"/>
      <c r="AA30" s="3241"/>
      <c r="AB30" s="3241"/>
      <c r="AC30" s="3241"/>
      <c r="AD30" s="3241"/>
      <c r="AE30" s="3241"/>
      <c r="AF30" s="3241"/>
      <c r="AG30" s="3241"/>
      <c r="AH30" s="3241"/>
      <c r="AI30" s="3241"/>
      <c r="AJ30" s="3241"/>
      <c r="AK30" s="3238"/>
      <c r="AL30" s="3238"/>
      <c r="AM30" s="2611"/>
    </row>
    <row r="31" spans="1:39" s="251" customFormat="1" ht="85.5" x14ac:dyDescent="0.2">
      <c r="A31" s="3245"/>
      <c r="B31" s="3246"/>
      <c r="C31" s="255"/>
      <c r="D31" s="255"/>
      <c r="E31" s="2538"/>
      <c r="F31" s="3200"/>
      <c r="G31" s="3104"/>
      <c r="H31" s="3147"/>
      <c r="I31" s="2538"/>
      <c r="J31" s="2540"/>
      <c r="K31" s="2538"/>
      <c r="L31" s="1976"/>
      <c r="M31" s="3219"/>
      <c r="N31" s="2953"/>
      <c r="O31" s="1976"/>
      <c r="P31" s="2936"/>
      <c r="Q31" s="1144" t="s">
        <v>2318</v>
      </c>
      <c r="R31" s="1145">
        <v>22000000</v>
      </c>
      <c r="S31" s="1147">
        <v>63</v>
      </c>
      <c r="T31" s="1046" t="s">
        <v>2313</v>
      </c>
      <c r="U31" s="3241"/>
      <c r="V31" s="3241"/>
      <c r="W31" s="3241"/>
      <c r="X31" s="3241"/>
      <c r="Y31" s="3241"/>
      <c r="Z31" s="3241"/>
      <c r="AA31" s="3241"/>
      <c r="AB31" s="3241"/>
      <c r="AC31" s="3241"/>
      <c r="AD31" s="3241"/>
      <c r="AE31" s="3241"/>
      <c r="AF31" s="3241"/>
      <c r="AG31" s="3241"/>
      <c r="AH31" s="3241"/>
      <c r="AI31" s="3241"/>
      <c r="AJ31" s="3241"/>
      <c r="AK31" s="3238"/>
      <c r="AL31" s="3238"/>
      <c r="AM31" s="2611"/>
    </row>
    <row r="32" spans="1:39" s="251" customFormat="1" ht="71.25" x14ac:dyDescent="0.2">
      <c r="A32" s="3245"/>
      <c r="B32" s="3246"/>
      <c r="C32" s="255"/>
      <c r="D32" s="255"/>
      <c r="E32" s="2538"/>
      <c r="F32" s="3200"/>
      <c r="G32" s="3104"/>
      <c r="H32" s="3147"/>
      <c r="I32" s="2538"/>
      <c r="J32" s="2541"/>
      <c r="K32" s="2538"/>
      <c r="L32" s="1976"/>
      <c r="M32" s="3219"/>
      <c r="N32" s="2953"/>
      <c r="O32" s="1976"/>
      <c r="P32" s="2936"/>
      <c r="Q32" s="1144" t="s">
        <v>2319</v>
      </c>
      <c r="R32" s="1145">
        <f>632700000+36000000</f>
        <v>668700000</v>
      </c>
      <c r="S32" s="1147">
        <v>63</v>
      </c>
      <c r="T32" s="1046" t="s">
        <v>2313</v>
      </c>
      <c r="U32" s="3241"/>
      <c r="V32" s="3241"/>
      <c r="W32" s="3241"/>
      <c r="X32" s="3241"/>
      <c r="Y32" s="3241"/>
      <c r="Z32" s="3241"/>
      <c r="AA32" s="3241"/>
      <c r="AB32" s="3241"/>
      <c r="AC32" s="3241"/>
      <c r="AD32" s="3241"/>
      <c r="AE32" s="3241"/>
      <c r="AF32" s="3241"/>
      <c r="AG32" s="3241"/>
      <c r="AH32" s="3241"/>
      <c r="AI32" s="3241"/>
      <c r="AJ32" s="3241"/>
      <c r="AK32" s="3238"/>
      <c r="AL32" s="3238"/>
      <c r="AM32" s="2611"/>
    </row>
    <row r="33" spans="1:39" s="251" customFormat="1" ht="195" x14ac:dyDescent="0.2">
      <c r="A33" s="3245"/>
      <c r="B33" s="3246"/>
      <c r="C33" s="255"/>
      <c r="D33" s="255"/>
      <c r="E33" s="1097">
        <v>1903038</v>
      </c>
      <c r="F33" s="1153" t="s">
        <v>706</v>
      </c>
      <c r="G33" s="397">
        <v>190303801</v>
      </c>
      <c r="H33" s="257" t="s">
        <v>707</v>
      </c>
      <c r="I33" s="1046">
        <v>11</v>
      </c>
      <c r="J33" s="1142" t="s">
        <v>2307</v>
      </c>
      <c r="K33" s="2538"/>
      <c r="L33" s="1976"/>
      <c r="M33" s="1164">
        <f>R33/N11</f>
        <v>1.6999194774984343E-2</v>
      </c>
      <c r="N33" s="2953"/>
      <c r="O33" s="1976"/>
      <c r="P33" s="2936"/>
      <c r="Q33" s="258" t="s">
        <v>2320</v>
      </c>
      <c r="R33" s="1145">
        <v>19000000</v>
      </c>
      <c r="S33" s="1147">
        <v>61</v>
      </c>
      <c r="T33" s="1046" t="s">
        <v>2291</v>
      </c>
      <c r="U33" s="3241"/>
      <c r="V33" s="3241"/>
      <c r="W33" s="3241"/>
      <c r="X33" s="3241"/>
      <c r="Y33" s="3241"/>
      <c r="Z33" s="3241"/>
      <c r="AA33" s="3241"/>
      <c r="AB33" s="3241"/>
      <c r="AC33" s="3241"/>
      <c r="AD33" s="3241"/>
      <c r="AE33" s="3241"/>
      <c r="AF33" s="3241"/>
      <c r="AG33" s="3241"/>
      <c r="AH33" s="3241"/>
      <c r="AI33" s="3241"/>
      <c r="AJ33" s="3241"/>
      <c r="AK33" s="3238"/>
      <c r="AL33" s="3238"/>
      <c r="AM33" s="2611"/>
    </row>
    <row r="34" spans="1:39" s="251" customFormat="1" ht="120" x14ac:dyDescent="0.2">
      <c r="A34" s="3245"/>
      <c r="B34" s="3246"/>
      <c r="C34" s="255"/>
      <c r="D34" s="255"/>
      <c r="E34" s="1150">
        <v>1903027</v>
      </c>
      <c r="F34" s="1159" t="s">
        <v>708</v>
      </c>
      <c r="G34" s="1158">
        <v>190302700</v>
      </c>
      <c r="H34" s="259" t="s">
        <v>709</v>
      </c>
      <c r="I34" s="1029">
        <v>5</v>
      </c>
      <c r="J34" s="1142" t="s">
        <v>2321</v>
      </c>
      <c r="K34" s="2538"/>
      <c r="L34" s="1976"/>
      <c r="M34" s="1164">
        <f>R34/N11</f>
        <v>1.6999194774984343E-2</v>
      </c>
      <c r="N34" s="2953"/>
      <c r="O34" s="1976"/>
      <c r="P34" s="2936"/>
      <c r="Q34" s="260" t="s">
        <v>2322</v>
      </c>
      <c r="R34" s="1145">
        <v>19000000</v>
      </c>
      <c r="S34" s="1147">
        <v>61</v>
      </c>
      <c r="T34" s="1046" t="s">
        <v>2291</v>
      </c>
      <c r="U34" s="3241"/>
      <c r="V34" s="3241"/>
      <c r="W34" s="3241"/>
      <c r="X34" s="3241"/>
      <c r="Y34" s="3241"/>
      <c r="Z34" s="3241"/>
      <c r="AA34" s="3241"/>
      <c r="AB34" s="3241"/>
      <c r="AC34" s="3241"/>
      <c r="AD34" s="3241"/>
      <c r="AE34" s="3241"/>
      <c r="AF34" s="3241"/>
      <c r="AG34" s="3241"/>
      <c r="AH34" s="3241"/>
      <c r="AI34" s="3241"/>
      <c r="AJ34" s="3241"/>
      <c r="AK34" s="3238"/>
      <c r="AL34" s="3238"/>
      <c r="AM34" s="2611"/>
    </row>
    <row r="35" spans="1:39" s="251" customFormat="1" ht="114" x14ac:dyDescent="0.2">
      <c r="A35" s="3245"/>
      <c r="B35" s="3246"/>
      <c r="C35" s="255"/>
      <c r="D35" s="255"/>
      <c r="E35" s="3103">
        <v>1903011</v>
      </c>
      <c r="F35" s="3200" t="s">
        <v>710</v>
      </c>
      <c r="G35" s="3201">
        <v>190301100</v>
      </c>
      <c r="H35" s="3218" t="s">
        <v>711</v>
      </c>
      <c r="I35" s="2538">
        <v>140</v>
      </c>
      <c r="J35" s="2539" t="s">
        <v>2323</v>
      </c>
      <c r="K35" s="2538"/>
      <c r="L35" s="1976"/>
      <c r="M35" s="3219">
        <f>SUM(R35:R36)/N11</f>
        <v>1.6999194774984343E-2</v>
      </c>
      <c r="N35" s="2953"/>
      <c r="O35" s="1976"/>
      <c r="P35" s="2936"/>
      <c r="Q35" s="1144" t="s">
        <v>2324</v>
      </c>
      <c r="R35" s="1145">
        <v>10000000</v>
      </c>
      <c r="S35" s="1147">
        <v>61</v>
      </c>
      <c r="T35" s="1046" t="s">
        <v>2291</v>
      </c>
      <c r="U35" s="3241"/>
      <c r="V35" s="3241"/>
      <c r="W35" s="3241"/>
      <c r="X35" s="3241"/>
      <c r="Y35" s="3241"/>
      <c r="Z35" s="3241"/>
      <c r="AA35" s="3241"/>
      <c r="AB35" s="3241"/>
      <c r="AC35" s="3241"/>
      <c r="AD35" s="3241"/>
      <c r="AE35" s="3241"/>
      <c r="AF35" s="3241"/>
      <c r="AG35" s="3241"/>
      <c r="AH35" s="3241"/>
      <c r="AI35" s="3241"/>
      <c r="AJ35" s="3241"/>
      <c r="AK35" s="3238"/>
      <c r="AL35" s="3238"/>
      <c r="AM35" s="2611"/>
    </row>
    <row r="36" spans="1:39" s="251" customFormat="1" ht="99.75" x14ac:dyDescent="0.2">
      <c r="A36" s="3245"/>
      <c r="B36" s="3246"/>
      <c r="C36" s="255"/>
      <c r="D36" s="255"/>
      <c r="E36" s="3164"/>
      <c r="F36" s="3223" t="s">
        <v>710</v>
      </c>
      <c r="G36" s="3224"/>
      <c r="H36" s="3236"/>
      <c r="I36" s="2539"/>
      <c r="J36" s="2541"/>
      <c r="K36" s="2538"/>
      <c r="L36" s="1976"/>
      <c r="M36" s="3214"/>
      <c r="N36" s="2953"/>
      <c r="O36" s="1976"/>
      <c r="P36" s="2449"/>
      <c r="Q36" s="1148" t="s">
        <v>2325</v>
      </c>
      <c r="R36" s="1149">
        <v>9000000</v>
      </c>
      <c r="S36" s="1147">
        <v>61</v>
      </c>
      <c r="T36" s="1029" t="s">
        <v>2291</v>
      </c>
      <c r="U36" s="3242"/>
      <c r="V36" s="3242"/>
      <c r="W36" s="3242"/>
      <c r="X36" s="3242"/>
      <c r="Y36" s="3242"/>
      <c r="Z36" s="3242"/>
      <c r="AA36" s="3242"/>
      <c r="AB36" s="3242"/>
      <c r="AC36" s="3242"/>
      <c r="AD36" s="3242"/>
      <c r="AE36" s="3242"/>
      <c r="AF36" s="3242"/>
      <c r="AG36" s="3242"/>
      <c r="AH36" s="3242"/>
      <c r="AI36" s="3242"/>
      <c r="AJ36" s="3242"/>
      <c r="AK36" s="3239"/>
      <c r="AL36" s="3239"/>
      <c r="AM36" s="2611"/>
    </row>
    <row r="37" spans="1:39" s="251" customFormat="1" ht="57" x14ac:dyDescent="0.2">
      <c r="A37" s="3245"/>
      <c r="B37" s="3246"/>
      <c r="C37" s="255"/>
      <c r="D37" s="255"/>
      <c r="E37" s="3143">
        <v>1903001</v>
      </c>
      <c r="F37" s="3189" t="s">
        <v>356</v>
      </c>
      <c r="G37" s="3183">
        <v>190300100</v>
      </c>
      <c r="H37" s="3195" t="s">
        <v>712</v>
      </c>
      <c r="I37" s="2539">
        <v>1</v>
      </c>
      <c r="J37" s="2538" t="s">
        <v>2326</v>
      </c>
      <c r="K37" s="2538" t="s">
        <v>713</v>
      </c>
      <c r="L37" s="1976" t="s">
        <v>714</v>
      </c>
      <c r="M37" s="3219">
        <f>SUM(R37:R40)/N37</f>
        <v>0.27805460750853245</v>
      </c>
      <c r="N37" s="2953">
        <v>293000000</v>
      </c>
      <c r="O37" s="1976" t="s">
        <v>715</v>
      </c>
      <c r="P37" s="3221" t="s">
        <v>2327</v>
      </c>
      <c r="Q37" s="258" t="s">
        <v>2328</v>
      </c>
      <c r="R37" s="1145">
        <v>40000000</v>
      </c>
      <c r="S37" s="261">
        <v>61</v>
      </c>
      <c r="T37" s="1046" t="s">
        <v>2291</v>
      </c>
      <c r="U37" s="2961">
        <v>289394</v>
      </c>
      <c r="V37" s="2961">
        <v>279112</v>
      </c>
      <c r="W37" s="3133">
        <v>63164</v>
      </c>
      <c r="X37" s="2961">
        <v>45607</v>
      </c>
      <c r="Y37" s="2961">
        <v>365607</v>
      </c>
      <c r="Z37" s="2961">
        <v>75612</v>
      </c>
      <c r="AA37" s="2961">
        <v>2145</v>
      </c>
      <c r="AB37" s="2961">
        <v>12718</v>
      </c>
      <c r="AC37" s="2961">
        <v>26</v>
      </c>
      <c r="AD37" s="2961">
        <v>37</v>
      </c>
      <c r="AE37" s="2961">
        <v>0</v>
      </c>
      <c r="AF37" s="2961">
        <v>0</v>
      </c>
      <c r="AG37" s="2961">
        <v>78</v>
      </c>
      <c r="AH37" s="2961">
        <v>16897</v>
      </c>
      <c r="AI37" s="2961">
        <v>852</v>
      </c>
      <c r="AJ37" s="2961">
        <v>568506</v>
      </c>
      <c r="AK37" s="3125">
        <v>44197</v>
      </c>
      <c r="AL37" s="3125">
        <v>44561</v>
      </c>
      <c r="AM37" s="2961" t="s">
        <v>2628</v>
      </c>
    </row>
    <row r="38" spans="1:39" s="251" customFormat="1" ht="57" x14ac:dyDescent="0.2">
      <c r="A38" s="3245"/>
      <c r="B38" s="3246"/>
      <c r="C38" s="255"/>
      <c r="D38" s="255"/>
      <c r="E38" s="3087"/>
      <c r="F38" s="3193"/>
      <c r="G38" s="3184"/>
      <c r="H38" s="3212"/>
      <c r="I38" s="2540"/>
      <c r="J38" s="2538"/>
      <c r="K38" s="2538"/>
      <c r="L38" s="1976"/>
      <c r="M38" s="3219"/>
      <c r="N38" s="2953"/>
      <c r="O38" s="1976"/>
      <c r="P38" s="3221"/>
      <c r="Q38" s="258" t="s">
        <v>2329</v>
      </c>
      <c r="R38" s="1145">
        <v>20000000</v>
      </c>
      <c r="S38" s="261">
        <v>61</v>
      </c>
      <c r="T38" s="1046" t="s">
        <v>2291</v>
      </c>
      <c r="U38" s="3231"/>
      <c r="V38" s="3231"/>
      <c r="W38" s="3134"/>
      <c r="X38" s="3231"/>
      <c r="Y38" s="3231"/>
      <c r="Z38" s="3231"/>
      <c r="AA38" s="3231"/>
      <c r="AB38" s="3231"/>
      <c r="AC38" s="3231"/>
      <c r="AD38" s="3231"/>
      <c r="AE38" s="3231"/>
      <c r="AF38" s="3231"/>
      <c r="AG38" s="3231"/>
      <c r="AH38" s="3231"/>
      <c r="AI38" s="3231"/>
      <c r="AJ38" s="3231"/>
      <c r="AK38" s="3234"/>
      <c r="AL38" s="3234"/>
      <c r="AM38" s="3231"/>
    </row>
    <row r="39" spans="1:39" s="251" customFormat="1" ht="57" x14ac:dyDescent="0.2">
      <c r="A39" s="3245"/>
      <c r="B39" s="3246"/>
      <c r="C39" s="255"/>
      <c r="D39" s="255"/>
      <c r="E39" s="3087"/>
      <c r="F39" s="3193"/>
      <c r="G39" s="3184"/>
      <c r="H39" s="3212"/>
      <c r="I39" s="2540"/>
      <c r="J39" s="2538"/>
      <c r="K39" s="2538"/>
      <c r="L39" s="1976"/>
      <c r="M39" s="3219"/>
      <c r="N39" s="2953"/>
      <c r="O39" s="1976"/>
      <c r="P39" s="3221"/>
      <c r="Q39" s="258" t="s">
        <v>2330</v>
      </c>
      <c r="R39" s="1145">
        <v>10000000</v>
      </c>
      <c r="S39" s="261">
        <v>61</v>
      </c>
      <c r="T39" s="1046" t="s">
        <v>2291</v>
      </c>
      <c r="U39" s="3231"/>
      <c r="V39" s="3231"/>
      <c r="W39" s="3134"/>
      <c r="X39" s="3231"/>
      <c r="Y39" s="3231"/>
      <c r="Z39" s="3231"/>
      <c r="AA39" s="3231"/>
      <c r="AB39" s="3231"/>
      <c r="AC39" s="3231"/>
      <c r="AD39" s="3231"/>
      <c r="AE39" s="3231"/>
      <c r="AF39" s="3231"/>
      <c r="AG39" s="3231"/>
      <c r="AH39" s="3231"/>
      <c r="AI39" s="3231"/>
      <c r="AJ39" s="3231"/>
      <c r="AK39" s="3234"/>
      <c r="AL39" s="3234"/>
      <c r="AM39" s="3231"/>
    </row>
    <row r="40" spans="1:39" s="251" customFormat="1" ht="42.75" x14ac:dyDescent="0.2">
      <c r="A40" s="3245"/>
      <c r="B40" s="3246"/>
      <c r="C40" s="255"/>
      <c r="D40" s="255"/>
      <c r="E40" s="3087"/>
      <c r="F40" s="3193"/>
      <c r="G40" s="3184"/>
      <c r="H40" s="3212"/>
      <c r="I40" s="2541"/>
      <c r="J40" s="2538"/>
      <c r="K40" s="2538"/>
      <c r="L40" s="1976"/>
      <c r="M40" s="3219"/>
      <c r="N40" s="2953"/>
      <c r="O40" s="1976"/>
      <c r="P40" s="3221"/>
      <c r="Q40" s="258" t="s">
        <v>2331</v>
      </c>
      <c r="R40" s="1145">
        <v>11470000</v>
      </c>
      <c r="S40" s="261">
        <v>61</v>
      </c>
      <c r="T40" s="1046" t="s">
        <v>2291</v>
      </c>
      <c r="U40" s="3231"/>
      <c r="V40" s="3231"/>
      <c r="W40" s="3134"/>
      <c r="X40" s="3231"/>
      <c r="Y40" s="3231"/>
      <c r="Z40" s="3231"/>
      <c r="AA40" s="3231"/>
      <c r="AB40" s="3231"/>
      <c r="AC40" s="3231"/>
      <c r="AD40" s="3231"/>
      <c r="AE40" s="3231"/>
      <c r="AF40" s="3231"/>
      <c r="AG40" s="3231"/>
      <c r="AH40" s="3231"/>
      <c r="AI40" s="3231"/>
      <c r="AJ40" s="3231"/>
      <c r="AK40" s="3234"/>
      <c r="AL40" s="3234"/>
      <c r="AM40" s="3231"/>
    </row>
    <row r="41" spans="1:39" s="251" customFormat="1" ht="57" x14ac:dyDescent="0.2">
      <c r="A41" s="3245"/>
      <c r="B41" s="3246"/>
      <c r="C41" s="255"/>
      <c r="D41" s="255"/>
      <c r="E41" s="3103">
        <v>1903015</v>
      </c>
      <c r="F41" s="3200" t="s">
        <v>716</v>
      </c>
      <c r="G41" s="3104">
        <v>190301500</v>
      </c>
      <c r="H41" s="3200" t="s">
        <v>717</v>
      </c>
      <c r="I41" s="2538">
        <v>12</v>
      </c>
      <c r="J41" s="2540" t="s">
        <v>2332</v>
      </c>
      <c r="K41" s="2538"/>
      <c r="L41" s="1976"/>
      <c r="M41" s="3219">
        <f>SUM(R41:R53)/N37</f>
        <v>0.72194539249146761</v>
      </c>
      <c r="N41" s="2953"/>
      <c r="O41" s="1976"/>
      <c r="P41" s="3232" t="s">
        <v>2333</v>
      </c>
      <c r="Q41" s="1144" t="s">
        <v>2334</v>
      </c>
      <c r="R41" s="1145">
        <v>15000000</v>
      </c>
      <c r="S41" s="261">
        <v>61</v>
      </c>
      <c r="T41" s="1046" t="s">
        <v>2291</v>
      </c>
      <c r="U41" s="3231"/>
      <c r="V41" s="3231"/>
      <c r="W41" s="3134"/>
      <c r="X41" s="3231"/>
      <c r="Y41" s="3231"/>
      <c r="Z41" s="3231"/>
      <c r="AA41" s="3231"/>
      <c r="AB41" s="3231"/>
      <c r="AC41" s="3231"/>
      <c r="AD41" s="3231"/>
      <c r="AE41" s="3231"/>
      <c r="AF41" s="3231"/>
      <c r="AG41" s="3231"/>
      <c r="AH41" s="3231"/>
      <c r="AI41" s="3231"/>
      <c r="AJ41" s="3231"/>
      <c r="AK41" s="3234"/>
      <c r="AL41" s="3234"/>
      <c r="AM41" s="3231"/>
    </row>
    <row r="42" spans="1:39" s="251" customFormat="1" ht="57" x14ac:dyDescent="0.2">
      <c r="A42" s="3245"/>
      <c r="B42" s="3246"/>
      <c r="C42" s="255"/>
      <c r="D42" s="255"/>
      <c r="E42" s="3103"/>
      <c r="F42" s="3200"/>
      <c r="G42" s="3104"/>
      <c r="H42" s="3200"/>
      <c r="I42" s="2538"/>
      <c r="J42" s="2540"/>
      <c r="K42" s="2538"/>
      <c r="L42" s="1976"/>
      <c r="M42" s="3219"/>
      <c r="N42" s="2953"/>
      <c r="O42" s="1976"/>
      <c r="P42" s="3233"/>
      <c r="Q42" s="1144" t="s">
        <v>2335</v>
      </c>
      <c r="R42" s="1145">
        <v>15000000</v>
      </c>
      <c r="S42" s="261">
        <v>61</v>
      </c>
      <c r="T42" s="1046" t="s">
        <v>2291</v>
      </c>
      <c r="U42" s="3231"/>
      <c r="V42" s="3231"/>
      <c r="W42" s="3134"/>
      <c r="X42" s="3231"/>
      <c r="Y42" s="3231"/>
      <c r="Z42" s="3231"/>
      <c r="AA42" s="3231"/>
      <c r="AB42" s="3231"/>
      <c r="AC42" s="3231"/>
      <c r="AD42" s="3231"/>
      <c r="AE42" s="3231"/>
      <c r="AF42" s="3231"/>
      <c r="AG42" s="3231"/>
      <c r="AH42" s="3231"/>
      <c r="AI42" s="3231"/>
      <c r="AJ42" s="3231"/>
      <c r="AK42" s="3234"/>
      <c r="AL42" s="3234"/>
      <c r="AM42" s="3231"/>
    </row>
    <row r="43" spans="1:39" s="251" customFormat="1" ht="57" x14ac:dyDescent="0.2">
      <c r="A43" s="3245"/>
      <c r="B43" s="3246"/>
      <c r="C43" s="255"/>
      <c r="D43" s="255"/>
      <c r="E43" s="3103"/>
      <c r="F43" s="3200"/>
      <c r="G43" s="3104"/>
      <c r="H43" s="3200"/>
      <c r="I43" s="2538"/>
      <c r="J43" s="2540"/>
      <c r="K43" s="2538"/>
      <c r="L43" s="1976"/>
      <c r="M43" s="3219"/>
      <c r="N43" s="2953"/>
      <c r="O43" s="1976"/>
      <c r="P43" s="3233"/>
      <c r="Q43" s="1144" t="s">
        <v>2336</v>
      </c>
      <c r="R43" s="1145">
        <v>15000000</v>
      </c>
      <c r="S43" s="261">
        <v>61</v>
      </c>
      <c r="T43" s="1046" t="s">
        <v>2291</v>
      </c>
      <c r="U43" s="3231"/>
      <c r="V43" s="3231"/>
      <c r="W43" s="3134"/>
      <c r="X43" s="3231"/>
      <c r="Y43" s="3231"/>
      <c r="Z43" s="3231"/>
      <c r="AA43" s="3231"/>
      <c r="AB43" s="3231"/>
      <c r="AC43" s="3231"/>
      <c r="AD43" s="3231"/>
      <c r="AE43" s="3231"/>
      <c r="AF43" s="3231"/>
      <c r="AG43" s="3231"/>
      <c r="AH43" s="3231"/>
      <c r="AI43" s="3231"/>
      <c r="AJ43" s="3231"/>
      <c r="AK43" s="3234"/>
      <c r="AL43" s="3234"/>
      <c r="AM43" s="3231"/>
    </row>
    <row r="44" spans="1:39" s="251" customFormat="1" ht="99.75" x14ac:dyDescent="0.2">
      <c r="A44" s="3245"/>
      <c r="B44" s="3246"/>
      <c r="C44" s="255"/>
      <c r="D44" s="255"/>
      <c r="E44" s="3103"/>
      <c r="F44" s="3200"/>
      <c r="G44" s="3104"/>
      <c r="H44" s="3200"/>
      <c r="I44" s="2538"/>
      <c r="J44" s="2540"/>
      <c r="K44" s="2538"/>
      <c r="L44" s="1976"/>
      <c r="M44" s="3219"/>
      <c r="N44" s="2953"/>
      <c r="O44" s="1976"/>
      <c r="P44" s="3233"/>
      <c r="Q44" s="1144" t="s">
        <v>2337</v>
      </c>
      <c r="R44" s="1145">
        <v>15000000</v>
      </c>
      <c r="S44" s="261">
        <v>61</v>
      </c>
      <c r="T44" s="1046" t="s">
        <v>2291</v>
      </c>
      <c r="U44" s="3231"/>
      <c r="V44" s="3231"/>
      <c r="W44" s="3134"/>
      <c r="X44" s="3231"/>
      <c r="Y44" s="3231"/>
      <c r="Z44" s="3231"/>
      <c r="AA44" s="3231"/>
      <c r="AB44" s="3231"/>
      <c r="AC44" s="3231"/>
      <c r="AD44" s="3231"/>
      <c r="AE44" s="3231"/>
      <c r="AF44" s="3231"/>
      <c r="AG44" s="3231"/>
      <c r="AH44" s="3231"/>
      <c r="AI44" s="3231"/>
      <c r="AJ44" s="3231"/>
      <c r="AK44" s="3234"/>
      <c r="AL44" s="3234"/>
      <c r="AM44" s="3231"/>
    </row>
    <row r="45" spans="1:39" s="251" customFormat="1" ht="42.75" x14ac:dyDescent="0.2">
      <c r="A45" s="3245"/>
      <c r="B45" s="3246"/>
      <c r="C45" s="255"/>
      <c r="D45" s="255"/>
      <c r="E45" s="3103"/>
      <c r="F45" s="3200"/>
      <c r="G45" s="3104"/>
      <c r="H45" s="3200"/>
      <c r="I45" s="2538"/>
      <c r="J45" s="2540"/>
      <c r="K45" s="2538"/>
      <c r="L45" s="1976"/>
      <c r="M45" s="3219"/>
      <c r="N45" s="2953"/>
      <c r="O45" s="1976"/>
      <c r="P45" s="3233"/>
      <c r="Q45" s="1144" t="s">
        <v>2338</v>
      </c>
      <c r="R45" s="1145">
        <v>8000000</v>
      </c>
      <c r="S45" s="261">
        <v>61</v>
      </c>
      <c r="T45" s="1046" t="s">
        <v>2291</v>
      </c>
      <c r="U45" s="3231"/>
      <c r="V45" s="3231"/>
      <c r="W45" s="3134"/>
      <c r="X45" s="3231"/>
      <c r="Y45" s="3231"/>
      <c r="Z45" s="3231"/>
      <c r="AA45" s="3231"/>
      <c r="AB45" s="3231"/>
      <c r="AC45" s="3231"/>
      <c r="AD45" s="3231"/>
      <c r="AE45" s="3231"/>
      <c r="AF45" s="3231"/>
      <c r="AG45" s="3231"/>
      <c r="AH45" s="3231"/>
      <c r="AI45" s="3231"/>
      <c r="AJ45" s="3231"/>
      <c r="AK45" s="3234"/>
      <c r="AL45" s="3234"/>
      <c r="AM45" s="3231"/>
    </row>
    <row r="46" spans="1:39" s="251" customFormat="1" ht="142.5" x14ac:dyDescent="0.2">
      <c r="A46" s="3245"/>
      <c r="B46" s="3246"/>
      <c r="C46" s="255"/>
      <c r="D46" s="255"/>
      <c r="E46" s="3103"/>
      <c r="F46" s="3200"/>
      <c r="G46" s="3104"/>
      <c r="H46" s="3200"/>
      <c r="I46" s="2538"/>
      <c r="J46" s="2540"/>
      <c r="K46" s="2538"/>
      <c r="L46" s="1976"/>
      <c r="M46" s="3219"/>
      <c r="N46" s="2953"/>
      <c r="O46" s="1976"/>
      <c r="P46" s="3233"/>
      <c r="Q46" s="1144" t="s">
        <v>2339</v>
      </c>
      <c r="R46" s="1145">
        <v>40000000</v>
      </c>
      <c r="S46" s="261">
        <v>61</v>
      </c>
      <c r="T46" s="1046" t="s">
        <v>2291</v>
      </c>
      <c r="U46" s="3231"/>
      <c r="V46" s="3231"/>
      <c r="W46" s="3134"/>
      <c r="X46" s="3231"/>
      <c r="Y46" s="3231"/>
      <c r="Z46" s="3231"/>
      <c r="AA46" s="3231"/>
      <c r="AB46" s="3231"/>
      <c r="AC46" s="3231"/>
      <c r="AD46" s="3231"/>
      <c r="AE46" s="3231"/>
      <c r="AF46" s="3231"/>
      <c r="AG46" s="3231"/>
      <c r="AH46" s="3231"/>
      <c r="AI46" s="3231"/>
      <c r="AJ46" s="3231"/>
      <c r="AK46" s="3234"/>
      <c r="AL46" s="3234"/>
      <c r="AM46" s="3231"/>
    </row>
    <row r="47" spans="1:39" s="251" customFormat="1" ht="71.25" x14ac:dyDescent="0.2">
      <c r="A47" s="3245"/>
      <c r="B47" s="3246"/>
      <c r="C47" s="255"/>
      <c r="D47" s="255"/>
      <c r="E47" s="3103"/>
      <c r="F47" s="3200"/>
      <c r="G47" s="3104"/>
      <c r="H47" s="3200"/>
      <c r="I47" s="2538"/>
      <c r="J47" s="2540"/>
      <c r="K47" s="2538"/>
      <c r="L47" s="1976"/>
      <c r="M47" s="3219"/>
      <c r="N47" s="2953"/>
      <c r="O47" s="1976"/>
      <c r="P47" s="3233"/>
      <c r="Q47" s="1144" t="s">
        <v>2340</v>
      </c>
      <c r="R47" s="1145">
        <v>20000000</v>
      </c>
      <c r="S47" s="261">
        <v>61</v>
      </c>
      <c r="T47" s="1046" t="s">
        <v>2291</v>
      </c>
      <c r="U47" s="3231"/>
      <c r="V47" s="3231"/>
      <c r="W47" s="3134"/>
      <c r="X47" s="3231"/>
      <c r="Y47" s="3231"/>
      <c r="Z47" s="3231"/>
      <c r="AA47" s="3231"/>
      <c r="AB47" s="3231"/>
      <c r="AC47" s="3231"/>
      <c r="AD47" s="3231"/>
      <c r="AE47" s="3231"/>
      <c r="AF47" s="3231"/>
      <c r="AG47" s="3231"/>
      <c r="AH47" s="3231"/>
      <c r="AI47" s="3231"/>
      <c r="AJ47" s="3231"/>
      <c r="AK47" s="3234"/>
      <c r="AL47" s="3234"/>
      <c r="AM47" s="3231"/>
    </row>
    <row r="48" spans="1:39" s="251" customFormat="1" ht="156.75" x14ac:dyDescent="0.2">
      <c r="A48" s="3245"/>
      <c r="B48" s="3246"/>
      <c r="C48" s="255"/>
      <c r="D48" s="255"/>
      <c r="E48" s="3103"/>
      <c r="F48" s="3200"/>
      <c r="G48" s="3104"/>
      <c r="H48" s="3200"/>
      <c r="I48" s="2538"/>
      <c r="J48" s="2540"/>
      <c r="K48" s="2538"/>
      <c r="L48" s="1976"/>
      <c r="M48" s="3219"/>
      <c r="N48" s="2953"/>
      <c r="O48" s="1976"/>
      <c r="P48" s="3233"/>
      <c r="Q48" s="1144" t="s">
        <v>2341</v>
      </c>
      <c r="R48" s="1145">
        <v>10000000</v>
      </c>
      <c r="S48" s="261">
        <v>61</v>
      </c>
      <c r="T48" s="1046" t="s">
        <v>2291</v>
      </c>
      <c r="U48" s="3231"/>
      <c r="V48" s="3231"/>
      <c r="W48" s="3134"/>
      <c r="X48" s="3231"/>
      <c r="Y48" s="3231"/>
      <c r="Z48" s="3231"/>
      <c r="AA48" s="3231"/>
      <c r="AB48" s="3231"/>
      <c r="AC48" s="3231"/>
      <c r="AD48" s="3231"/>
      <c r="AE48" s="3231"/>
      <c r="AF48" s="3231"/>
      <c r="AG48" s="3231"/>
      <c r="AH48" s="3231"/>
      <c r="AI48" s="3231"/>
      <c r="AJ48" s="3231"/>
      <c r="AK48" s="3234"/>
      <c r="AL48" s="3234"/>
      <c r="AM48" s="3231"/>
    </row>
    <row r="49" spans="1:39" s="251" customFormat="1" ht="85.5" x14ac:dyDescent="0.2">
      <c r="A49" s="3245"/>
      <c r="B49" s="3246"/>
      <c r="C49" s="255"/>
      <c r="D49" s="255"/>
      <c r="E49" s="3103"/>
      <c r="F49" s="3200"/>
      <c r="G49" s="3104"/>
      <c r="H49" s="3200"/>
      <c r="I49" s="2538"/>
      <c r="J49" s="2540"/>
      <c r="K49" s="2538"/>
      <c r="L49" s="1976"/>
      <c r="M49" s="3219"/>
      <c r="N49" s="2953"/>
      <c r="O49" s="1976"/>
      <c r="P49" s="3233"/>
      <c r="Q49" s="1144" t="s">
        <v>2342</v>
      </c>
      <c r="R49" s="1145">
        <v>10000000</v>
      </c>
      <c r="S49" s="261">
        <v>61</v>
      </c>
      <c r="T49" s="1046" t="s">
        <v>2291</v>
      </c>
      <c r="U49" s="3231"/>
      <c r="V49" s="3231"/>
      <c r="W49" s="3134"/>
      <c r="X49" s="3231"/>
      <c r="Y49" s="3231"/>
      <c r="Z49" s="3231"/>
      <c r="AA49" s="3231"/>
      <c r="AB49" s="3231"/>
      <c r="AC49" s="3231"/>
      <c r="AD49" s="3231"/>
      <c r="AE49" s="3231"/>
      <c r="AF49" s="3231"/>
      <c r="AG49" s="3231"/>
      <c r="AH49" s="3231"/>
      <c r="AI49" s="3231"/>
      <c r="AJ49" s="3231"/>
      <c r="AK49" s="3234"/>
      <c r="AL49" s="3234"/>
      <c r="AM49" s="3231"/>
    </row>
    <row r="50" spans="1:39" s="251" customFormat="1" ht="85.5" x14ac:dyDescent="0.2">
      <c r="A50" s="3245"/>
      <c r="B50" s="3246"/>
      <c r="C50" s="255"/>
      <c r="D50" s="255"/>
      <c r="E50" s="3103"/>
      <c r="F50" s="3200"/>
      <c r="G50" s="3104"/>
      <c r="H50" s="3200"/>
      <c r="I50" s="2538"/>
      <c r="J50" s="2540"/>
      <c r="K50" s="2538"/>
      <c r="L50" s="1976"/>
      <c r="M50" s="3219"/>
      <c r="N50" s="2953"/>
      <c r="O50" s="1976"/>
      <c r="P50" s="3233"/>
      <c r="Q50" s="1144" t="s">
        <v>2343</v>
      </c>
      <c r="R50" s="1145">
        <v>25000000</v>
      </c>
      <c r="S50" s="261">
        <v>61</v>
      </c>
      <c r="T50" s="1046" t="s">
        <v>2291</v>
      </c>
      <c r="U50" s="3231"/>
      <c r="V50" s="3231"/>
      <c r="W50" s="3134"/>
      <c r="X50" s="3231"/>
      <c r="Y50" s="3231"/>
      <c r="Z50" s="3231"/>
      <c r="AA50" s="3231"/>
      <c r="AB50" s="3231"/>
      <c r="AC50" s="3231"/>
      <c r="AD50" s="3231"/>
      <c r="AE50" s="3231"/>
      <c r="AF50" s="3231"/>
      <c r="AG50" s="3231"/>
      <c r="AH50" s="3231"/>
      <c r="AI50" s="3231"/>
      <c r="AJ50" s="3231"/>
      <c r="AK50" s="3234"/>
      <c r="AL50" s="3234"/>
      <c r="AM50" s="3231"/>
    </row>
    <row r="51" spans="1:39" s="251" customFormat="1" ht="71.25" x14ac:dyDescent="0.2">
      <c r="A51" s="3245"/>
      <c r="B51" s="3246"/>
      <c r="C51" s="255"/>
      <c r="D51" s="255"/>
      <c r="E51" s="3103"/>
      <c r="F51" s="3200"/>
      <c r="G51" s="3104"/>
      <c r="H51" s="3200"/>
      <c r="I51" s="2538"/>
      <c r="J51" s="2540"/>
      <c r="K51" s="2538"/>
      <c r="L51" s="1976"/>
      <c r="M51" s="3219"/>
      <c r="N51" s="2953"/>
      <c r="O51" s="1976"/>
      <c r="P51" s="3233"/>
      <c r="Q51" s="1144" t="s">
        <v>2344</v>
      </c>
      <c r="R51" s="1145">
        <v>20000000</v>
      </c>
      <c r="S51" s="261">
        <v>61</v>
      </c>
      <c r="T51" s="1046" t="s">
        <v>2291</v>
      </c>
      <c r="U51" s="3231"/>
      <c r="V51" s="3231"/>
      <c r="W51" s="3134"/>
      <c r="X51" s="3231"/>
      <c r="Y51" s="3231"/>
      <c r="Z51" s="3231"/>
      <c r="AA51" s="3231"/>
      <c r="AB51" s="3231"/>
      <c r="AC51" s="3231"/>
      <c r="AD51" s="3231"/>
      <c r="AE51" s="3231"/>
      <c r="AF51" s="3231"/>
      <c r="AG51" s="3231"/>
      <c r="AH51" s="3231"/>
      <c r="AI51" s="3231"/>
      <c r="AJ51" s="3231"/>
      <c r="AK51" s="3234"/>
      <c r="AL51" s="3234"/>
      <c r="AM51" s="3231"/>
    </row>
    <row r="52" spans="1:39" s="251" customFormat="1" ht="42.75" x14ac:dyDescent="0.2">
      <c r="A52" s="3245"/>
      <c r="B52" s="3246"/>
      <c r="C52" s="255"/>
      <c r="D52" s="255"/>
      <c r="E52" s="3103"/>
      <c r="F52" s="3200"/>
      <c r="G52" s="3104"/>
      <c r="H52" s="3200"/>
      <c r="I52" s="2538"/>
      <c r="J52" s="2540"/>
      <c r="K52" s="2538"/>
      <c r="L52" s="1976"/>
      <c r="M52" s="3219"/>
      <c r="N52" s="2953"/>
      <c r="O52" s="1976"/>
      <c r="P52" s="3233"/>
      <c r="Q52" s="1144" t="s">
        <v>2345</v>
      </c>
      <c r="R52" s="262">
        <v>15000000</v>
      </c>
      <c r="S52" s="261">
        <v>61</v>
      </c>
      <c r="T52" s="1046" t="s">
        <v>2291</v>
      </c>
      <c r="U52" s="3231"/>
      <c r="V52" s="3231"/>
      <c r="W52" s="3134"/>
      <c r="X52" s="3231"/>
      <c r="Y52" s="3231"/>
      <c r="Z52" s="3231"/>
      <c r="AA52" s="3231"/>
      <c r="AB52" s="3231"/>
      <c r="AC52" s="3231"/>
      <c r="AD52" s="3231"/>
      <c r="AE52" s="3231"/>
      <c r="AF52" s="3231"/>
      <c r="AG52" s="3231"/>
      <c r="AH52" s="3231"/>
      <c r="AI52" s="3231"/>
      <c r="AJ52" s="3231"/>
      <c r="AK52" s="3234"/>
      <c r="AL52" s="3234"/>
      <c r="AM52" s="3231"/>
    </row>
    <row r="53" spans="1:39" s="251" customFormat="1" ht="42.75" x14ac:dyDescent="0.2">
      <c r="A53" s="3245"/>
      <c r="B53" s="3246"/>
      <c r="C53" s="255"/>
      <c r="D53" s="255"/>
      <c r="E53" s="3164"/>
      <c r="F53" s="3223"/>
      <c r="G53" s="3167"/>
      <c r="H53" s="3223"/>
      <c r="I53" s="2539"/>
      <c r="J53" s="2541"/>
      <c r="K53" s="2539"/>
      <c r="L53" s="1911"/>
      <c r="M53" s="3214"/>
      <c r="N53" s="2933"/>
      <c r="O53" s="1911"/>
      <c r="P53" s="3233"/>
      <c r="Q53" s="1148" t="s">
        <v>2346</v>
      </c>
      <c r="R53" s="263">
        <v>3530000</v>
      </c>
      <c r="S53" s="264">
        <v>61</v>
      </c>
      <c r="T53" s="1029" t="s">
        <v>2291</v>
      </c>
      <c r="U53" s="3235"/>
      <c r="V53" s="3231"/>
      <c r="W53" s="3134"/>
      <c r="X53" s="3231"/>
      <c r="Y53" s="3231"/>
      <c r="Z53" s="3231"/>
      <c r="AA53" s="3231"/>
      <c r="AB53" s="3231"/>
      <c r="AC53" s="3231"/>
      <c r="AD53" s="3231"/>
      <c r="AE53" s="3231"/>
      <c r="AF53" s="3231"/>
      <c r="AG53" s="3231"/>
      <c r="AH53" s="3231"/>
      <c r="AI53" s="3231"/>
      <c r="AJ53" s="3231"/>
      <c r="AK53" s="3234"/>
      <c r="AL53" s="3234"/>
      <c r="AM53" s="3231"/>
    </row>
    <row r="54" spans="1:39" s="251" customFormat="1" ht="42.75" x14ac:dyDescent="0.2">
      <c r="A54" s="3245"/>
      <c r="B54" s="3246"/>
      <c r="C54" s="255"/>
      <c r="D54" s="255"/>
      <c r="E54" s="3143">
        <v>1903012</v>
      </c>
      <c r="F54" s="3189" t="s">
        <v>718</v>
      </c>
      <c r="G54" s="3144">
        <v>190301200</v>
      </c>
      <c r="H54" s="3189" t="s">
        <v>719</v>
      </c>
      <c r="I54" s="2539">
        <v>4000</v>
      </c>
      <c r="J54" s="2539" t="s">
        <v>2347</v>
      </c>
      <c r="K54" s="2538" t="s">
        <v>720</v>
      </c>
      <c r="L54" s="1976" t="s">
        <v>2348</v>
      </c>
      <c r="M54" s="3219">
        <f>SUM(R54:R59)/N54</f>
        <v>0.771817369108447</v>
      </c>
      <c r="N54" s="3229">
        <v>823901448</v>
      </c>
      <c r="O54" s="1976" t="s">
        <v>721</v>
      </c>
      <c r="P54" s="1978" t="s">
        <v>2349</v>
      </c>
      <c r="Q54" s="1148" t="s">
        <v>2350</v>
      </c>
      <c r="R54" s="263">
        <f>264488588+54700000</f>
        <v>319188588</v>
      </c>
      <c r="S54" s="264">
        <v>61</v>
      </c>
      <c r="T54" s="1029" t="s">
        <v>2291</v>
      </c>
      <c r="U54" s="2356">
        <v>289394</v>
      </c>
      <c r="V54" s="2356">
        <v>279112</v>
      </c>
      <c r="W54" s="2865">
        <v>63164</v>
      </c>
      <c r="X54" s="2356">
        <v>45607</v>
      </c>
      <c r="Y54" s="2356">
        <v>365607</v>
      </c>
      <c r="Z54" s="2356">
        <v>75612</v>
      </c>
      <c r="AA54" s="2356">
        <v>2145</v>
      </c>
      <c r="AB54" s="2356">
        <v>12718</v>
      </c>
      <c r="AC54" s="2356">
        <v>26</v>
      </c>
      <c r="AD54" s="2356">
        <v>37</v>
      </c>
      <c r="AE54" s="2356">
        <v>0</v>
      </c>
      <c r="AF54" s="2356">
        <v>0</v>
      </c>
      <c r="AG54" s="2356">
        <v>78</v>
      </c>
      <c r="AH54" s="2356">
        <v>16897</v>
      </c>
      <c r="AI54" s="2356">
        <v>852</v>
      </c>
      <c r="AJ54" s="2356">
        <v>568506</v>
      </c>
      <c r="AK54" s="3079">
        <v>44197</v>
      </c>
      <c r="AL54" s="3079">
        <v>44561</v>
      </c>
      <c r="AM54" s="2356" t="s">
        <v>2628</v>
      </c>
    </row>
    <row r="55" spans="1:39" s="251" customFormat="1" ht="42.75" x14ac:dyDescent="0.2">
      <c r="A55" s="3245"/>
      <c r="B55" s="3246"/>
      <c r="C55" s="255"/>
      <c r="D55" s="255"/>
      <c r="E55" s="3087"/>
      <c r="F55" s="3193" t="s">
        <v>718</v>
      </c>
      <c r="G55" s="3089">
        <v>190301200</v>
      </c>
      <c r="H55" s="3193" t="s">
        <v>719</v>
      </c>
      <c r="I55" s="2540"/>
      <c r="J55" s="1972"/>
      <c r="K55" s="2538"/>
      <c r="L55" s="1976"/>
      <c r="M55" s="3219"/>
      <c r="N55" s="3230"/>
      <c r="O55" s="1976"/>
      <c r="P55" s="2936"/>
      <c r="Q55" s="1148" t="s">
        <v>2351</v>
      </c>
      <c r="R55" s="1145">
        <v>38301477</v>
      </c>
      <c r="S55" s="264">
        <v>61</v>
      </c>
      <c r="T55" s="1029" t="s">
        <v>2291</v>
      </c>
      <c r="U55" s="2337"/>
      <c r="V55" s="2337"/>
      <c r="W55" s="3080"/>
      <c r="X55" s="2337"/>
      <c r="Y55" s="2337"/>
      <c r="Z55" s="2337"/>
      <c r="AA55" s="2337"/>
      <c r="AB55" s="2337"/>
      <c r="AC55" s="2337"/>
      <c r="AD55" s="2337"/>
      <c r="AE55" s="2337"/>
      <c r="AF55" s="2337"/>
      <c r="AG55" s="2337"/>
      <c r="AH55" s="2337"/>
      <c r="AI55" s="2337"/>
      <c r="AJ55" s="2337"/>
      <c r="AK55" s="3140"/>
      <c r="AL55" s="3140"/>
      <c r="AM55" s="2337"/>
    </row>
    <row r="56" spans="1:39" s="251" customFormat="1" ht="85.5" x14ac:dyDescent="0.2">
      <c r="A56" s="3245"/>
      <c r="B56" s="3246"/>
      <c r="C56" s="255"/>
      <c r="D56" s="255"/>
      <c r="E56" s="3087"/>
      <c r="F56" s="3193" t="s">
        <v>718</v>
      </c>
      <c r="G56" s="3089">
        <v>190301200</v>
      </c>
      <c r="H56" s="3193" t="s">
        <v>719</v>
      </c>
      <c r="I56" s="2540"/>
      <c r="J56" s="1972"/>
      <c r="K56" s="2538"/>
      <c r="L56" s="1976"/>
      <c r="M56" s="3219"/>
      <c r="N56" s="3230"/>
      <c r="O56" s="1976"/>
      <c r="P56" s="2936"/>
      <c r="Q56" s="1144" t="s">
        <v>2352</v>
      </c>
      <c r="R56" s="1145">
        <v>140008666</v>
      </c>
      <c r="S56" s="264">
        <v>61</v>
      </c>
      <c r="T56" s="1029" t="s">
        <v>2291</v>
      </c>
      <c r="U56" s="2337"/>
      <c r="V56" s="2337"/>
      <c r="W56" s="3080"/>
      <c r="X56" s="2337"/>
      <c r="Y56" s="2337"/>
      <c r="Z56" s="2337"/>
      <c r="AA56" s="2337"/>
      <c r="AB56" s="2337"/>
      <c r="AC56" s="2337"/>
      <c r="AD56" s="2337"/>
      <c r="AE56" s="2337"/>
      <c r="AF56" s="2337"/>
      <c r="AG56" s="2337"/>
      <c r="AH56" s="2337"/>
      <c r="AI56" s="2337"/>
      <c r="AJ56" s="2337"/>
      <c r="AK56" s="3140"/>
      <c r="AL56" s="3140"/>
      <c r="AM56" s="2337"/>
    </row>
    <row r="57" spans="1:39" s="251" customFormat="1" ht="57" x14ac:dyDescent="0.2">
      <c r="A57" s="3245"/>
      <c r="B57" s="3246"/>
      <c r="C57" s="255"/>
      <c r="D57" s="255"/>
      <c r="E57" s="3087"/>
      <c r="F57" s="3193" t="s">
        <v>718</v>
      </c>
      <c r="G57" s="3089">
        <v>190301200</v>
      </c>
      <c r="H57" s="3193" t="s">
        <v>719</v>
      </c>
      <c r="I57" s="2540"/>
      <c r="J57" s="1972"/>
      <c r="K57" s="2538"/>
      <c r="L57" s="1976"/>
      <c r="M57" s="3219"/>
      <c r="N57" s="3230"/>
      <c r="O57" s="1976"/>
      <c r="P57" s="2936"/>
      <c r="Q57" s="1148" t="s">
        <v>2353</v>
      </c>
      <c r="R57" s="1145">
        <f>136102667-30000000</f>
        <v>106102667</v>
      </c>
      <c r="S57" s="264">
        <v>61</v>
      </c>
      <c r="T57" s="1029" t="s">
        <v>2291</v>
      </c>
      <c r="U57" s="2337"/>
      <c r="V57" s="2337"/>
      <c r="W57" s="3080"/>
      <c r="X57" s="2337"/>
      <c r="Y57" s="2337"/>
      <c r="Z57" s="2337"/>
      <c r="AA57" s="2337"/>
      <c r="AB57" s="2337"/>
      <c r="AC57" s="2337"/>
      <c r="AD57" s="2337"/>
      <c r="AE57" s="2337"/>
      <c r="AF57" s="2337"/>
      <c r="AG57" s="2337"/>
      <c r="AH57" s="2337"/>
      <c r="AI57" s="2337"/>
      <c r="AJ57" s="2337"/>
      <c r="AK57" s="3140"/>
      <c r="AL57" s="3140"/>
      <c r="AM57" s="2337"/>
    </row>
    <row r="58" spans="1:39" s="251" customFormat="1" ht="42.75" x14ac:dyDescent="0.2">
      <c r="A58" s="3245"/>
      <c r="B58" s="3246"/>
      <c r="C58" s="255"/>
      <c r="D58" s="255"/>
      <c r="E58" s="3087"/>
      <c r="F58" s="3193" t="s">
        <v>718</v>
      </c>
      <c r="G58" s="3089">
        <v>190301200</v>
      </c>
      <c r="H58" s="3193" t="s">
        <v>719</v>
      </c>
      <c r="I58" s="2540"/>
      <c r="J58" s="1972"/>
      <c r="K58" s="2538"/>
      <c r="L58" s="1976"/>
      <c r="M58" s="3219"/>
      <c r="N58" s="3230"/>
      <c r="O58" s="1976"/>
      <c r="P58" s="2936"/>
      <c r="Q58" s="1144" t="s">
        <v>2354</v>
      </c>
      <c r="R58" s="1145">
        <v>15500050</v>
      </c>
      <c r="S58" s="264">
        <v>61</v>
      </c>
      <c r="T58" s="1029" t="s">
        <v>2291</v>
      </c>
      <c r="U58" s="2337"/>
      <c r="V58" s="2337"/>
      <c r="W58" s="3080"/>
      <c r="X58" s="2337"/>
      <c r="Y58" s="2337"/>
      <c r="Z58" s="2337"/>
      <c r="AA58" s="2337"/>
      <c r="AB58" s="2337"/>
      <c r="AC58" s="2337"/>
      <c r="AD58" s="2337"/>
      <c r="AE58" s="2337"/>
      <c r="AF58" s="2337"/>
      <c r="AG58" s="2337"/>
      <c r="AH58" s="2337"/>
      <c r="AI58" s="2337"/>
      <c r="AJ58" s="2337"/>
      <c r="AK58" s="3140"/>
      <c r="AL58" s="3140"/>
      <c r="AM58" s="2337"/>
    </row>
    <row r="59" spans="1:39" s="251" customFormat="1" ht="42.75" x14ac:dyDescent="0.2">
      <c r="A59" s="3245"/>
      <c r="B59" s="3246"/>
      <c r="C59" s="255"/>
      <c r="D59" s="255"/>
      <c r="E59" s="3226"/>
      <c r="F59" s="3227" t="s">
        <v>718</v>
      </c>
      <c r="G59" s="3228">
        <v>190301200</v>
      </c>
      <c r="H59" s="3227" t="s">
        <v>719</v>
      </c>
      <c r="I59" s="2541"/>
      <c r="J59" s="3131"/>
      <c r="K59" s="2538"/>
      <c r="L59" s="1976"/>
      <c r="M59" s="3219"/>
      <c r="N59" s="3230"/>
      <c r="O59" s="1976"/>
      <c r="P59" s="2936"/>
      <c r="Q59" s="1144" t="s">
        <v>2355</v>
      </c>
      <c r="R59" s="1145">
        <v>16800000</v>
      </c>
      <c r="S59" s="264">
        <v>61</v>
      </c>
      <c r="T59" s="1029" t="s">
        <v>2291</v>
      </c>
      <c r="U59" s="2337"/>
      <c r="V59" s="2337"/>
      <c r="W59" s="3080"/>
      <c r="X59" s="2337"/>
      <c r="Y59" s="2337"/>
      <c r="Z59" s="2337"/>
      <c r="AA59" s="2337"/>
      <c r="AB59" s="2337"/>
      <c r="AC59" s="2337"/>
      <c r="AD59" s="2337"/>
      <c r="AE59" s="2337"/>
      <c r="AF59" s="2337"/>
      <c r="AG59" s="2337"/>
      <c r="AH59" s="2337"/>
      <c r="AI59" s="2337"/>
      <c r="AJ59" s="2337"/>
      <c r="AK59" s="3140"/>
      <c r="AL59" s="3140"/>
      <c r="AM59" s="2337"/>
    </row>
    <row r="60" spans="1:39" s="251" customFormat="1" ht="42.75" x14ac:dyDescent="0.2">
      <c r="A60" s="3245"/>
      <c r="B60" s="3246"/>
      <c r="C60" s="255"/>
      <c r="D60" s="255"/>
      <c r="E60" s="2536">
        <v>1903016</v>
      </c>
      <c r="F60" s="3222" t="s">
        <v>722</v>
      </c>
      <c r="G60" s="3088">
        <v>190301600</v>
      </c>
      <c r="H60" s="3222" t="s">
        <v>723</v>
      </c>
      <c r="I60" s="2538">
        <v>240</v>
      </c>
      <c r="J60" s="2539" t="s">
        <v>2356</v>
      </c>
      <c r="K60" s="2538"/>
      <c r="L60" s="1976"/>
      <c r="M60" s="3219">
        <f>SUM(R60:R62)/N54</f>
        <v>0.11409131544577647</v>
      </c>
      <c r="N60" s="3230"/>
      <c r="O60" s="1976"/>
      <c r="P60" s="2936"/>
      <c r="Q60" s="1144" t="s">
        <v>2357</v>
      </c>
      <c r="R60" s="1145">
        <v>34000000</v>
      </c>
      <c r="S60" s="264">
        <v>61</v>
      </c>
      <c r="T60" s="1029" t="s">
        <v>2291</v>
      </c>
      <c r="U60" s="2337"/>
      <c r="V60" s="2337"/>
      <c r="W60" s="3080"/>
      <c r="X60" s="2337"/>
      <c r="Y60" s="2337"/>
      <c r="Z60" s="2337"/>
      <c r="AA60" s="2337"/>
      <c r="AB60" s="2337"/>
      <c r="AC60" s="2337"/>
      <c r="AD60" s="2337"/>
      <c r="AE60" s="2337"/>
      <c r="AF60" s="2337"/>
      <c r="AG60" s="2337"/>
      <c r="AH60" s="2337"/>
      <c r="AI60" s="2337"/>
      <c r="AJ60" s="2337"/>
      <c r="AK60" s="3140"/>
      <c r="AL60" s="3140"/>
      <c r="AM60" s="2337"/>
    </row>
    <row r="61" spans="1:39" s="251" customFormat="1" ht="85.5" x14ac:dyDescent="0.2">
      <c r="A61" s="3245"/>
      <c r="B61" s="3246"/>
      <c r="C61" s="255"/>
      <c r="D61" s="255"/>
      <c r="E61" s="3087"/>
      <c r="F61" s="3193" t="s">
        <v>722</v>
      </c>
      <c r="G61" s="3089">
        <v>190301600</v>
      </c>
      <c r="H61" s="3193" t="s">
        <v>723</v>
      </c>
      <c r="I61" s="2538"/>
      <c r="J61" s="2540"/>
      <c r="K61" s="2538"/>
      <c r="L61" s="1976"/>
      <c r="M61" s="3219"/>
      <c r="N61" s="3230"/>
      <c r="O61" s="1976"/>
      <c r="P61" s="2936"/>
      <c r="Q61" s="1144" t="s">
        <v>2358</v>
      </c>
      <c r="R61" s="1145">
        <v>35000000</v>
      </c>
      <c r="S61" s="264">
        <v>61</v>
      </c>
      <c r="T61" s="1029" t="s">
        <v>2291</v>
      </c>
      <c r="U61" s="2337"/>
      <c r="V61" s="2337"/>
      <c r="W61" s="3080"/>
      <c r="X61" s="2337"/>
      <c r="Y61" s="2337"/>
      <c r="Z61" s="2337"/>
      <c r="AA61" s="2337"/>
      <c r="AB61" s="2337"/>
      <c r="AC61" s="2337"/>
      <c r="AD61" s="2337"/>
      <c r="AE61" s="2337"/>
      <c r="AF61" s="2337"/>
      <c r="AG61" s="2337"/>
      <c r="AH61" s="2337"/>
      <c r="AI61" s="2337"/>
      <c r="AJ61" s="2337"/>
      <c r="AK61" s="3140"/>
      <c r="AL61" s="3140"/>
      <c r="AM61" s="2337"/>
    </row>
    <row r="62" spans="1:39" s="251" customFormat="1" ht="71.25" x14ac:dyDescent="0.2">
      <c r="A62" s="3245"/>
      <c r="B62" s="3246"/>
      <c r="C62" s="255"/>
      <c r="D62" s="255"/>
      <c r="E62" s="3226"/>
      <c r="F62" s="3227" t="s">
        <v>722</v>
      </c>
      <c r="G62" s="3228">
        <v>190301600</v>
      </c>
      <c r="H62" s="3227" t="s">
        <v>723</v>
      </c>
      <c r="I62" s="2538"/>
      <c r="J62" s="2541"/>
      <c r="K62" s="2538"/>
      <c r="L62" s="1976"/>
      <c r="M62" s="3219"/>
      <c r="N62" s="3230"/>
      <c r="O62" s="1976"/>
      <c r="P62" s="2936"/>
      <c r="Q62" s="1144" t="s">
        <v>2359</v>
      </c>
      <c r="R62" s="1145">
        <v>25000000</v>
      </c>
      <c r="S62" s="264">
        <v>61</v>
      </c>
      <c r="T62" s="1029" t="s">
        <v>2291</v>
      </c>
      <c r="U62" s="2337"/>
      <c r="V62" s="2337"/>
      <c r="W62" s="3080"/>
      <c r="X62" s="2337"/>
      <c r="Y62" s="2337"/>
      <c r="Z62" s="2337"/>
      <c r="AA62" s="2337"/>
      <c r="AB62" s="2337"/>
      <c r="AC62" s="2337"/>
      <c r="AD62" s="2337"/>
      <c r="AE62" s="2337"/>
      <c r="AF62" s="2337"/>
      <c r="AG62" s="2337"/>
      <c r="AH62" s="2337"/>
      <c r="AI62" s="2337"/>
      <c r="AJ62" s="2337"/>
      <c r="AK62" s="3140"/>
      <c r="AL62" s="3140"/>
      <c r="AM62" s="2337"/>
    </row>
    <row r="63" spans="1:39" s="251" customFormat="1" ht="42.75" x14ac:dyDescent="0.2">
      <c r="A63" s="3245"/>
      <c r="B63" s="3246"/>
      <c r="C63" s="255"/>
      <c r="D63" s="255"/>
      <c r="E63" s="2536">
        <v>1903011</v>
      </c>
      <c r="F63" s="3222" t="s">
        <v>710</v>
      </c>
      <c r="G63" s="3088">
        <v>190301101</v>
      </c>
      <c r="H63" s="3222" t="s">
        <v>724</v>
      </c>
      <c r="I63" s="2538">
        <v>12</v>
      </c>
      <c r="J63" s="2539" t="s">
        <v>2323</v>
      </c>
      <c r="K63" s="2538"/>
      <c r="L63" s="1976"/>
      <c r="M63" s="3219">
        <f>SUM(R63:R64)/N54</f>
        <v>0.11409131544577647</v>
      </c>
      <c r="N63" s="3230"/>
      <c r="O63" s="1976"/>
      <c r="P63" s="2936"/>
      <c r="Q63" s="1144" t="s">
        <v>2360</v>
      </c>
      <c r="R63" s="1145">
        <v>54000000</v>
      </c>
      <c r="S63" s="264">
        <v>61</v>
      </c>
      <c r="T63" s="1029" t="s">
        <v>2291</v>
      </c>
      <c r="U63" s="2337"/>
      <c r="V63" s="2337"/>
      <c r="W63" s="3080"/>
      <c r="X63" s="2337"/>
      <c r="Y63" s="2337"/>
      <c r="Z63" s="2337"/>
      <c r="AA63" s="2337"/>
      <c r="AB63" s="2337"/>
      <c r="AC63" s="2337"/>
      <c r="AD63" s="2337"/>
      <c r="AE63" s="2337"/>
      <c r="AF63" s="2337"/>
      <c r="AG63" s="2337"/>
      <c r="AH63" s="2337"/>
      <c r="AI63" s="2337"/>
      <c r="AJ63" s="2337"/>
      <c r="AK63" s="3140"/>
      <c r="AL63" s="3140"/>
      <c r="AM63" s="2337"/>
    </row>
    <row r="64" spans="1:39" s="251" customFormat="1" ht="42.75" x14ac:dyDescent="0.2">
      <c r="A64" s="3245"/>
      <c r="B64" s="3246"/>
      <c r="C64" s="255"/>
      <c r="D64" s="255"/>
      <c r="E64" s="3087"/>
      <c r="F64" s="3193" t="s">
        <v>710</v>
      </c>
      <c r="G64" s="3089">
        <v>190301101</v>
      </c>
      <c r="H64" s="3193" t="s">
        <v>724</v>
      </c>
      <c r="I64" s="2539"/>
      <c r="J64" s="2541"/>
      <c r="K64" s="2538"/>
      <c r="L64" s="1911"/>
      <c r="M64" s="3214"/>
      <c r="N64" s="3230"/>
      <c r="O64" s="1911"/>
      <c r="P64" s="2449"/>
      <c r="Q64" s="1148" t="s">
        <v>2361</v>
      </c>
      <c r="R64" s="1149">
        <v>40000000</v>
      </c>
      <c r="S64" s="264">
        <v>61</v>
      </c>
      <c r="T64" s="1029" t="s">
        <v>2291</v>
      </c>
      <c r="U64" s="2335"/>
      <c r="V64" s="2337"/>
      <c r="W64" s="3080"/>
      <c r="X64" s="2337"/>
      <c r="Y64" s="2337"/>
      <c r="Z64" s="2337"/>
      <c r="AA64" s="2337"/>
      <c r="AB64" s="2337"/>
      <c r="AC64" s="2337"/>
      <c r="AD64" s="2337"/>
      <c r="AE64" s="2337"/>
      <c r="AF64" s="2337"/>
      <c r="AG64" s="2337"/>
      <c r="AH64" s="2337"/>
      <c r="AI64" s="2337"/>
      <c r="AJ64" s="2337"/>
      <c r="AK64" s="3140"/>
      <c r="AL64" s="3140"/>
      <c r="AM64" s="2337"/>
    </row>
    <row r="65" spans="1:39" s="251" customFormat="1" ht="57" x14ac:dyDescent="0.2">
      <c r="A65" s="3245"/>
      <c r="B65" s="3246"/>
      <c r="C65" s="255"/>
      <c r="D65" s="255"/>
      <c r="E65" s="3103">
        <v>1903034</v>
      </c>
      <c r="F65" s="3200" t="s">
        <v>201</v>
      </c>
      <c r="G65" s="3201">
        <v>190303400</v>
      </c>
      <c r="H65" s="3147" t="s">
        <v>725</v>
      </c>
      <c r="I65" s="2538">
        <v>12</v>
      </c>
      <c r="J65" s="2538" t="s">
        <v>2362</v>
      </c>
      <c r="K65" s="2538" t="s">
        <v>726</v>
      </c>
      <c r="L65" s="1976" t="s">
        <v>727</v>
      </c>
      <c r="M65" s="3219">
        <f>SUM(R65:R67)/N65</f>
        <v>1</v>
      </c>
      <c r="N65" s="2953">
        <v>96954000</v>
      </c>
      <c r="O65" s="1976" t="s">
        <v>728</v>
      </c>
      <c r="P65" s="3221" t="s">
        <v>2363</v>
      </c>
      <c r="Q65" s="1144" t="s">
        <v>2364</v>
      </c>
      <c r="R65" s="1145">
        <v>30000000</v>
      </c>
      <c r="S65" s="1147">
        <v>20</v>
      </c>
      <c r="T65" s="1046" t="s">
        <v>1007</v>
      </c>
      <c r="U65" s="2356">
        <v>292684</v>
      </c>
      <c r="V65" s="3109">
        <v>282326</v>
      </c>
      <c r="W65" s="3114">
        <v>135912</v>
      </c>
      <c r="X65" s="3109">
        <v>45122</v>
      </c>
      <c r="Y65" s="3109">
        <v>365607</v>
      </c>
      <c r="Z65" s="3109">
        <v>86875</v>
      </c>
      <c r="AA65" s="3109">
        <v>2145</v>
      </c>
      <c r="AB65" s="3109">
        <v>12718</v>
      </c>
      <c r="AC65" s="3109">
        <v>26</v>
      </c>
      <c r="AD65" s="3109">
        <v>37</v>
      </c>
      <c r="AE65" s="3109" t="s">
        <v>2365</v>
      </c>
      <c r="AF65" s="3109" t="s">
        <v>2365</v>
      </c>
      <c r="AG65" s="3109">
        <v>53164</v>
      </c>
      <c r="AH65" s="3109">
        <v>16982</v>
      </c>
      <c r="AI65" s="3109">
        <v>60013</v>
      </c>
      <c r="AJ65" s="3109">
        <v>575010</v>
      </c>
      <c r="AK65" s="3111">
        <v>44197</v>
      </c>
      <c r="AL65" s="3111">
        <v>44561</v>
      </c>
      <c r="AM65" s="3109" t="s">
        <v>2628</v>
      </c>
    </row>
    <row r="66" spans="1:39" s="251" customFormat="1" ht="57" x14ac:dyDescent="0.2">
      <c r="A66" s="3245"/>
      <c r="B66" s="3246"/>
      <c r="C66" s="255"/>
      <c r="D66" s="255"/>
      <c r="E66" s="3103"/>
      <c r="F66" s="3200"/>
      <c r="G66" s="3201"/>
      <c r="H66" s="3147"/>
      <c r="I66" s="2538"/>
      <c r="J66" s="2538"/>
      <c r="K66" s="2538"/>
      <c r="L66" s="1976"/>
      <c r="M66" s="3219"/>
      <c r="N66" s="2953"/>
      <c r="O66" s="1976"/>
      <c r="P66" s="3221"/>
      <c r="Q66" s="1144" t="s">
        <v>2366</v>
      </c>
      <c r="R66" s="1145">
        <v>30000000</v>
      </c>
      <c r="S66" s="1147">
        <v>20</v>
      </c>
      <c r="T66" s="1046" t="s">
        <v>1007</v>
      </c>
      <c r="U66" s="2337"/>
      <c r="V66" s="3110"/>
      <c r="W66" s="3115"/>
      <c r="X66" s="3110"/>
      <c r="Y66" s="3110"/>
      <c r="Z66" s="3110"/>
      <c r="AA66" s="3110"/>
      <c r="AB66" s="3110"/>
      <c r="AC66" s="3110"/>
      <c r="AD66" s="3110"/>
      <c r="AE66" s="3110"/>
      <c r="AF66" s="3110"/>
      <c r="AG66" s="3110"/>
      <c r="AH66" s="3110"/>
      <c r="AI66" s="3110"/>
      <c r="AJ66" s="3110"/>
      <c r="AK66" s="3220"/>
      <c r="AL66" s="3220"/>
      <c r="AM66" s="3110"/>
    </row>
    <row r="67" spans="1:39" s="251" customFormat="1" ht="71.25" x14ac:dyDescent="0.2">
      <c r="A67" s="3245"/>
      <c r="B67" s="3246"/>
      <c r="C67" s="255"/>
      <c r="D67" s="255"/>
      <c r="E67" s="3164"/>
      <c r="F67" s="3223"/>
      <c r="G67" s="3224"/>
      <c r="H67" s="3225"/>
      <c r="I67" s="2539"/>
      <c r="J67" s="2539"/>
      <c r="K67" s="2539"/>
      <c r="L67" s="1911"/>
      <c r="M67" s="3214"/>
      <c r="N67" s="2933"/>
      <c r="O67" s="1911"/>
      <c r="P67" s="3221"/>
      <c r="Q67" s="1148" t="s">
        <v>2367</v>
      </c>
      <c r="R67" s="265">
        <v>36954000</v>
      </c>
      <c r="S67" s="1167">
        <v>20</v>
      </c>
      <c r="T67" s="1029" t="s">
        <v>1007</v>
      </c>
      <c r="U67" s="2335"/>
      <c r="V67" s="3110"/>
      <c r="W67" s="3115"/>
      <c r="X67" s="3110"/>
      <c r="Y67" s="3110"/>
      <c r="Z67" s="3110"/>
      <c r="AA67" s="3110"/>
      <c r="AB67" s="3110"/>
      <c r="AC67" s="3110"/>
      <c r="AD67" s="3110"/>
      <c r="AE67" s="3110"/>
      <c r="AF67" s="3110"/>
      <c r="AG67" s="3110"/>
      <c r="AH67" s="3110"/>
      <c r="AI67" s="3110"/>
      <c r="AJ67" s="3110"/>
      <c r="AK67" s="3220"/>
      <c r="AL67" s="3220"/>
      <c r="AM67" s="3110"/>
    </row>
    <row r="68" spans="1:39" s="251" customFormat="1" ht="60" x14ac:dyDescent="0.2">
      <c r="A68" s="3245"/>
      <c r="B68" s="3246"/>
      <c r="C68" s="255"/>
      <c r="D68" s="255"/>
      <c r="E68" s="1140">
        <v>1903045</v>
      </c>
      <c r="F68" s="1160" t="s">
        <v>729</v>
      </c>
      <c r="G68" s="1161">
        <v>190304500</v>
      </c>
      <c r="H68" s="1163" t="s">
        <v>730</v>
      </c>
      <c r="I68" s="1046">
        <v>725</v>
      </c>
      <c r="J68" s="1046" t="s">
        <v>2368</v>
      </c>
      <c r="K68" s="2538" t="s">
        <v>731</v>
      </c>
      <c r="L68" s="1976" t="s">
        <v>732</v>
      </c>
      <c r="M68" s="1164">
        <f>R68/N68</f>
        <v>0.30379355158116222</v>
      </c>
      <c r="N68" s="2953">
        <v>64636000</v>
      </c>
      <c r="O68" s="1911" t="s">
        <v>733</v>
      </c>
      <c r="P68" s="2539" t="s">
        <v>2369</v>
      </c>
      <c r="Q68" s="1144" t="s">
        <v>2370</v>
      </c>
      <c r="R68" s="1145">
        <v>19636000</v>
      </c>
      <c r="S68" s="1167">
        <v>20</v>
      </c>
      <c r="T68" s="1029" t="s">
        <v>1007</v>
      </c>
      <c r="U68" s="2356">
        <v>292684</v>
      </c>
      <c r="V68" s="2356">
        <v>282326</v>
      </c>
      <c r="W68" s="2865">
        <v>135912</v>
      </c>
      <c r="X68" s="2356">
        <v>45122</v>
      </c>
      <c r="Y68" s="2356">
        <v>365607</v>
      </c>
      <c r="Z68" s="2356">
        <v>86875</v>
      </c>
      <c r="AA68" s="2356">
        <v>2145</v>
      </c>
      <c r="AB68" s="2356">
        <v>12718</v>
      </c>
      <c r="AC68" s="2356">
        <v>26</v>
      </c>
      <c r="AD68" s="2356">
        <v>37</v>
      </c>
      <c r="AE68" s="2356" t="s">
        <v>2365</v>
      </c>
      <c r="AF68" s="2356" t="s">
        <v>2365</v>
      </c>
      <c r="AG68" s="2356">
        <v>53164</v>
      </c>
      <c r="AH68" s="2356">
        <v>16982</v>
      </c>
      <c r="AI68" s="2356">
        <v>60013</v>
      </c>
      <c r="AJ68" s="2356">
        <v>575010</v>
      </c>
      <c r="AK68" s="3079">
        <v>44197</v>
      </c>
      <c r="AL68" s="3079">
        <v>44561</v>
      </c>
      <c r="AM68" s="2356" t="s">
        <v>2628</v>
      </c>
    </row>
    <row r="69" spans="1:39" s="251" customFormat="1" ht="60" x14ac:dyDescent="0.2">
      <c r="A69" s="3245"/>
      <c r="B69" s="3246"/>
      <c r="C69" s="255"/>
      <c r="D69" s="255"/>
      <c r="E69" s="1140">
        <v>1903001</v>
      </c>
      <c r="F69" s="1160" t="s">
        <v>356</v>
      </c>
      <c r="G69" s="1161">
        <v>190300100</v>
      </c>
      <c r="H69" s="1163" t="s">
        <v>712</v>
      </c>
      <c r="I69" s="1046">
        <v>1</v>
      </c>
      <c r="J69" s="1142" t="s">
        <v>2371</v>
      </c>
      <c r="K69" s="2538"/>
      <c r="L69" s="1976"/>
      <c r="M69" s="1164">
        <f>R69/N68</f>
        <v>0.23206881613961261</v>
      </c>
      <c r="N69" s="2953"/>
      <c r="O69" s="3137"/>
      <c r="P69" s="2540"/>
      <c r="Q69" s="1144" t="s">
        <v>2372</v>
      </c>
      <c r="R69" s="1145">
        <v>15000000</v>
      </c>
      <c r="S69" s="1167">
        <v>20</v>
      </c>
      <c r="T69" s="1029" t="s">
        <v>1007</v>
      </c>
      <c r="U69" s="2337"/>
      <c r="V69" s="2337"/>
      <c r="W69" s="3080"/>
      <c r="X69" s="2337"/>
      <c r="Y69" s="2337"/>
      <c r="Z69" s="2337"/>
      <c r="AA69" s="2337"/>
      <c r="AB69" s="2337"/>
      <c r="AC69" s="2337"/>
      <c r="AD69" s="2337"/>
      <c r="AE69" s="2337"/>
      <c r="AF69" s="2337"/>
      <c r="AG69" s="2337"/>
      <c r="AH69" s="2337"/>
      <c r="AI69" s="2337"/>
      <c r="AJ69" s="2337"/>
      <c r="AK69" s="3140"/>
      <c r="AL69" s="3140"/>
      <c r="AM69" s="2337"/>
    </row>
    <row r="70" spans="1:39" s="251" customFormat="1" ht="71.25" x14ac:dyDescent="0.2">
      <c r="A70" s="3245"/>
      <c r="B70" s="3246"/>
      <c r="C70" s="255"/>
      <c r="D70" s="255"/>
      <c r="E70" s="3216">
        <v>1903010</v>
      </c>
      <c r="F70" s="3217" t="s">
        <v>734</v>
      </c>
      <c r="G70" s="3201">
        <v>190301000</v>
      </c>
      <c r="H70" s="3218" t="s">
        <v>735</v>
      </c>
      <c r="I70" s="2538">
        <v>12</v>
      </c>
      <c r="J70" s="2539" t="s">
        <v>2373</v>
      </c>
      <c r="K70" s="2538"/>
      <c r="L70" s="1976"/>
      <c r="M70" s="3219">
        <f>SUM(R70:R73)/N68</f>
        <v>0.23206881613961261</v>
      </c>
      <c r="N70" s="2953"/>
      <c r="O70" s="3137"/>
      <c r="P70" s="2540"/>
      <c r="Q70" s="1144" t="s">
        <v>2374</v>
      </c>
      <c r="R70" s="1145">
        <v>4000000</v>
      </c>
      <c r="S70" s="1167">
        <v>20</v>
      </c>
      <c r="T70" s="1029" t="s">
        <v>1007</v>
      </c>
      <c r="U70" s="2337"/>
      <c r="V70" s="2337"/>
      <c r="W70" s="3080"/>
      <c r="X70" s="2337"/>
      <c r="Y70" s="2337"/>
      <c r="Z70" s="2337"/>
      <c r="AA70" s="2337"/>
      <c r="AB70" s="2337"/>
      <c r="AC70" s="2337"/>
      <c r="AD70" s="2337"/>
      <c r="AE70" s="2337"/>
      <c r="AF70" s="2337"/>
      <c r="AG70" s="2337"/>
      <c r="AH70" s="2337"/>
      <c r="AI70" s="2337"/>
      <c r="AJ70" s="2337"/>
      <c r="AK70" s="3140"/>
      <c r="AL70" s="3140"/>
      <c r="AM70" s="2337"/>
    </row>
    <row r="71" spans="1:39" s="251" customFormat="1" ht="57" x14ac:dyDescent="0.2">
      <c r="A71" s="3245"/>
      <c r="B71" s="3246"/>
      <c r="C71" s="255"/>
      <c r="D71" s="255"/>
      <c r="E71" s="3216"/>
      <c r="F71" s="3217"/>
      <c r="G71" s="3201"/>
      <c r="H71" s="3218"/>
      <c r="I71" s="2538"/>
      <c r="J71" s="2540"/>
      <c r="K71" s="2538"/>
      <c r="L71" s="1976"/>
      <c r="M71" s="3219"/>
      <c r="N71" s="2953"/>
      <c r="O71" s="3137"/>
      <c r="P71" s="2540"/>
      <c r="Q71" s="1144" t="s">
        <v>2375</v>
      </c>
      <c r="R71" s="1145">
        <v>4000000</v>
      </c>
      <c r="S71" s="1167">
        <v>20</v>
      </c>
      <c r="T71" s="1029" t="s">
        <v>1007</v>
      </c>
      <c r="U71" s="2337"/>
      <c r="V71" s="2337"/>
      <c r="W71" s="3080"/>
      <c r="X71" s="2337"/>
      <c r="Y71" s="2337"/>
      <c r="Z71" s="2337"/>
      <c r="AA71" s="2337"/>
      <c r="AB71" s="2337"/>
      <c r="AC71" s="2337"/>
      <c r="AD71" s="2337"/>
      <c r="AE71" s="2337"/>
      <c r="AF71" s="2337"/>
      <c r="AG71" s="2337"/>
      <c r="AH71" s="2337"/>
      <c r="AI71" s="2337"/>
      <c r="AJ71" s="2337"/>
      <c r="AK71" s="3140"/>
      <c r="AL71" s="3140"/>
      <c r="AM71" s="2337"/>
    </row>
    <row r="72" spans="1:39" s="251" customFormat="1" ht="85.5" x14ac:dyDescent="0.2">
      <c r="A72" s="3245"/>
      <c r="B72" s="3246"/>
      <c r="C72" s="255"/>
      <c r="D72" s="255"/>
      <c r="E72" s="3216"/>
      <c r="F72" s="3217"/>
      <c r="G72" s="3201"/>
      <c r="H72" s="3218"/>
      <c r="I72" s="2538"/>
      <c r="J72" s="2540"/>
      <c r="K72" s="2538"/>
      <c r="L72" s="1976"/>
      <c r="M72" s="3219"/>
      <c r="N72" s="2953"/>
      <c r="O72" s="3137"/>
      <c r="P72" s="2540"/>
      <c r="Q72" s="1144" t="s">
        <v>2376</v>
      </c>
      <c r="R72" s="1145">
        <v>4000000</v>
      </c>
      <c r="S72" s="1167">
        <v>20</v>
      </c>
      <c r="T72" s="1029" t="s">
        <v>1007</v>
      </c>
      <c r="U72" s="2337"/>
      <c r="V72" s="2337"/>
      <c r="W72" s="3080"/>
      <c r="X72" s="2337"/>
      <c r="Y72" s="2337"/>
      <c r="Z72" s="2337"/>
      <c r="AA72" s="2337"/>
      <c r="AB72" s="2337"/>
      <c r="AC72" s="2337"/>
      <c r="AD72" s="2337"/>
      <c r="AE72" s="2337"/>
      <c r="AF72" s="2337"/>
      <c r="AG72" s="2337"/>
      <c r="AH72" s="2337"/>
      <c r="AI72" s="2337"/>
      <c r="AJ72" s="2337"/>
      <c r="AK72" s="3140"/>
      <c r="AL72" s="3140"/>
      <c r="AM72" s="2337"/>
    </row>
    <row r="73" spans="1:39" s="251" customFormat="1" ht="57" x14ac:dyDescent="0.2">
      <c r="A73" s="3245"/>
      <c r="B73" s="3246"/>
      <c r="C73" s="255"/>
      <c r="D73" s="255"/>
      <c r="E73" s="3216"/>
      <c r="F73" s="3217"/>
      <c r="G73" s="3201"/>
      <c r="H73" s="3218"/>
      <c r="I73" s="2538"/>
      <c r="J73" s="2541"/>
      <c r="K73" s="2538"/>
      <c r="L73" s="1976"/>
      <c r="M73" s="3219"/>
      <c r="N73" s="2953"/>
      <c r="O73" s="3137"/>
      <c r="P73" s="2540"/>
      <c r="Q73" s="1144" t="s">
        <v>2377</v>
      </c>
      <c r="R73" s="1145">
        <v>3000000</v>
      </c>
      <c r="S73" s="1167">
        <v>20</v>
      </c>
      <c r="T73" s="1029" t="s">
        <v>1007</v>
      </c>
      <c r="U73" s="2337"/>
      <c r="V73" s="2337"/>
      <c r="W73" s="3080"/>
      <c r="X73" s="2337"/>
      <c r="Y73" s="2337"/>
      <c r="Z73" s="2337"/>
      <c r="AA73" s="2337"/>
      <c r="AB73" s="2337"/>
      <c r="AC73" s="2337"/>
      <c r="AD73" s="2337"/>
      <c r="AE73" s="2337"/>
      <c r="AF73" s="2337"/>
      <c r="AG73" s="2337"/>
      <c r="AH73" s="2337"/>
      <c r="AI73" s="2337"/>
      <c r="AJ73" s="2337"/>
      <c r="AK73" s="3140"/>
      <c r="AL73" s="3140"/>
      <c r="AM73" s="2337"/>
    </row>
    <row r="74" spans="1:39" s="251" customFormat="1" ht="57" x14ac:dyDescent="0.2">
      <c r="A74" s="3245"/>
      <c r="B74" s="3246"/>
      <c r="C74" s="255"/>
      <c r="D74" s="255"/>
      <c r="E74" s="3103">
        <v>1903011</v>
      </c>
      <c r="F74" s="3200" t="s">
        <v>710</v>
      </c>
      <c r="G74" s="3201">
        <v>190301101</v>
      </c>
      <c r="H74" s="3147" t="s">
        <v>724</v>
      </c>
      <c r="I74" s="2538">
        <v>12</v>
      </c>
      <c r="J74" s="2539" t="s">
        <v>2378</v>
      </c>
      <c r="K74" s="2538"/>
      <c r="L74" s="1976"/>
      <c r="M74" s="3219">
        <f>SUM(R74:R75)/N68</f>
        <v>0.23206881613961261</v>
      </c>
      <c r="N74" s="2953"/>
      <c r="O74" s="3137"/>
      <c r="P74" s="2540"/>
      <c r="Q74" s="1144" t="s">
        <v>2379</v>
      </c>
      <c r="R74" s="1145">
        <v>7500000</v>
      </c>
      <c r="S74" s="1167">
        <v>20</v>
      </c>
      <c r="T74" s="1029" t="s">
        <v>1007</v>
      </c>
      <c r="U74" s="2337"/>
      <c r="V74" s="2337"/>
      <c r="W74" s="3080"/>
      <c r="X74" s="2337"/>
      <c r="Y74" s="2337"/>
      <c r="Z74" s="2337"/>
      <c r="AA74" s="2337"/>
      <c r="AB74" s="2337"/>
      <c r="AC74" s="2337"/>
      <c r="AD74" s="2337"/>
      <c r="AE74" s="2337"/>
      <c r="AF74" s="2337"/>
      <c r="AG74" s="2337"/>
      <c r="AH74" s="2337"/>
      <c r="AI74" s="2337"/>
      <c r="AJ74" s="2337"/>
      <c r="AK74" s="3140"/>
      <c r="AL74" s="3140"/>
      <c r="AM74" s="2337"/>
    </row>
    <row r="75" spans="1:39" s="251" customFormat="1" ht="99.75" x14ac:dyDescent="0.2">
      <c r="A75" s="3245"/>
      <c r="B75" s="3246"/>
      <c r="C75" s="255"/>
      <c r="D75" s="255"/>
      <c r="E75" s="3103"/>
      <c r="F75" s="3200"/>
      <c r="G75" s="3201"/>
      <c r="H75" s="3147"/>
      <c r="I75" s="2538"/>
      <c r="J75" s="2541"/>
      <c r="K75" s="2538"/>
      <c r="L75" s="1976"/>
      <c r="M75" s="3219"/>
      <c r="N75" s="2953"/>
      <c r="O75" s="1912"/>
      <c r="P75" s="2541"/>
      <c r="Q75" s="1148" t="s">
        <v>2380</v>
      </c>
      <c r="R75" s="1149">
        <v>7500000</v>
      </c>
      <c r="S75" s="1167">
        <v>20</v>
      </c>
      <c r="T75" s="1029" t="s">
        <v>1007</v>
      </c>
      <c r="U75" s="2335"/>
      <c r="V75" s="2337"/>
      <c r="W75" s="3080"/>
      <c r="X75" s="2337"/>
      <c r="Y75" s="2337"/>
      <c r="Z75" s="2337"/>
      <c r="AA75" s="2337"/>
      <c r="AB75" s="2337"/>
      <c r="AC75" s="2337"/>
      <c r="AD75" s="2337"/>
      <c r="AE75" s="2337"/>
      <c r="AF75" s="2337"/>
      <c r="AG75" s="2337"/>
      <c r="AH75" s="2337"/>
      <c r="AI75" s="2337"/>
      <c r="AJ75" s="2337"/>
      <c r="AK75" s="3140"/>
      <c r="AL75" s="3140"/>
      <c r="AM75" s="2337"/>
    </row>
    <row r="76" spans="1:39" s="251" customFormat="1" ht="75" x14ac:dyDescent="0.2">
      <c r="A76" s="3245"/>
      <c r="B76" s="3246"/>
      <c r="C76" s="255"/>
      <c r="D76" s="255"/>
      <c r="E76" s="1097">
        <v>1903047</v>
      </c>
      <c r="F76" s="1153" t="s">
        <v>736</v>
      </c>
      <c r="G76" s="397">
        <v>190304701</v>
      </c>
      <c r="H76" s="266" t="s">
        <v>737</v>
      </c>
      <c r="I76" s="1046">
        <v>1</v>
      </c>
      <c r="J76" s="398" t="s">
        <v>2381</v>
      </c>
      <c r="K76" s="2538" t="s">
        <v>738</v>
      </c>
      <c r="L76" s="1976" t="s">
        <v>739</v>
      </c>
      <c r="M76" s="1164">
        <f>R76/N76</f>
        <v>0.1097923765773116</v>
      </c>
      <c r="N76" s="2953">
        <v>91081005</v>
      </c>
      <c r="O76" s="1976" t="s">
        <v>740</v>
      </c>
      <c r="P76" s="1978" t="s">
        <v>2382</v>
      </c>
      <c r="Q76" s="1144" t="s">
        <v>2383</v>
      </c>
      <c r="R76" s="1145">
        <v>10000000</v>
      </c>
      <c r="S76" s="1147">
        <v>72</v>
      </c>
      <c r="T76" s="1046" t="s">
        <v>2384</v>
      </c>
      <c r="U76" s="2356">
        <v>292684</v>
      </c>
      <c r="V76" s="2356">
        <v>282326</v>
      </c>
      <c r="W76" s="2865">
        <v>135912</v>
      </c>
      <c r="X76" s="2356">
        <v>45122</v>
      </c>
      <c r="Y76" s="2356">
        <v>365607</v>
      </c>
      <c r="Z76" s="2356">
        <v>86875</v>
      </c>
      <c r="AA76" s="2356">
        <v>2145</v>
      </c>
      <c r="AB76" s="2356">
        <v>12718</v>
      </c>
      <c r="AC76" s="2356">
        <v>26</v>
      </c>
      <c r="AD76" s="2356">
        <v>37</v>
      </c>
      <c r="AE76" s="2356" t="s">
        <v>2365</v>
      </c>
      <c r="AF76" s="2356" t="s">
        <v>2365</v>
      </c>
      <c r="AG76" s="2356">
        <v>53164</v>
      </c>
      <c r="AH76" s="2356">
        <v>16982</v>
      </c>
      <c r="AI76" s="2356">
        <v>60013</v>
      </c>
      <c r="AJ76" s="2356">
        <v>575010</v>
      </c>
      <c r="AK76" s="3079">
        <v>44197</v>
      </c>
      <c r="AL76" s="3079">
        <v>44561</v>
      </c>
      <c r="AM76" s="2356" t="s">
        <v>2628</v>
      </c>
    </row>
    <row r="77" spans="1:39" s="251" customFormat="1" ht="114" x14ac:dyDescent="0.2">
      <c r="A77" s="3245"/>
      <c r="B77" s="3246"/>
      <c r="C77" s="255"/>
      <c r="D77" s="255"/>
      <c r="E77" s="1097">
        <v>1903019</v>
      </c>
      <c r="F77" s="1153" t="s">
        <v>741</v>
      </c>
      <c r="G77" s="397">
        <v>190301900</v>
      </c>
      <c r="H77" s="266" t="s">
        <v>742</v>
      </c>
      <c r="I77" s="1046">
        <v>75</v>
      </c>
      <c r="J77" s="1142" t="s">
        <v>2385</v>
      </c>
      <c r="K77" s="2538"/>
      <c r="L77" s="1976"/>
      <c r="M77" s="1164">
        <f>R77/N76</f>
        <v>0.29732878990520584</v>
      </c>
      <c r="N77" s="2953"/>
      <c r="O77" s="1976"/>
      <c r="P77" s="2936"/>
      <c r="Q77" s="1144" t="s">
        <v>2386</v>
      </c>
      <c r="R77" s="1145">
        <v>27081005</v>
      </c>
      <c r="S77" s="1147">
        <v>72</v>
      </c>
      <c r="T77" s="1046" t="s">
        <v>2384</v>
      </c>
      <c r="U77" s="2337"/>
      <c r="V77" s="2337"/>
      <c r="W77" s="3080"/>
      <c r="X77" s="2337"/>
      <c r="Y77" s="2337"/>
      <c r="Z77" s="2337"/>
      <c r="AA77" s="2337"/>
      <c r="AB77" s="2337"/>
      <c r="AC77" s="2337"/>
      <c r="AD77" s="2337"/>
      <c r="AE77" s="2337"/>
      <c r="AF77" s="2337"/>
      <c r="AG77" s="2337"/>
      <c r="AH77" s="2337"/>
      <c r="AI77" s="2337"/>
      <c r="AJ77" s="2337"/>
      <c r="AK77" s="3140"/>
      <c r="AL77" s="3140"/>
      <c r="AM77" s="2337"/>
    </row>
    <row r="78" spans="1:39" s="251" customFormat="1" ht="75" x14ac:dyDescent="0.2">
      <c r="A78" s="3245"/>
      <c r="B78" s="3246"/>
      <c r="C78" s="255"/>
      <c r="D78" s="255"/>
      <c r="E78" s="1097">
        <v>1903028</v>
      </c>
      <c r="F78" s="1153" t="s">
        <v>743</v>
      </c>
      <c r="G78" s="397">
        <v>190302800</v>
      </c>
      <c r="H78" s="257" t="s">
        <v>744</v>
      </c>
      <c r="I78" s="1046">
        <v>250</v>
      </c>
      <c r="J78" s="1142" t="s">
        <v>2387</v>
      </c>
      <c r="K78" s="2538"/>
      <c r="L78" s="1976"/>
      <c r="M78" s="1164">
        <f>R78/N76</f>
        <v>0.15370932720823624</v>
      </c>
      <c r="N78" s="2953"/>
      <c r="O78" s="1976"/>
      <c r="P78" s="2936"/>
      <c r="Q78" s="1144" t="s">
        <v>2388</v>
      </c>
      <c r="R78" s="1145">
        <v>14000000</v>
      </c>
      <c r="S78" s="1147">
        <v>72</v>
      </c>
      <c r="T78" s="1046" t="s">
        <v>2384</v>
      </c>
      <c r="U78" s="2337"/>
      <c r="V78" s="2337"/>
      <c r="W78" s="3080"/>
      <c r="X78" s="2337"/>
      <c r="Y78" s="2337"/>
      <c r="Z78" s="2337"/>
      <c r="AA78" s="2337"/>
      <c r="AB78" s="2337"/>
      <c r="AC78" s="2337"/>
      <c r="AD78" s="2337"/>
      <c r="AE78" s="2337"/>
      <c r="AF78" s="2337"/>
      <c r="AG78" s="2337"/>
      <c r="AH78" s="2337"/>
      <c r="AI78" s="2337"/>
      <c r="AJ78" s="2337"/>
      <c r="AK78" s="3140"/>
      <c r="AL78" s="3140"/>
      <c r="AM78" s="2337"/>
    </row>
    <row r="79" spans="1:39" s="251" customFormat="1" ht="42.75" x14ac:dyDescent="0.2">
      <c r="A79" s="3245"/>
      <c r="B79" s="3246"/>
      <c r="C79" s="255"/>
      <c r="D79" s="255"/>
      <c r="E79" s="3143">
        <v>1903025</v>
      </c>
      <c r="F79" s="3189" t="s">
        <v>745</v>
      </c>
      <c r="G79" s="3183">
        <v>190302500</v>
      </c>
      <c r="H79" s="3195" t="s">
        <v>746</v>
      </c>
      <c r="I79" s="2539">
        <v>12</v>
      </c>
      <c r="J79" s="2539" t="s">
        <v>2389</v>
      </c>
      <c r="K79" s="2538"/>
      <c r="L79" s="1976"/>
      <c r="M79" s="3214">
        <f>SUM(R79:R80)/N76</f>
        <v>0.43916950630924639</v>
      </c>
      <c r="N79" s="2953"/>
      <c r="O79" s="1976"/>
      <c r="P79" s="2936"/>
      <c r="Q79" s="1144" t="s">
        <v>2390</v>
      </c>
      <c r="R79" s="1145">
        <v>20000000</v>
      </c>
      <c r="S79" s="2611">
        <v>72</v>
      </c>
      <c r="T79" s="2538" t="s">
        <v>2384</v>
      </c>
      <c r="U79" s="2337"/>
      <c r="V79" s="2337"/>
      <c r="W79" s="3080"/>
      <c r="X79" s="2337"/>
      <c r="Y79" s="2337"/>
      <c r="Z79" s="2337"/>
      <c r="AA79" s="2337"/>
      <c r="AB79" s="2337"/>
      <c r="AC79" s="2337"/>
      <c r="AD79" s="2337"/>
      <c r="AE79" s="2337"/>
      <c r="AF79" s="2337"/>
      <c r="AG79" s="2337"/>
      <c r="AH79" s="2337"/>
      <c r="AI79" s="2337"/>
      <c r="AJ79" s="2337"/>
      <c r="AK79" s="3140"/>
      <c r="AL79" s="3140"/>
      <c r="AM79" s="2337"/>
    </row>
    <row r="80" spans="1:39" s="251" customFormat="1" ht="42.75" x14ac:dyDescent="0.2">
      <c r="A80" s="3245"/>
      <c r="B80" s="3246"/>
      <c r="C80" s="255"/>
      <c r="D80" s="255"/>
      <c r="E80" s="2537"/>
      <c r="F80" s="3190"/>
      <c r="G80" s="3194"/>
      <c r="H80" s="3196"/>
      <c r="I80" s="2541"/>
      <c r="J80" s="2541"/>
      <c r="K80" s="2538"/>
      <c r="L80" s="1976"/>
      <c r="M80" s="3215"/>
      <c r="N80" s="2953"/>
      <c r="O80" s="1976"/>
      <c r="P80" s="2449"/>
      <c r="Q80" s="1144" t="s">
        <v>2391</v>
      </c>
      <c r="R80" s="1145">
        <v>20000000</v>
      </c>
      <c r="S80" s="2611"/>
      <c r="T80" s="2538"/>
      <c r="U80" s="2335"/>
      <c r="V80" s="2335"/>
      <c r="W80" s="3146"/>
      <c r="X80" s="2335"/>
      <c r="Y80" s="2335"/>
      <c r="Z80" s="2335"/>
      <c r="AA80" s="2335"/>
      <c r="AB80" s="2335"/>
      <c r="AC80" s="2335"/>
      <c r="AD80" s="2335"/>
      <c r="AE80" s="2335"/>
      <c r="AF80" s="2335"/>
      <c r="AG80" s="2335"/>
      <c r="AH80" s="2335"/>
      <c r="AI80" s="2335"/>
      <c r="AJ80" s="2335"/>
      <c r="AK80" s="3141"/>
      <c r="AL80" s="3141"/>
      <c r="AM80" s="2335"/>
    </row>
    <row r="81" spans="1:39" s="251" customFormat="1" ht="15" x14ac:dyDescent="0.2">
      <c r="A81" s="3247"/>
      <c r="B81" s="3248"/>
      <c r="C81" s="386">
        <v>1905</v>
      </c>
      <c r="D81" s="386" t="s">
        <v>556</v>
      </c>
      <c r="E81" s="386"/>
      <c r="F81" s="387"/>
      <c r="G81" s="388"/>
      <c r="H81" s="387"/>
      <c r="I81" s="386"/>
      <c r="J81" s="386"/>
      <c r="K81" s="389"/>
      <c r="L81" s="387"/>
      <c r="M81" s="390"/>
      <c r="N81" s="391"/>
      <c r="O81" s="387"/>
      <c r="P81" s="387"/>
      <c r="Q81" s="387"/>
      <c r="R81" s="392"/>
      <c r="S81" s="393"/>
      <c r="T81" s="389"/>
      <c r="U81" s="386"/>
      <c r="V81" s="386"/>
      <c r="W81" s="394"/>
      <c r="X81" s="386"/>
      <c r="Y81" s="386"/>
      <c r="Z81" s="386"/>
      <c r="AA81" s="386"/>
      <c r="AB81" s="386"/>
      <c r="AC81" s="386"/>
      <c r="AD81" s="386"/>
      <c r="AE81" s="386"/>
      <c r="AF81" s="386"/>
      <c r="AG81" s="386"/>
      <c r="AH81" s="386"/>
      <c r="AI81" s="386"/>
      <c r="AJ81" s="386"/>
      <c r="AK81" s="395"/>
      <c r="AL81" s="395"/>
      <c r="AM81" s="396"/>
    </row>
    <row r="82" spans="1:39" s="251" customFormat="1" ht="57" x14ac:dyDescent="0.2">
      <c r="A82" s="267"/>
      <c r="C82" s="3208"/>
      <c r="D82" s="3209"/>
      <c r="E82" s="3103">
        <v>1905028</v>
      </c>
      <c r="F82" s="3200" t="s">
        <v>747</v>
      </c>
      <c r="G82" s="3201">
        <v>190502800</v>
      </c>
      <c r="H82" s="3147" t="s">
        <v>748</v>
      </c>
      <c r="I82" s="2538">
        <v>12</v>
      </c>
      <c r="J82" s="2539" t="s">
        <v>2392</v>
      </c>
      <c r="K82" s="2538" t="s">
        <v>749</v>
      </c>
      <c r="L82" s="2539" t="s">
        <v>2393</v>
      </c>
      <c r="M82" s="3155">
        <f>SUM(R82:R85)/N82</f>
        <v>0.5</v>
      </c>
      <c r="N82" s="3082">
        <v>76000000</v>
      </c>
      <c r="O82" s="2538" t="s">
        <v>750</v>
      </c>
      <c r="P82" s="1976" t="s">
        <v>2394</v>
      </c>
      <c r="Q82" s="1144" t="s">
        <v>2395</v>
      </c>
      <c r="R82" s="1145">
        <v>13000000</v>
      </c>
      <c r="S82" s="268">
        <v>61</v>
      </c>
      <c r="T82" s="1046" t="s">
        <v>2291</v>
      </c>
      <c r="U82" s="3202" t="s">
        <v>2365</v>
      </c>
      <c r="V82" s="3202" t="s">
        <v>2365</v>
      </c>
      <c r="W82" s="3205">
        <v>64149</v>
      </c>
      <c r="X82" s="3202" t="s">
        <v>2365</v>
      </c>
      <c r="Y82" s="3202" t="s">
        <v>2365</v>
      </c>
      <c r="Z82" s="3202" t="s">
        <v>2365</v>
      </c>
      <c r="AA82" s="3202" t="s">
        <v>2365</v>
      </c>
      <c r="AB82" s="3202" t="s">
        <v>2365</v>
      </c>
      <c r="AC82" s="3202" t="s">
        <v>2365</v>
      </c>
      <c r="AD82" s="3202" t="s">
        <v>2365</v>
      </c>
      <c r="AE82" s="3202" t="s">
        <v>2365</v>
      </c>
      <c r="AF82" s="3202" t="s">
        <v>2365</v>
      </c>
      <c r="AG82" s="3202" t="s">
        <v>2365</v>
      </c>
      <c r="AH82" s="3202" t="s">
        <v>2365</v>
      </c>
      <c r="AI82" s="3202" t="s">
        <v>2365</v>
      </c>
      <c r="AJ82" s="3202" t="s">
        <v>2365</v>
      </c>
      <c r="AK82" s="3197">
        <v>44197</v>
      </c>
      <c r="AL82" s="3197">
        <v>44561</v>
      </c>
      <c r="AM82" s="2372" t="s">
        <v>2628</v>
      </c>
    </row>
    <row r="83" spans="1:39" s="251" customFormat="1" ht="57" x14ac:dyDescent="0.2">
      <c r="A83" s="267"/>
      <c r="C83" s="3210"/>
      <c r="D83" s="3211"/>
      <c r="E83" s="3103"/>
      <c r="F83" s="3200"/>
      <c r="G83" s="3201"/>
      <c r="H83" s="3147"/>
      <c r="I83" s="2538"/>
      <c r="J83" s="2540"/>
      <c r="K83" s="2538"/>
      <c r="L83" s="2540"/>
      <c r="M83" s="3174"/>
      <c r="N83" s="3082"/>
      <c r="O83" s="2538"/>
      <c r="P83" s="1976"/>
      <c r="Q83" s="1144" t="s">
        <v>2396</v>
      </c>
      <c r="R83" s="1145">
        <v>13000000</v>
      </c>
      <c r="S83" s="268">
        <v>61</v>
      </c>
      <c r="T83" s="1046" t="s">
        <v>2291</v>
      </c>
      <c r="U83" s="3203"/>
      <c r="V83" s="3203"/>
      <c r="W83" s="3206"/>
      <c r="X83" s="3203"/>
      <c r="Y83" s="3203"/>
      <c r="Z83" s="3203"/>
      <c r="AA83" s="3203"/>
      <c r="AB83" s="3203"/>
      <c r="AC83" s="3203"/>
      <c r="AD83" s="3203"/>
      <c r="AE83" s="3203"/>
      <c r="AF83" s="3203"/>
      <c r="AG83" s="3203"/>
      <c r="AH83" s="3203"/>
      <c r="AI83" s="3203"/>
      <c r="AJ83" s="3203"/>
      <c r="AK83" s="3198"/>
      <c r="AL83" s="3198"/>
      <c r="AM83" s="2376"/>
    </row>
    <row r="84" spans="1:39" s="251" customFormat="1" ht="85.5" x14ac:dyDescent="0.2">
      <c r="A84" s="267"/>
      <c r="C84" s="3210"/>
      <c r="D84" s="3211"/>
      <c r="E84" s="3103"/>
      <c r="F84" s="3200"/>
      <c r="G84" s="3201"/>
      <c r="H84" s="3147"/>
      <c r="I84" s="2538"/>
      <c r="J84" s="2540"/>
      <c r="K84" s="2538"/>
      <c r="L84" s="2540"/>
      <c r="M84" s="3174"/>
      <c r="N84" s="3082"/>
      <c r="O84" s="2538"/>
      <c r="P84" s="1976"/>
      <c r="Q84" s="1144" t="s">
        <v>2397</v>
      </c>
      <c r="R84" s="1145">
        <v>5000000</v>
      </c>
      <c r="S84" s="268">
        <v>61</v>
      </c>
      <c r="T84" s="1046" t="s">
        <v>2291</v>
      </c>
      <c r="U84" s="3203"/>
      <c r="V84" s="3203"/>
      <c r="W84" s="3206"/>
      <c r="X84" s="3203"/>
      <c r="Y84" s="3203"/>
      <c r="Z84" s="3203"/>
      <c r="AA84" s="3203"/>
      <c r="AB84" s="3203"/>
      <c r="AC84" s="3203"/>
      <c r="AD84" s="3203"/>
      <c r="AE84" s="3203"/>
      <c r="AF84" s="3203"/>
      <c r="AG84" s="3203"/>
      <c r="AH84" s="3203"/>
      <c r="AI84" s="3203"/>
      <c r="AJ84" s="3203"/>
      <c r="AK84" s="3198"/>
      <c r="AL84" s="3198"/>
      <c r="AM84" s="2376"/>
    </row>
    <row r="85" spans="1:39" s="251" customFormat="1" ht="71.25" x14ac:dyDescent="0.2">
      <c r="A85" s="267"/>
      <c r="C85" s="3210"/>
      <c r="D85" s="3211"/>
      <c r="E85" s="3103"/>
      <c r="F85" s="3200"/>
      <c r="G85" s="3201"/>
      <c r="H85" s="3147"/>
      <c r="I85" s="2538"/>
      <c r="J85" s="2541"/>
      <c r="K85" s="2538"/>
      <c r="L85" s="2540"/>
      <c r="M85" s="3175"/>
      <c r="N85" s="3082"/>
      <c r="O85" s="2538"/>
      <c r="P85" s="1976"/>
      <c r="Q85" s="1144" t="s">
        <v>2398</v>
      </c>
      <c r="R85" s="1145">
        <v>7000000</v>
      </c>
      <c r="S85" s="268">
        <v>61</v>
      </c>
      <c r="T85" s="1046" t="s">
        <v>2291</v>
      </c>
      <c r="U85" s="3203"/>
      <c r="V85" s="3203"/>
      <c r="W85" s="3206"/>
      <c r="X85" s="3203"/>
      <c r="Y85" s="3203"/>
      <c r="Z85" s="3203"/>
      <c r="AA85" s="3203"/>
      <c r="AB85" s="3203"/>
      <c r="AC85" s="3203"/>
      <c r="AD85" s="3203"/>
      <c r="AE85" s="3203"/>
      <c r="AF85" s="3203"/>
      <c r="AG85" s="3203"/>
      <c r="AH85" s="3203"/>
      <c r="AI85" s="3203"/>
      <c r="AJ85" s="3203"/>
      <c r="AK85" s="3198"/>
      <c r="AL85" s="3198"/>
      <c r="AM85" s="2376"/>
    </row>
    <row r="86" spans="1:39" s="251" customFormat="1" ht="99.75" x14ac:dyDescent="0.2">
      <c r="A86" s="267"/>
      <c r="C86" s="3210"/>
      <c r="D86" s="3211"/>
      <c r="E86" s="3103">
        <v>1905031</v>
      </c>
      <c r="F86" s="3200" t="s">
        <v>751</v>
      </c>
      <c r="G86" s="3201">
        <v>190503100</v>
      </c>
      <c r="H86" s="3147" t="s">
        <v>752</v>
      </c>
      <c r="I86" s="2538">
        <v>12</v>
      </c>
      <c r="J86" s="2539" t="s">
        <v>2399</v>
      </c>
      <c r="K86" s="2538"/>
      <c r="L86" s="2540"/>
      <c r="M86" s="3155">
        <f>SUM(R86:R90)/N82</f>
        <v>0.5</v>
      </c>
      <c r="N86" s="3082"/>
      <c r="O86" s="2538"/>
      <c r="P86" s="1976" t="s">
        <v>2400</v>
      </c>
      <c r="Q86" s="1144" t="s">
        <v>2401</v>
      </c>
      <c r="R86" s="1145">
        <v>8000000</v>
      </c>
      <c r="S86" s="268">
        <v>61</v>
      </c>
      <c r="T86" s="1046" t="s">
        <v>2291</v>
      </c>
      <c r="U86" s="3203"/>
      <c r="V86" s="3203"/>
      <c r="W86" s="3206"/>
      <c r="X86" s="3203"/>
      <c r="Y86" s="3203"/>
      <c r="Z86" s="3203"/>
      <c r="AA86" s="3203"/>
      <c r="AB86" s="3203"/>
      <c r="AC86" s="3203"/>
      <c r="AD86" s="3203"/>
      <c r="AE86" s="3203"/>
      <c r="AF86" s="3203"/>
      <c r="AG86" s="3203"/>
      <c r="AH86" s="3203"/>
      <c r="AI86" s="3203"/>
      <c r="AJ86" s="3203"/>
      <c r="AK86" s="3198"/>
      <c r="AL86" s="3198"/>
      <c r="AM86" s="2376"/>
    </row>
    <row r="87" spans="1:39" s="251" customFormat="1" ht="114" x14ac:dyDescent="0.2">
      <c r="A87" s="267"/>
      <c r="C87" s="3210"/>
      <c r="D87" s="3211"/>
      <c r="E87" s="3103"/>
      <c r="F87" s="3200"/>
      <c r="G87" s="3201"/>
      <c r="H87" s="3147"/>
      <c r="I87" s="2538"/>
      <c r="J87" s="2540"/>
      <c r="K87" s="2538"/>
      <c r="L87" s="2540"/>
      <c r="M87" s="3174"/>
      <c r="N87" s="3082"/>
      <c r="O87" s="2538"/>
      <c r="P87" s="1976"/>
      <c r="Q87" s="1144" t="s">
        <v>2402</v>
      </c>
      <c r="R87" s="1145">
        <v>8000000</v>
      </c>
      <c r="S87" s="268">
        <v>61</v>
      </c>
      <c r="T87" s="1046" t="s">
        <v>2291</v>
      </c>
      <c r="U87" s="3203"/>
      <c r="V87" s="3203"/>
      <c r="W87" s="3206"/>
      <c r="X87" s="3203"/>
      <c r="Y87" s="3203"/>
      <c r="Z87" s="3203"/>
      <c r="AA87" s="3203"/>
      <c r="AB87" s="3203"/>
      <c r="AC87" s="3203"/>
      <c r="AD87" s="3203"/>
      <c r="AE87" s="3203"/>
      <c r="AF87" s="3203"/>
      <c r="AG87" s="3203"/>
      <c r="AH87" s="3203"/>
      <c r="AI87" s="3203"/>
      <c r="AJ87" s="3203"/>
      <c r="AK87" s="3198"/>
      <c r="AL87" s="3198"/>
      <c r="AM87" s="2376"/>
    </row>
    <row r="88" spans="1:39" s="251" customFormat="1" ht="42.75" x14ac:dyDescent="0.2">
      <c r="A88" s="267"/>
      <c r="C88" s="3210"/>
      <c r="D88" s="3211"/>
      <c r="E88" s="3103"/>
      <c r="F88" s="3200"/>
      <c r="G88" s="3201"/>
      <c r="H88" s="3147"/>
      <c r="I88" s="2538"/>
      <c r="J88" s="2540"/>
      <c r="K88" s="2538"/>
      <c r="L88" s="2540"/>
      <c r="M88" s="3174"/>
      <c r="N88" s="3082"/>
      <c r="O88" s="2538"/>
      <c r="P88" s="1976"/>
      <c r="Q88" s="1144" t="s">
        <v>2403</v>
      </c>
      <c r="R88" s="1145">
        <v>8000000</v>
      </c>
      <c r="S88" s="268">
        <v>61</v>
      </c>
      <c r="T88" s="1046" t="s">
        <v>2291</v>
      </c>
      <c r="U88" s="3203"/>
      <c r="V88" s="3203"/>
      <c r="W88" s="3206"/>
      <c r="X88" s="3203"/>
      <c r="Y88" s="3203"/>
      <c r="Z88" s="3203"/>
      <c r="AA88" s="3203"/>
      <c r="AB88" s="3203"/>
      <c r="AC88" s="3203"/>
      <c r="AD88" s="3203"/>
      <c r="AE88" s="3203"/>
      <c r="AF88" s="3203"/>
      <c r="AG88" s="3203"/>
      <c r="AH88" s="3203"/>
      <c r="AI88" s="3203"/>
      <c r="AJ88" s="3203"/>
      <c r="AK88" s="3198"/>
      <c r="AL88" s="3198"/>
      <c r="AM88" s="2376"/>
    </row>
    <row r="89" spans="1:39" s="251" customFormat="1" ht="85.5" x14ac:dyDescent="0.2">
      <c r="A89" s="267"/>
      <c r="C89" s="3210"/>
      <c r="D89" s="3211"/>
      <c r="E89" s="3103"/>
      <c r="F89" s="3200"/>
      <c r="G89" s="3201"/>
      <c r="H89" s="3147"/>
      <c r="I89" s="2538"/>
      <c r="J89" s="2540"/>
      <c r="K89" s="2538"/>
      <c r="L89" s="2540"/>
      <c r="M89" s="3174"/>
      <c r="N89" s="3082"/>
      <c r="O89" s="2538"/>
      <c r="P89" s="1976"/>
      <c r="Q89" s="1144" t="s">
        <v>2404</v>
      </c>
      <c r="R89" s="1145">
        <v>6000000</v>
      </c>
      <c r="S89" s="268">
        <v>61</v>
      </c>
      <c r="T89" s="1046" t="s">
        <v>2291</v>
      </c>
      <c r="U89" s="3203"/>
      <c r="V89" s="3203"/>
      <c r="W89" s="3206"/>
      <c r="X89" s="3203"/>
      <c r="Y89" s="3203"/>
      <c r="Z89" s="3203"/>
      <c r="AA89" s="3203"/>
      <c r="AB89" s="3203"/>
      <c r="AC89" s="3203"/>
      <c r="AD89" s="3203"/>
      <c r="AE89" s="3203"/>
      <c r="AF89" s="3203"/>
      <c r="AG89" s="3203"/>
      <c r="AH89" s="3203"/>
      <c r="AI89" s="3203"/>
      <c r="AJ89" s="3203"/>
      <c r="AK89" s="3198"/>
      <c r="AL89" s="3198"/>
      <c r="AM89" s="2376"/>
    </row>
    <row r="90" spans="1:39" s="251" customFormat="1" ht="99.75" x14ac:dyDescent="0.2">
      <c r="A90" s="267"/>
      <c r="C90" s="3210"/>
      <c r="D90" s="3211"/>
      <c r="E90" s="3103"/>
      <c r="F90" s="3200"/>
      <c r="G90" s="3201"/>
      <c r="H90" s="3147"/>
      <c r="I90" s="2538"/>
      <c r="J90" s="2541"/>
      <c r="K90" s="2538"/>
      <c r="L90" s="2541"/>
      <c r="M90" s="3175"/>
      <c r="N90" s="3082"/>
      <c r="O90" s="2538"/>
      <c r="P90" s="1976"/>
      <c r="Q90" s="1144" t="s">
        <v>2405</v>
      </c>
      <c r="R90" s="1145">
        <v>8000000</v>
      </c>
      <c r="S90" s="268">
        <v>61</v>
      </c>
      <c r="T90" s="1046" t="s">
        <v>2291</v>
      </c>
      <c r="U90" s="3204"/>
      <c r="V90" s="3204"/>
      <c r="W90" s="3207"/>
      <c r="X90" s="3204"/>
      <c r="Y90" s="3204"/>
      <c r="Z90" s="3204"/>
      <c r="AA90" s="3204"/>
      <c r="AB90" s="3204"/>
      <c r="AC90" s="3204"/>
      <c r="AD90" s="3204"/>
      <c r="AE90" s="3204"/>
      <c r="AF90" s="3204"/>
      <c r="AG90" s="3204"/>
      <c r="AH90" s="3204"/>
      <c r="AI90" s="3204"/>
      <c r="AJ90" s="3204"/>
      <c r="AK90" s="3199"/>
      <c r="AL90" s="3199"/>
      <c r="AM90" s="2373"/>
    </row>
    <row r="91" spans="1:39" s="251" customFormat="1" ht="71.25" x14ac:dyDescent="0.2">
      <c r="A91" s="267"/>
      <c r="C91" s="3210"/>
      <c r="D91" s="3211"/>
      <c r="E91" s="1097">
        <v>1905019</v>
      </c>
      <c r="F91" s="1153" t="s">
        <v>753</v>
      </c>
      <c r="G91" s="1154">
        <v>190501900</v>
      </c>
      <c r="H91" s="257" t="s">
        <v>210</v>
      </c>
      <c r="I91" s="1141">
        <v>60</v>
      </c>
      <c r="J91" s="398" t="s">
        <v>2406</v>
      </c>
      <c r="K91" s="2538" t="s">
        <v>754</v>
      </c>
      <c r="L91" s="3105" t="s">
        <v>755</v>
      </c>
      <c r="M91" s="1136">
        <f>R91/N91</f>
        <v>0.1</v>
      </c>
      <c r="N91" s="3082">
        <v>200000000</v>
      </c>
      <c r="O91" s="2538" t="s">
        <v>756</v>
      </c>
      <c r="P91" s="2539" t="s">
        <v>2407</v>
      </c>
      <c r="Q91" s="269" t="s">
        <v>2408</v>
      </c>
      <c r="R91" s="1137">
        <v>20000000</v>
      </c>
      <c r="S91" s="268">
        <v>61</v>
      </c>
      <c r="T91" s="1030" t="s">
        <v>2291</v>
      </c>
      <c r="U91" s="2356">
        <v>292684</v>
      </c>
      <c r="V91" s="2356">
        <v>282326</v>
      </c>
      <c r="W91" s="2865">
        <v>135912</v>
      </c>
      <c r="X91" s="2356">
        <v>45122</v>
      </c>
      <c r="Y91" s="2356">
        <v>307101</v>
      </c>
      <c r="Z91" s="2356">
        <v>86875</v>
      </c>
      <c r="AA91" s="2356">
        <v>2145</v>
      </c>
      <c r="AB91" s="2356">
        <v>12718</v>
      </c>
      <c r="AC91" s="2356">
        <v>26</v>
      </c>
      <c r="AD91" s="2356">
        <v>37</v>
      </c>
      <c r="AE91" s="2356">
        <v>16897</v>
      </c>
      <c r="AF91" s="2356" t="s">
        <v>2365</v>
      </c>
      <c r="AG91" s="2356">
        <v>53164</v>
      </c>
      <c r="AH91" s="2356">
        <v>16982</v>
      </c>
      <c r="AI91" s="2356">
        <v>60013</v>
      </c>
      <c r="AJ91" s="2356">
        <v>575010</v>
      </c>
      <c r="AK91" s="3079">
        <v>44197</v>
      </c>
      <c r="AL91" s="3079">
        <v>44561</v>
      </c>
      <c r="AM91" s="2356" t="s">
        <v>2628</v>
      </c>
    </row>
    <row r="92" spans="1:39" s="251" customFormat="1" ht="85.5" x14ac:dyDescent="0.2">
      <c r="A92" s="267"/>
      <c r="C92" s="3210"/>
      <c r="D92" s="3211"/>
      <c r="E92" s="3143">
        <v>1905031</v>
      </c>
      <c r="F92" s="3189" t="s">
        <v>757</v>
      </c>
      <c r="G92" s="3144">
        <v>190503100</v>
      </c>
      <c r="H92" s="3191" t="s">
        <v>758</v>
      </c>
      <c r="I92" s="1971">
        <v>11</v>
      </c>
      <c r="J92" s="2539" t="s">
        <v>2409</v>
      </c>
      <c r="K92" s="2538"/>
      <c r="L92" s="3105"/>
      <c r="M92" s="3155">
        <f>SUM(R92:R93)/N91</f>
        <v>0.1</v>
      </c>
      <c r="N92" s="3082"/>
      <c r="O92" s="2538"/>
      <c r="P92" s="2540"/>
      <c r="Q92" s="1144" t="s">
        <v>2410</v>
      </c>
      <c r="R92" s="1137">
        <v>10000000</v>
      </c>
      <c r="S92" s="268">
        <v>61</v>
      </c>
      <c r="T92" s="1046" t="s">
        <v>2291</v>
      </c>
      <c r="U92" s="2337"/>
      <c r="V92" s="2337"/>
      <c r="W92" s="3080"/>
      <c r="X92" s="2337"/>
      <c r="Y92" s="2337"/>
      <c r="Z92" s="2337"/>
      <c r="AA92" s="2337"/>
      <c r="AB92" s="2337"/>
      <c r="AC92" s="2337"/>
      <c r="AD92" s="2337"/>
      <c r="AE92" s="2337"/>
      <c r="AF92" s="2337"/>
      <c r="AG92" s="2337"/>
      <c r="AH92" s="2337"/>
      <c r="AI92" s="2337"/>
      <c r="AJ92" s="2337"/>
      <c r="AK92" s="3140"/>
      <c r="AL92" s="3140"/>
      <c r="AM92" s="2337"/>
    </row>
    <row r="93" spans="1:39" s="251" customFormat="1" ht="85.5" x14ac:dyDescent="0.2">
      <c r="A93" s="267"/>
      <c r="C93" s="3210"/>
      <c r="D93" s="3211"/>
      <c r="E93" s="2537"/>
      <c r="F93" s="3190"/>
      <c r="G93" s="3090"/>
      <c r="H93" s="3192"/>
      <c r="I93" s="3131"/>
      <c r="J93" s="2541"/>
      <c r="K93" s="2538"/>
      <c r="L93" s="3105"/>
      <c r="M93" s="3175"/>
      <c r="N93" s="3082"/>
      <c r="O93" s="2538"/>
      <c r="P93" s="2541"/>
      <c r="Q93" s="1144" t="s">
        <v>2411</v>
      </c>
      <c r="R93" s="1137">
        <v>10000000</v>
      </c>
      <c r="S93" s="268">
        <v>61</v>
      </c>
      <c r="T93" s="1046" t="s">
        <v>2291</v>
      </c>
      <c r="U93" s="2337"/>
      <c r="V93" s="2337"/>
      <c r="W93" s="3080"/>
      <c r="X93" s="2337"/>
      <c r="Y93" s="2337"/>
      <c r="Z93" s="2337"/>
      <c r="AA93" s="2337"/>
      <c r="AB93" s="2337"/>
      <c r="AC93" s="2337"/>
      <c r="AD93" s="2337"/>
      <c r="AE93" s="2337"/>
      <c r="AF93" s="2337"/>
      <c r="AG93" s="2337"/>
      <c r="AH93" s="2337"/>
      <c r="AI93" s="2337"/>
      <c r="AJ93" s="2337"/>
      <c r="AK93" s="3140"/>
      <c r="AL93" s="3140"/>
      <c r="AM93" s="2337"/>
    </row>
    <row r="94" spans="1:39" s="251" customFormat="1" ht="99.75" x14ac:dyDescent="0.2">
      <c r="A94" s="267"/>
      <c r="C94" s="3210"/>
      <c r="D94" s="3211"/>
      <c r="E94" s="3143">
        <v>1905015</v>
      </c>
      <c r="F94" s="3189" t="s">
        <v>759</v>
      </c>
      <c r="G94" s="3144">
        <v>190501501</v>
      </c>
      <c r="H94" s="3191" t="s">
        <v>760</v>
      </c>
      <c r="I94" s="1971">
        <v>1</v>
      </c>
      <c r="J94" s="2539" t="s">
        <v>2412</v>
      </c>
      <c r="K94" s="2538"/>
      <c r="L94" s="3105"/>
      <c r="M94" s="3155">
        <f>SUM(R94:R95)/N91</f>
        <v>0.1</v>
      </c>
      <c r="N94" s="3082"/>
      <c r="O94" s="2538"/>
      <c r="P94" s="2539" t="s">
        <v>2413</v>
      </c>
      <c r="Q94" s="1144" t="s">
        <v>2414</v>
      </c>
      <c r="R94" s="270">
        <v>10000000</v>
      </c>
      <c r="S94" s="268">
        <v>61</v>
      </c>
      <c r="T94" s="1046" t="s">
        <v>2291</v>
      </c>
      <c r="U94" s="2337"/>
      <c r="V94" s="2337"/>
      <c r="W94" s="3080"/>
      <c r="X94" s="2337"/>
      <c r="Y94" s="2337"/>
      <c r="Z94" s="2337"/>
      <c r="AA94" s="2337"/>
      <c r="AB94" s="2337"/>
      <c r="AC94" s="2337"/>
      <c r="AD94" s="2337"/>
      <c r="AE94" s="2337"/>
      <c r="AF94" s="2337"/>
      <c r="AG94" s="2337"/>
      <c r="AH94" s="2337"/>
      <c r="AI94" s="2337"/>
      <c r="AJ94" s="2337"/>
      <c r="AK94" s="3140"/>
      <c r="AL94" s="3140"/>
      <c r="AM94" s="2337"/>
    </row>
    <row r="95" spans="1:39" s="251" customFormat="1" ht="71.25" x14ac:dyDescent="0.2">
      <c r="A95" s="267"/>
      <c r="C95" s="3210"/>
      <c r="D95" s="3211"/>
      <c r="E95" s="2537"/>
      <c r="F95" s="3190"/>
      <c r="G95" s="3090"/>
      <c r="H95" s="3192"/>
      <c r="I95" s="3131"/>
      <c r="J95" s="2541"/>
      <c r="K95" s="2538"/>
      <c r="L95" s="3105"/>
      <c r="M95" s="3175"/>
      <c r="N95" s="3082"/>
      <c r="O95" s="2538"/>
      <c r="P95" s="2540"/>
      <c r="Q95" s="1144" t="s">
        <v>2415</v>
      </c>
      <c r="R95" s="1137">
        <v>10000000</v>
      </c>
      <c r="S95" s="268">
        <v>61</v>
      </c>
      <c r="T95" s="1046" t="s">
        <v>2291</v>
      </c>
      <c r="U95" s="2337"/>
      <c r="V95" s="2337"/>
      <c r="W95" s="3080"/>
      <c r="X95" s="2337"/>
      <c r="Y95" s="2337"/>
      <c r="Z95" s="2337"/>
      <c r="AA95" s="2337"/>
      <c r="AB95" s="2337"/>
      <c r="AC95" s="2337"/>
      <c r="AD95" s="2337"/>
      <c r="AE95" s="2337"/>
      <c r="AF95" s="2337"/>
      <c r="AG95" s="2337"/>
      <c r="AH95" s="2337"/>
      <c r="AI95" s="2337"/>
      <c r="AJ95" s="2337"/>
      <c r="AK95" s="3140"/>
      <c r="AL95" s="3140"/>
      <c r="AM95" s="2337"/>
    </row>
    <row r="96" spans="1:39" s="251" customFormat="1" ht="71.25" x14ac:dyDescent="0.2">
      <c r="A96" s="267"/>
      <c r="C96" s="3210"/>
      <c r="D96" s="3211"/>
      <c r="E96" s="3143">
        <v>1905024</v>
      </c>
      <c r="F96" s="3189" t="s">
        <v>761</v>
      </c>
      <c r="G96" s="3144">
        <v>190502400</v>
      </c>
      <c r="H96" s="3195" t="s">
        <v>762</v>
      </c>
      <c r="I96" s="1971">
        <v>3</v>
      </c>
      <c r="J96" s="2539" t="s">
        <v>2416</v>
      </c>
      <c r="K96" s="2538"/>
      <c r="L96" s="3105"/>
      <c r="M96" s="3155">
        <f>SUM(R96:R100)/N91</f>
        <v>0.32</v>
      </c>
      <c r="N96" s="3082"/>
      <c r="O96" s="2538"/>
      <c r="P96" s="2540"/>
      <c r="Q96" s="1144" t="s">
        <v>2417</v>
      </c>
      <c r="R96" s="1145">
        <v>5000000</v>
      </c>
      <c r="S96" s="268">
        <v>61</v>
      </c>
      <c r="T96" s="1046" t="s">
        <v>2291</v>
      </c>
      <c r="U96" s="2337"/>
      <c r="V96" s="2337"/>
      <c r="W96" s="3080"/>
      <c r="X96" s="2337"/>
      <c r="Y96" s="2337"/>
      <c r="Z96" s="2337"/>
      <c r="AA96" s="2337"/>
      <c r="AB96" s="2337"/>
      <c r="AC96" s="2337"/>
      <c r="AD96" s="2337"/>
      <c r="AE96" s="2337"/>
      <c r="AF96" s="2337"/>
      <c r="AG96" s="2337"/>
      <c r="AH96" s="2337"/>
      <c r="AI96" s="2337"/>
      <c r="AJ96" s="2337"/>
      <c r="AK96" s="3140"/>
      <c r="AL96" s="3140"/>
      <c r="AM96" s="2337"/>
    </row>
    <row r="97" spans="1:39" s="251" customFormat="1" ht="42.75" x14ac:dyDescent="0.2">
      <c r="A97" s="267"/>
      <c r="C97" s="3210"/>
      <c r="D97" s="3211"/>
      <c r="E97" s="3087"/>
      <c r="F97" s="3193"/>
      <c r="G97" s="3089"/>
      <c r="H97" s="3212"/>
      <c r="I97" s="1972"/>
      <c r="J97" s="2540"/>
      <c r="K97" s="2538"/>
      <c r="L97" s="3105"/>
      <c r="M97" s="3174"/>
      <c r="N97" s="3082"/>
      <c r="O97" s="2538"/>
      <c r="P97" s="2540"/>
      <c r="Q97" s="1144" t="s">
        <v>2418</v>
      </c>
      <c r="R97" s="1145">
        <v>5000000</v>
      </c>
      <c r="S97" s="268">
        <v>61</v>
      </c>
      <c r="T97" s="1046" t="s">
        <v>2291</v>
      </c>
      <c r="U97" s="2337"/>
      <c r="V97" s="2337"/>
      <c r="W97" s="3080"/>
      <c r="X97" s="2337"/>
      <c r="Y97" s="2337"/>
      <c r="Z97" s="2337"/>
      <c r="AA97" s="2337"/>
      <c r="AB97" s="2337"/>
      <c r="AC97" s="2337"/>
      <c r="AD97" s="2337"/>
      <c r="AE97" s="2337"/>
      <c r="AF97" s="2337"/>
      <c r="AG97" s="2337"/>
      <c r="AH97" s="2337"/>
      <c r="AI97" s="2337"/>
      <c r="AJ97" s="2337"/>
      <c r="AK97" s="3140"/>
      <c r="AL97" s="3140"/>
      <c r="AM97" s="2337"/>
    </row>
    <row r="98" spans="1:39" s="251" customFormat="1" ht="71.25" x14ac:dyDescent="0.2">
      <c r="A98" s="267"/>
      <c r="C98" s="3210"/>
      <c r="D98" s="3211"/>
      <c r="E98" s="3087"/>
      <c r="F98" s="3193"/>
      <c r="G98" s="3089"/>
      <c r="H98" s="3212"/>
      <c r="I98" s="1972"/>
      <c r="J98" s="2540"/>
      <c r="K98" s="2538"/>
      <c r="L98" s="3105"/>
      <c r="M98" s="3174"/>
      <c r="N98" s="3082"/>
      <c r="O98" s="2538"/>
      <c r="P98" s="2540"/>
      <c r="Q98" s="1144" t="s">
        <v>2300</v>
      </c>
      <c r="R98" s="1145">
        <v>34000000</v>
      </c>
      <c r="S98" s="268">
        <v>61</v>
      </c>
      <c r="T98" s="1046" t="s">
        <v>2291</v>
      </c>
      <c r="U98" s="2337"/>
      <c r="V98" s="2337"/>
      <c r="W98" s="3080"/>
      <c r="X98" s="2337"/>
      <c r="Y98" s="2337"/>
      <c r="Z98" s="2337"/>
      <c r="AA98" s="2337"/>
      <c r="AB98" s="2337"/>
      <c r="AC98" s="2337"/>
      <c r="AD98" s="2337"/>
      <c r="AE98" s="2337"/>
      <c r="AF98" s="2337"/>
      <c r="AG98" s="2337"/>
      <c r="AH98" s="2337"/>
      <c r="AI98" s="2337"/>
      <c r="AJ98" s="2337"/>
      <c r="AK98" s="3140"/>
      <c r="AL98" s="3140"/>
      <c r="AM98" s="2337"/>
    </row>
    <row r="99" spans="1:39" s="251" customFormat="1" ht="99.75" x14ac:dyDescent="0.2">
      <c r="A99" s="267"/>
      <c r="C99" s="3210"/>
      <c r="D99" s="3211"/>
      <c r="E99" s="3087"/>
      <c r="F99" s="3193"/>
      <c r="G99" s="3089"/>
      <c r="H99" s="3212"/>
      <c r="I99" s="1972"/>
      <c r="J99" s="2540"/>
      <c r="K99" s="2538"/>
      <c r="L99" s="3105"/>
      <c r="M99" s="3174"/>
      <c r="N99" s="3082"/>
      <c r="O99" s="2538"/>
      <c r="P99" s="2540"/>
      <c r="Q99" s="1144" t="s">
        <v>2419</v>
      </c>
      <c r="R99" s="1145">
        <v>10000000</v>
      </c>
      <c r="S99" s="268">
        <v>61</v>
      </c>
      <c r="T99" s="1046" t="s">
        <v>2291</v>
      </c>
      <c r="U99" s="2337"/>
      <c r="V99" s="2337"/>
      <c r="W99" s="3080"/>
      <c r="X99" s="2337"/>
      <c r="Y99" s="2337"/>
      <c r="Z99" s="2337"/>
      <c r="AA99" s="2337"/>
      <c r="AB99" s="2337"/>
      <c r="AC99" s="2337"/>
      <c r="AD99" s="2337"/>
      <c r="AE99" s="2337"/>
      <c r="AF99" s="2337"/>
      <c r="AG99" s="2337"/>
      <c r="AH99" s="2337"/>
      <c r="AI99" s="2337"/>
      <c r="AJ99" s="2337"/>
      <c r="AK99" s="3140"/>
      <c r="AL99" s="3140"/>
      <c r="AM99" s="2337"/>
    </row>
    <row r="100" spans="1:39" s="251" customFormat="1" ht="85.5" x14ac:dyDescent="0.2">
      <c r="A100" s="267"/>
      <c r="C100" s="3210"/>
      <c r="D100" s="3211"/>
      <c r="E100" s="2537"/>
      <c r="F100" s="3190"/>
      <c r="G100" s="3090"/>
      <c r="H100" s="3196"/>
      <c r="I100" s="3131"/>
      <c r="J100" s="2541"/>
      <c r="K100" s="2538"/>
      <c r="L100" s="3105"/>
      <c r="M100" s="3175"/>
      <c r="N100" s="3082"/>
      <c r="O100" s="2538"/>
      <c r="P100" s="2540"/>
      <c r="Q100" s="1144" t="s">
        <v>2420</v>
      </c>
      <c r="R100" s="1145">
        <v>10000000</v>
      </c>
      <c r="S100" s="268">
        <v>61</v>
      </c>
      <c r="T100" s="1046" t="s">
        <v>2291</v>
      </c>
      <c r="U100" s="2337"/>
      <c r="V100" s="2337"/>
      <c r="W100" s="3080"/>
      <c r="X100" s="2337"/>
      <c r="Y100" s="2337"/>
      <c r="Z100" s="2337"/>
      <c r="AA100" s="2337"/>
      <c r="AB100" s="2337"/>
      <c r="AC100" s="2337"/>
      <c r="AD100" s="2337"/>
      <c r="AE100" s="2337"/>
      <c r="AF100" s="2337"/>
      <c r="AG100" s="2337"/>
      <c r="AH100" s="2337"/>
      <c r="AI100" s="2337"/>
      <c r="AJ100" s="2337"/>
      <c r="AK100" s="3140"/>
      <c r="AL100" s="3140"/>
      <c r="AM100" s="2337"/>
    </row>
    <row r="101" spans="1:39" s="251" customFormat="1" ht="42.75" x14ac:dyDescent="0.2">
      <c r="A101" s="267"/>
      <c r="C101" s="3210"/>
      <c r="D101" s="3211"/>
      <c r="E101" s="3143">
        <v>1905015</v>
      </c>
      <c r="F101" s="3189" t="s">
        <v>763</v>
      </c>
      <c r="G101" s="3144">
        <v>190501500</v>
      </c>
      <c r="H101" s="3191" t="s">
        <v>764</v>
      </c>
      <c r="I101" s="1971">
        <v>4</v>
      </c>
      <c r="J101" s="2539" t="s">
        <v>2421</v>
      </c>
      <c r="K101" s="2538"/>
      <c r="L101" s="3105"/>
      <c r="M101" s="3155">
        <f>SUM(R101:R102)/N91</f>
        <v>0.1</v>
      </c>
      <c r="N101" s="3082"/>
      <c r="O101" s="2538"/>
      <c r="P101" s="2540"/>
      <c r="Q101" s="1144" t="s">
        <v>2422</v>
      </c>
      <c r="R101" s="1137">
        <v>10000000</v>
      </c>
      <c r="S101" s="268">
        <v>61</v>
      </c>
      <c r="T101" s="1046" t="s">
        <v>2291</v>
      </c>
      <c r="U101" s="2337"/>
      <c r="V101" s="2337"/>
      <c r="W101" s="3080"/>
      <c r="X101" s="2337"/>
      <c r="Y101" s="2337"/>
      <c r="Z101" s="2337"/>
      <c r="AA101" s="2337"/>
      <c r="AB101" s="2337"/>
      <c r="AC101" s="2337"/>
      <c r="AD101" s="2337"/>
      <c r="AE101" s="2337"/>
      <c r="AF101" s="2337"/>
      <c r="AG101" s="2337"/>
      <c r="AH101" s="2337"/>
      <c r="AI101" s="2337"/>
      <c r="AJ101" s="2337"/>
      <c r="AK101" s="3140"/>
      <c r="AL101" s="3140"/>
      <c r="AM101" s="2337"/>
    </row>
    <row r="102" spans="1:39" s="251" customFormat="1" ht="42.75" x14ac:dyDescent="0.2">
      <c r="A102" s="267"/>
      <c r="C102" s="3210"/>
      <c r="D102" s="3211"/>
      <c r="E102" s="2537"/>
      <c r="F102" s="3190"/>
      <c r="G102" s="3090"/>
      <c r="H102" s="3192"/>
      <c r="I102" s="3131"/>
      <c r="J102" s="2541"/>
      <c r="K102" s="2538"/>
      <c r="L102" s="3105"/>
      <c r="M102" s="3175"/>
      <c r="N102" s="3082"/>
      <c r="O102" s="2538"/>
      <c r="P102" s="2540"/>
      <c r="Q102" s="1144" t="s">
        <v>2423</v>
      </c>
      <c r="R102" s="1137">
        <v>10000000</v>
      </c>
      <c r="S102" s="268">
        <v>61</v>
      </c>
      <c r="T102" s="1046" t="s">
        <v>2291</v>
      </c>
      <c r="U102" s="2337"/>
      <c r="V102" s="2337"/>
      <c r="W102" s="3080"/>
      <c r="X102" s="2337"/>
      <c r="Y102" s="2337"/>
      <c r="Z102" s="2337"/>
      <c r="AA102" s="2337"/>
      <c r="AB102" s="2337"/>
      <c r="AC102" s="2337"/>
      <c r="AD102" s="2337"/>
      <c r="AE102" s="2337"/>
      <c r="AF102" s="2337"/>
      <c r="AG102" s="2337"/>
      <c r="AH102" s="2337"/>
      <c r="AI102" s="2337"/>
      <c r="AJ102" s="2337"/>
      <c r="AK102" s="3140"/>
      <c r="AL102" s="3140"/>
      <c r="AM102" s="2337"/>
    </row>
    <row r="103" spans="1:39" s="251" customFormat="1" ht="128.25" x14ac:dyDescent="0.2">
      <c r="A103" s="267"/>
      <c r="C103" s="3210"/>
      <c r="D103" s="3211"/>
      <c r="E103" s="3143">
        <v>1905024</v>
      </c>
      <c r="F103" s="3189" t="s">
        <v>765</v>
      </c>
      <c r="G103" s="3183">
        <v>190502400</v>
      </c>
      <c r="H103" s="3195" t="s">
        <v>766</v>
      </c>
      <c r="I103" s="1971">
        <v>4</v>
      </c>
      <c r="J103" s="2539" t="s">
        <v>2424</v>
      </c>
      <c r="K103" s="2538"/>
      <c r="L103" s="3105"/>
      <c r="M103" s="3155">
        <f>SUM(R103:R105)/N91</f>
        <v>0.14000000000000001</v>
      </c>
      <c r="N103" s="3082"/>
      <c r="O103" s="2538"/>
      <c r="P103" s="2540"/>
      <c r="Q103" s="1144" t="s">
        <v>2425</v>
      </c>
      <c r="R103" s="1145">
        <v>10000000</v>
      </c>
      <c r="S103" s="268">
        <v>61</v>
      </c>
      <c r="T103" s="1046" t="s">
        <v>2291</v>
      </c>
      <c r="U103" s="2337"/>
      <c r="V103" s="2337"/>
      <c r="W103" s="3080"/>
      <c r="X103" s="2337"/>
      <c r="Y103" s="2337"/>
      <c r="Z103" s="2337"/>
      <c r="AA103" s="2337"/>
      <c r="AB103" s="2337"/>
      <c r="AC103" s="2337"/>
      <c r="AD103" s="2337"/>
      <c r="AE103" s="2337"/>
      <c r="AF103" s="2337"/>
      <c r="AG103" s="2337"/>
      <c r="AH103" s="2337"/>
      <c r="AI103" s="2337"/>
      <c r="AJ103" s="2337"/>
      <c r="AK103" s="3140"/>
      <c r="AL103" s="3140"/>
      <c r="AM103" s="2337"/>
    </row>
    <row r="104" spans="1:39" s="251" customFormat="1" ht="85.5" x14ac:dyDescent="0.2">
      <c r="A104" s="267"/>
      <c r="C104" s="3210"/>
      <c r="D104" s="3211"/>
      <c r="E104" s="3087"/>
      <c r="F104" s="3193"/>
      <c r="G104" s="3184"/>
      <c r="H104" s="3212"/>
      <c r="I104" s="1972"/>
      <c r="J104" s="2540"/>
      <c r="K104" s="2538"/>
      <c r="L104" s="3105"/>
      <c r="M104" s="3174"/>
      <c r="N104" s="3082"/>
      <c r="O104" s="2538"/>
      <c r="P104" s="2540"/>
      <c r="Q104" s="1144" t="s">
        <v>2426</v>
      </c>
      <c r="R104" s="1145">
        <v>10000000</v>
      </c>
      <c r="S104" s="268">
        <v>61</v>
      </c>
      <c r="T104" s="1046" t="s">
        <v>2291</v>
      </c>
      <c r="U104" s="2337"/>
      <c r="V104" s="2337"/>
      <c r="W104" s="3080"/>
      <c r="X104" s="2337"/>
      <c r="Y104" s="2337"/>
      <c r="Z104" s="2337"/>
      <c r="AA104" s="2337"/>
      <c r="AB104" s="2337"/>
      <c r="AC104" s="2337"/>
      <c r="AD104" s="2337"/>
      <c r="AE104" s="2337"/>
      <c r="AF104" s="2337"/>
      <c r="AG104" s="2337"/>
      <c r="AH104" s="2337"/>
      <c r="AI104" s="2337"/>
      <c r="AJ104" s="2337"/>
      <c r="AK104" s="3140"/>
      <c r="AL104" s="3140"/>
      <c r="AM104" s="2337"/>
    </row>
    <row r="105" spans="1:39" s="251" customFormat="1" ht="85.5" x14ac:dyDescent="0.2">
      <c r="A105" s="267"/>
      <c r="C105" s="3210"/>
      <c r="D105" s="3211"/>
      <c r="E105" s="2537"/>
      <c r="F105" s="3190"/>
      <c r="G105" s="3194"/>
      <c r="H105" s="3196"/>
      <c r="I105" s="3131"/>
      <c r="J105" s="2541"/>
      <c r="K105" s="2538"/>
      <c r="L105" s="3105"/>
      <c r="M105" s="3175"/>
      <c r="N105" s="3082"/>
      <c r="O105" s="2538"/>
      <c r="P105" s="2540"/>
      <c r="Q105" s="1144" t="s">
        <v>2427</v>
      </c>
      <c r="R105" s="1145">
        <v>8000000</v>
      </c>
      <c r="S105" s="268">
        <v>61</v>
      </c>
      <c r="T105" s="1046" t="s">
        <v>2291</v>
      </c>
      <c r="U105" s="2337"/>
      <c r="V105" s="2337"/>
      <c r="W105" s="3080"/>
      <c r="X105" s="2337"/>
      <c r="Y105" s="2337"/>
      <c r="Z105" s="2337"/>
      <c r="AA105" s="2337"/>
      <c r="AB105" s="2337"/>
      <c r="AC105" s="2337"/>
      <c r="AD105" s="2337"/>
      <c r="AE105" s="2337"/>
      <c r="AF105" s="2337"/>
      <c r="AG105" s="2337"/>
      <c r="AH105" s="2337"/>
      <c r="AI105" s="2337"/>
      <c r="AJ105" s="2337"/>
      <c r="AK105" s="3140"/>
      <c r="AL105" s="3140"/>
      <c r="AM105" s="2337"/>
    </row>
    <row r="106" spans="1:39" s="251" customFormat="1" ht="57" x14ac:dyDescent="0.2">
      <c r="A106" s="267"/>
      <c r="C106" s="3210"/>
      <c r="D106" s="3211"/>
      <c r="E106" s="3143">
        <v>1905024</v>
      </c>
      <c r="F106" s="3189" t="s">
        <v>767</v>
      </c>
      <c r="G106" s="3183">
        <v>190502401</v>
      </c>
      <c r="H106" s="3195" t="s">
        <v>768</v>
      </c>
      <c r="I106" s="1971">
        <v>12</v>
      </c>
      <c r="J106" s="2539" t="s">
        <v>2428</v>
      </c>
      <c r="K106" s="2538"/>
      <c r="L106" s="3105"/>
      <c r="M106" s="3155">
        <f>SUM(R106:R107)/N91</f>
        <v>0.14000000000000001</v>
      </c>
      <c r="N106" s="3082"/>
      <c r="O106" s="2538"/>
      <c r="P106" s="2540"/>
      <c r="Q106" s="1144" t="s">
        <v>2429</v>
      </c>
      <c r="R106" s="1145">
        <v>13000000</v>
      </c>
      <c r="S106" s="268">
        <v>61</v>
      </c>
      <c r="T106" s="1046" t="s">
        <v>2291</v>
      </c>
      <c r="U106" s="2337"/>
      <c r="V106" s="2337"/>
      <c r="W106" s="3080"/>
      <c r="X106" s="2337"/>
      <c r="Y106" s="2337"/>
      <c r="Z106" s="2337"/>
      <c r="AA106" s="2337"/>
      <c r="AB106" s="2337"/>
      <c r="AC106" s="2337"/>
      <c r="AD106" s="2337"/>
      <c r="AE106" s="2337"/>
      <c r="AF106" s="2337"/>
      <c r="AG106" s="2337"/>
      <c r="AH106" s="2337"/>
      <c r="AI106" s="2337"/>
      <c r="AJ106" s="2337"/>
      <c r="AK106" s="3140"/>
      <c r="AL106" s="3140"/>
      <c r="AM106" s="2337"/>
    </row>
    <row r="107" spans="1:39" s="251" customFormat="1" ht="85.5" x14ac:dyDescent="0.2">
      <c r="A107" s="267"/>
      <c r="C107" s="3210"/>
      <c r="D107" s="3211"/>
      <c r="E107" s="2537"/>
      <c r="F107" s="3190"/>
      <c r="G107" s="3194"/>
      <c r="H107" s="3196"/>
      <c r="I107" s="3131"/>
      <c r="J107" s="2541"/>
      <c r="K107" s="2538"/>
      <c r="L107" s="3105"/>
      <c r="M107" s="3175"/>
      <c r="N107" s="3082"/>
      <c r="O107" s="2538"/>
      <c r="P107" s="2541"/>
      <c r="Q107" s="1144" t="s">
        <v>2430</v>
      </c>
      <c r="R107" s="271">
        <v>15000000</v>
      </c>
      <c r="S107" s="268">
        <v>61</v>
      </c>
      <c r="T107" s="1046" t="s">
        <v>2291</v>
      </c>
      <c r="U107" s="2335"/>
      <c r="V107" s="2335"/>
      <c r="W107" s="3146"/>
      <c r="X107" s="2335"/>
      <c r="Y107" s="2335"/>
      <c r="Z107" s="2335"/>
      <c r="AA107" s="2335"/>
      <c r="AB107" s="2335"/>
      <c r="AC107" s="2335"/>
      <c r="AD107" s="2335"/>
      <c r="AE107" s="2335"/>
      <c r="AF107" s="2335"/>
      <c r="AG107" s="2335"/>
      <c r="AH107" s="2335"/>
      <c r="AI107" s="2335"/>
      <c r="AJ107" s="2335"/>
      <c r="AK107" s="3141"/>
      <c r="AL107" s="3141"/>
      <c r="AM107" s="2335"/>
    </row>
    <row r="108" spans="1:39" s="251" customFormat="1" ht="85.5" x14ac:dyDescent="0.2">
      <c r="A108" s="267"/>
      <c r="C108" s="3210"/>
      <c r="D108" s="3211"/>
      <c r="E108" s="3143">
        <v>1905021</v>
      </c>
      <c r="F108" s="3189" t="s">
        <v>557</v>
      </c>
      <c r="G108" s="3144">
        <v>190502100</v>
      </c>
      <c r="H108" s="3189" t="s">
        <v>558</v>
      </c>
      <c r="I108" s="3145">
        <v>12</v>
      </c>
      <c r="J108" s="2538" t="s">
        <v>2431</v>
      </c>
      <c r="K108" s="2538" t="s">
        <v>769</v>
      </c>
      <c r="L108" s="2538" t="s">
        <v>2432</v>
      </c>
      <c r="M108" s="3173">
        <f>SUM(R108:R119)/N108</f>
        <v>0.65217391304347827</v>
      </c>
      <c r="N108" s="3082">
        <v>161000000</v>
      </c>
      <c r="O108" s="2538" t="s">
        <v>2433</v>
      </c>
      <c r="P108" s="2539" t="s">
        <v>2434</v>
      </c>
      <c r="Q108" s="1144" t="s">
        <v>2435</v>
      </c>
      <c r="R108" s="1145">
        <v>5000000</v>
      </c>
      <c r="S108" s="268">
        <v>61</v>
      </c>
      <c r="T108" s="1046" t="s">
        <v>2291</v>
      </c>
      <c r="U108" s="3116">
        <v>289394</v>
      </c>
      <c r="V108" s="3116">
        <v>279112</v>
      </c>
      <c r="W108" s="3121">
        <v>63164</v>
      </c>
      <c r="X108" s="3116">
        <v>45607</v>
      </c>
      <c r="Y108" s="3116">
        <v>365607</v>
      </c>
      <c r="Z108" s="3116">
        <v>75612</v>
      </c>
      <c r="AA108" s="3116">
        <v>2145</v>
      </c>
      <c r="AB108" s="3116">
        <v>12718</v>
      </c>
      <c r="AC108" s="3116">
        <v>26</v>
      </c>
      <c r="AD108" s="3116">
        <v>37</v>
      </c>
      <c r="AE108" s="3116">
        <v>0</v>
      </c>
      <c r="AF108" s="3116">
        <v>0</v>
      </c>
      <c r="AG108" s="3116">
        <v>78</v>
      </c>
      <c r="AH108" s="3116">
        <v>16897</v>
      </c>
      <c r="AI108" s="3116">
        <v>852</v>
      </c>
      <c r="AJ108" s="3116">
        <v>568506</v>
      </c>
      <c r="AK108" s="3119">
        <v>44197</v>
      </c>
      <c r="AL108" s="3119">
        <v>44561</v>
      </c>
      <c r="AM108" s="2356"/>
    </row>
    <row r="109" spans="1:39" s="251" customFormat="1" ht="71.25" x14ac:dyDescent="0.2">
      <c r="A109" s="267"/>
      <c r="C109" s="3210"/>
      <c r="D109" s="3211"/>
      <c r="E109" s="3087"/>
      <c r="F109" s="3193"/>
      <c r="G109" s="3089"/>
      <c r="H109" s="3193"/>
      <c r="I109" s="3092"/>
      <c r="J109" s="2538"/>
      <c r="K109" s="2538"/>
      <c r="L109" s="2538"/>
      <c r="M109" s="3173"/>
      <c r="N109" s="3082"/>
      <c r="O109" s="2538"/>
      <c r="P109" s="2540"/>
      <c r="Q109" s="1144" t="s">
        <v>2436</v>
      </c>
      <c r="R109" s="1145">
        <v>5000000</v>
      </c>
      <c r="S109" s="268">
        <v>61</v>
      </c>
      <c r="T109" s="1046" t="s">
        <v>2291</v>
      </c>
      <c r="U109" s="3117"/>
      <c r="V109" s="3117"/>
      <c r="W109" s="3122"/>
      <c r="X109" s="3117"/>
      <c r="Y109" s="3117"/>
      <c r="Z109" s="3117"/>
      <c r="AA109" s="3117"/>
      <c r="AB109" s="3117"/>
      <c r="AC109" s="3117"/>
      <c r="AD109" s="3117"/>
      <c r="AE109" s="3117"/>
      <c r="AF109" s="3117"/>
      <c r="AG109" s="3117"/>
      <c r="AH109" s="3117"/>
      <c r="AI109" s="3117"/>
      <c r="AJ109" s="3117"/>
      <c r="AK109" s="3176"/>
      <c r="AL109" s="3176"/>
      <c r="AM109" s="2337"/>
    </row>
    <row r="110" spans="1:39" s="251" customFormat="1" ht="71.25" x14ac:dyDescent="0.2">
      <c r="A110" s="267"/>
      <c r="C110" s="3210"/>
      <c r="D110" s="3211"/>
      <c r="E110" s="3087"/>
      <c r="F110" s="3193"/>
      <c r="G110" s="3089"/>
      <c r="H110" s="3193"/>
      <c r="I110" s="3092"/>
      <c r="J110" s="2538"/>
      <c r="K110" s="2538"/>
      <c r="L110" s="2538"/>
      <c r="M110" s="3173"/>
      <c r="N110" s="3082"/>
      <c r="O110" s="2538"/>
      <c r="P110" s="2540"/>
      <c r="Q110" s="1144" t="s">
        <v>2437</v>
      </c>
      <c r="R110" s="1145">
        <v>6000000</v>
      </c>
      <c r="S110" s="268">
        <v>61</v>
      </c>
      <c r="T110" s="1046" t="s">
        <v>2291</v>
      </c>
      <c r="U110" s="3117"/>
      <c r="V110" s="3117"/>
      <c r="W110" s="3122"/>
      <c r="X110" s="3117"/>
      <c r="Y110" s="3117"/>
      <c r="Z110" s="3117"/>
      <c r="AA110" s="3117"/>
      <c r="AB110" s="3117"/>
      <c r="AC110" s="3117"/>
      <c r="AD110" s="3117"/>
      <c r="AE110" s="3117"/>
      <c r="AF110" s="3117"/>
      <c r="AG110" s="3117"/>
      <c r="AH110" s="3117"/>
      <c r="AI110" s="3117"/>
      <c r="AJ110" s="3117"/>
      <c r="AK110" s="3176"/>
      <c r="AL110" s="3176"/>
      <c r="AM110" s="2337"/>
    </row>
    <row r="111" spans="1:39" s="251" customFormat="1" ht="99.75" x14ac:dyDescent="0.2">
      <c r="A111" s="267"/>
      <c r="C111" s="3210"/>
      <c r="D111" s="3211"/>
      <c r="E111" s="3087"/>
      <c r="F111" s="3193"/>
      <c r="G111" s="3089"/>
      <c r="H111" s="3193"/>
      <c r="I111" s="3092"/>
      <c r="J111" s="2538"/>
      <c r="K111" s="2538"/>
      <c r="L111" s="2538"/>
      <c r="M111" s="3173"/>
      <c r="N111" s="3082"/>
      <c r="O111" s="2538"/>
      <c r="P111" s="2540"/>
      <c r="Q111" s="1144" t="s">
        <v>2438</v>
      </c>
      <c r="R111" s="1145">
        <v>6000000</v>
      </c>
      <c r="S111" s="268">
        <v>61</v>
      </c>
      <c r="T111" s="1046" t="s">
        <v>2291</v>
      </c>
      <c r="U111" s="3117"/>
      <c r="V111" s="3117"/>
      <c r="W111" s="3122"/>
      <c r="X111" s="3117"/>
      <c r="Y111" s="3117"/>
      <c r="Z111" s="3117"/>
      <c r="AA111" s="3117"/>
      <c r="AB111" s="3117"/>
      <c r="AC111" s="3117"/>
      <c r="AD111" s="3117"/>
      <c r="AE111" s="3117"/>
      <c r="AF111" s="3117"/>
      <c r="AG111" s="3117"/>
      <c r="AH111" s="3117"/>
      <c r="AI111" s="3117"/>
      <c r="AJ111" s="3117"/>
      <c r="AK111" s="3176"/>
      <c r="AL111" s="3176"/>
      <c r="AM111" s="2337"/>
    </row>
    <row r="112" spans="1:39" s="251" customFormat="1" ht="57" x14ac:dyDescent="0.2">
      <c r="A112" s="267"/>
      <c r="C112" s="3210"/>
      <c r="D112" s="3211"/>
      <c r="E112" s="3087"/>
      <c r="F112" s="3193"/>
      <c r="G112" s="3089"/>
      <c r="H112" s="3193"/>
      <c r="I112" s="3092"/>
      <c r="J112" s="2538"/>
      <c r="K112" s="2538"/>
      <c r="L112" s="2538"/>
      <c r="M112" s="3173"/>
      <c r="N112" s="3082"/>
      <c r="O112" s="2538"/>
      <c r="P112" s="2540"/>
      <c r="Q112" s="1144" t="s">
        <v>2439</v>
      </c>
      <c r="R112" s="1145">
        <v>6000000</v>
      </c>
      <c r="S112" s="268">
        <v>61</v>
      </c>
      <c r="T112" s="1046" t="s">
        <v>2291</v>
      </c>
      <c r="U112" s="3117"/>
      <c r="V112" s="3117"/>
      <c r="W112" s="3122"/>
      <c r="X112" s="3117"/>
      <c r="Y112" s="3117"/>
      <c r="Z112" s="3117"/>
      <c r="AA112" s="3117"/>
      <c r="AB112" s="3117"/>
      <c r="AC112" s="3117"/>
      <c r="AD112" s="3117"/>
      <c r="AE112" s="3117"/>
      <c r="AF112" s="3117"/>
      <c r="AG112" s="3117"/>
      <c r="AH112" s="3117"/>
      <c r="AI112" s="3117"/>
      <c r="AJ112" s="3117"/>
      <c r="AK112" s="3176"/>
      <c r="AL112" s="3176"/>
      <c r="AM112" s="2337"/>
    </row>
    <row r="113" spans="1:39" s="251" customFormat="1" ht="85.5" x14ac:dyDescent="0.2">
      <c r="A113" s="267"/>
      <c r="C113" s="3210"/>
      <c r="D113" s="3211"/>
      <c r="E113" s="3087"/>
      <c r="F113" s="3193"/>
      <c r="G113" s="3089"/>
      <c r="H113" s="3193"/>
      <c r="I113" s="3092"/>
      <c r="J113" s="2538"/>
      <c r="K113" s="2538"/>
      <c r="L113" s="2538"/>
      <c r="M113" s="3173"/>
      <c r="N113" s="3082"/>
      <c r="O113" s="2538"/>
      <c r="P113" s="2540"/>
      <c r="Q113" s="1144" t="s">
        <v>2440</v>
      </c>
      <c r="R113" s="1145">
        <v>7000000</v>
      </c>
      <c r="S113" s="268">
        <v>61</v>
      </c>
      <c r="T113" s="1046" t="s">
        <v>2291</v>
      </c>
      <c r="U113" s="3117"/>
      <c r="V113" s="3117"/>
      <c r="W113" s="3122"/>
      <c r="X113" s="3117"/>
      <c r="Y113" s="3117"/>
      <c r="Z113" s="3117"/>
      <c r="AA113" s="3117"/>
      <c r="AB113" s="3117"/>
      <c r="AC113" s="3117"/>
      <c r="AD113" s="3117"/>
      <c r="AE113" s="3117"/>
      <c r="AF113" s="3117"/>
      <c r="AG113" s="3117"/>
      <c r="AH113" s="3117"/>
      <c r="AI113" s="3117"/>
      <c r="AJ113" s="3117"/>
      <c r="AK113" s="3176"/>
      <c r="AL113" s="3176"/>
      <c r="AM113" s="2337"/>
    </row>
    <row r="114" spans="1:39" s="251" customFormat="1" ht="71.25" x14ac:dyDescent="0.2">
      <c r="A114" s="267"/>
      <c r="C114" s="3210"/>
      <c r="D114" s="3211"/>
      <c r="E114" s="3087"/>
      <c r="F114" s="3193"/>
      <c r="G114" s="3089"/>
      <c r="H114" s="3193"/>
      <c r="I114" s="3092"/>
      <c r="J114" s="2538"/>
      <c r="K114" s="2538"/>
      <c r="L114" s="2538"/>
      <c r="M114" s="3173"/>
      <c r="N114" s="3082"/>
      <c r="O114" s="2538"/>
      <c r="P114" s="2540"/>
      <c r="Q114" s="1144" t="s">
        <v>2441</v>
      </c>
      <c r="R114" s="1145">
        <v>14000000</v>
      </c>
      <c r="S114" s="268">
        <v>61</v>
      </c>
      <c r="T114" s="1046" t="s">
        <v>2291</v>
      </c>
      <c r="U114" s="3117"/>
      <c r="V114" s="3117"/>
      <c r="W114" s="3122"/>
      <c r="X114" s="3117"/>
      <c r="Y114" s="3117"/>
      <c r="Z114" s="3117"/>
      <c r="AA114" s="3117"/>
      <c r="AB114" s="3117"/>
      <c r="AC114" s="3117"/>
      <c r="AD114" s="3117"/>
      <c r="AE114" s="3117"/>
      <c r="AF114" s="3117"/>
      <c r="AG114" s="3117"/>
      <c r="AH114" s="3117"/>
      <c r="AI114" s="3117"/>
      <c r="AJ114" s="3117"/>
      <c r="AK114" s="3176"/>
      <c r="AL114" s="3176"/>
      <c r="AM114" s="2337"/>
    </row>
    <row r="115" spans="1:39" s="251" customFormat="1" ht="57" x14ac:dyDescent="0.2">
      <c r="A115" s="267"/>
      <c r="C115" s="3210"/>
      <c r="D115" s="3211"/>
      <c r="E115" s="3087"/>
      <c r="F115" s="3193"/>
      <c r="G115" s="3089"/>
      <c r="H115" s="3193"/>
      <c r="I115" s="3092"/>
      <c r="J115" s="2538"/>
      <c r="K115" s="2538"/>
      <c r="L115" s="2538"/>
      <c r="M115" s="3173"/>
      <c r="N115" s="3082"/>
      <c r="O115" s="2538"/>
      <c r="P115" s="2540"/>
      <c r="Q115" s="1144" t="s">
        <v>2442</v>
      </c>
      <c r="R115" s="1145">
        <v>7000000</v>
      </c>
      <c r="S115" s="268">
        <v>61</v>
      </c>
      <c r="T115" s="1046" t="s">
        <v>2291</v>
      </c>
      <c r="U115" s="3117"/>
      <c r="V115" s="3117"/>
      <c r="W115" s="3122"/>
      <c r="X115" s="3117"/>
      <c r="Y115" s="3117"/>
      <c r="Z115" s="3117"/>
      <c r="AA115" s="3117"/>
      <c r="AB115" s="3117"/>
      <c r="AC115" s="3117"/>
      <c r="AD115" s="3117"/>
      <c r="AE115" s="3117"/>
      <c r="AF115" s="3117"/>
      <c r="AG115" s="3117"/>
      <c r="AH115" s="3117"/>
      <c r="AI115" s="3117"/>
      <c r="AJ115" s="3117"/>
      <c r="AK115" s="3176"/>
      <c r="AL115" s="3176"/>
      <c r="AM115" s="2337"/>
    </row>
    <row r="116" spans="1:39" s="251" customFormat="1" ht="85.5" x14ac:dyDescent="0.2">
      <c r="A116" s="267"/>
      <c r="C116" s="3210"/>
      <c r="D116" s="3211"/>
      <c r="E116" s="3087"/>
      <c r="F116" s="3193"/>
      <c r="G116" s="3089"/>
      <c r="H116" s="3193"/>
      <c r="I116" s="3092"/>
      <c r="J116" s="2538"/>
      <c r="K116" s="2538"/>
      <c r="L116" s="2538"/>
      <c r="M116" s="3173"/>
      <c r="N116" s="3082"/>
      <c r="O116" s="2538"/>
      <c r="P116" s="2540"/>
      <c r="Q116" s="1144" t="s">
        <v>2443</v>
      </c>
      <c r="R116" s="272">
        <v>15000000</v>
      </c>
      <c r="S116" s="268">
        <v>61</v>
      </c>
      <c r="T116" s="1046" t="s">
        <v>2291</v>
      </c>
      <c r="U116" s="3117"/>
      <c r="V116" s="3117"/>
      <c r="W116" s="3122"/>
      <c r="X116" s="3117"/>
      <c r="Y116" s="3117"/>
      <c r="Z116" s="3117"/>
      <c r="AA116" s="3117"/>
      <c r="AB116" s="3117"/>
      <c r="AC116" s="3117"/>
      <c r="AD116" s="3117"/>
      <c r="AE116" s="3117"/>
      <c r="AF116" s="3117"/>
      <c r="AG116" s="3117"/>
      <c r="AH116" s="3117"/>
      <c r="AI116" s="3117"/>
      <c r="AJ116" s="3117"/>
      <c r="AK116" s="3176"/>
      <c r="AL116" s="3176"/>
      <c r="AM116" s="2337"/>
    </row>
    <row r="117" spans="1:39" s="251" customFormat="1" ht="57" x14ac:dyDescent="0.2">
      <c r="A117" s="267"/>
      <c r="C117" s="3210"/>
      <c r="D117" s="3211"/>
      <c r="E117" s="3087"/>
      <c r="F117" s="3193"/>
      <c r="G117" s="3089"/>
      <c r="H117" s="3193"/>
      <c r="I117" s="3092"/>
      <c r="J117" s="2538"/>
      <c r="K117" s="2538"/>
      <c r="L117" s="2538"/>
      <c r="M117" s="3173"/>
      <c r="N117" s="3082"/>
      <c r="O117" s="2538"/>
      <c r="P117" s="2540"/>
      <c r="Q117" s="1144" t="s">
        <v>2444</v>
      </c>
      <c r="R117" s="262">
        <v>8000000</v>
      </c>
      <c r="S117" s="268">
        <v>61</v>
      </c>
      <c r="T117" s="1046" t="s">
        <v>2291</v>
      </c>
      <c r="U117" s="3117"/>
      <c r="V117" s="3117"/>
      <c r="W117" s="3122"/>
      <c r="X117" s="3117"/>
      <c r="Y117" s="3117"/>
      <c r="Z117" s="3117"/>
      <c r="AA117" s="3117"/>
      <c r="AB117" s="3117"/>
      <c r="AC117" s="3117"/>
      <c r="AD117" s="3117"/>
      <c r="AE117" s="3117"/>
      <c r="AF117" s="3117"/>
      <c r="AG117" s="3117"/>
      <c r="AH117" s="3117"/>
      <c r="AI117" s="3117"/>
      <c r="AJ117" s="3117"/>
      <c r="AK117" s="3176"/>
      <c r="AL117" s="3176"/>
      <c r="AM117" s="2337"/>
    </row>
    <row r="118" spans="1:39" s="251" customFormat="1" ht="71.25" x14ac:dyDescent="0.2">
      <c r="A118" s="267"/>
      <c r="C118" s="3210"/>
      <c r="D118" s="3211"/>
      <c r="E118" s="3087"/>
      <c r="F118" s="3193"/>
      <c r="G118" s="3089"/>
      <c r="H118" s="3193"/>
      <c r="I118" s="3092"/>
      <c r="J118" s="2538"/>
      <c r="K118" s="2538"/>
      <c r="L118" s="2538"/>
      <c r="M118" s="3173"/>
      <c r="N118" s="3082"/>
      <c r="O118" s="2538"/>
      <c r="P118" s="2540"/>
      <c r="Q118" s="1144" t="s">
        <v>2445</v>
      </c>
      <c r="R118" s="262">
        <v>12000000</v>
      </c>
      <c r="S118" s="268">
        <v>61</v>
      </c>
      <c r="T118" s="1046" t="s">
        <v>2291</v>
      </c>
      <c r="U118" s="3117"/>
      <c r="V118" s="3117"/>
      <c r="W118" s="3122"/>
      <c r="X118" s="3117"/>
      <c r="Y118" s="3117"/>
      <c r="Z118" s="3117"/>
      <c r="AA118" s="3117"/>
      <c r="AB118" s="3117"/>
      <c r="AC118" s="3117"/>
      <c r="AD118" s="3117"/>
      <c r="AE118" s="3117"/>
      <c r="AF118" s="3117"/>
      <c r="AG118" s="3117"/>
      <c r="AH118" s="3117"/>
      <c r="AI118" s="3117"/>
      <c r="AJ118" s="3117"/>
      <c r="AK118" s="3176"/>
      <c r="AL118" s="3176"/>
      <c r="AM118" s="2337"/>
    </row>
    <row r="119" spans="1:39" s="251" customFormat="1" ht="85.5" x14ac:dyDescent="0.2">
      <c r="A119" s="267"/>
      <c r="C119" s="3210"/>
      <c r="D119" s="3211"/>
      <c r="E119" s="3087"/>
      <c r="F119" s="3193"/>
      <c r="G119" s="3089"/>
      <c r="H119" s="3193"/>
      <c r="I119" s="3092"/>
      <c r="J119" s="2538"/>
      <c r="K119" s="2538"/>
      <c r="L119" s="2538"/>
      <c r="M119" s="3173"/>
      <c r="N119" s="3082"/>
      <c r="O119" s="2538"/>
      <c r="P119" s="2540"/>
      <c r="Q119" s="1148" t="s">
        <v>2446</v>
      </c>
      <c r="R119" s="1149">
        <v>14000000</v>
      </c>
      <c r="S119" s="268">
        <v>61</v>
      </c>
      <c r="T119" s="1046" t="s">
        <v>2291</v>
      </c>
      <c r="U119" s="3117"/>
      <c r="V119" s="3117"/>
      <c r="W119" s="3122"/>
      <c r="X119" s="3117"/>
      <c r="Y119" s="3117"/>
      <c r="Z119" s="3117"/>
      <c r="AA119" s="3117"/>
      <c r="AB119" s="3117"/>
      <c r="AC119" s="3117"/>
      <c r="AD119" s="3117"/>
      <c r="AE119" s="3117"/>
      <c r="AF119" s="3117"/>
      <c r="AG119" s="3117"/>
      <c r="AH119" s="3117"/>
      <c r="AI119" s="3117"/>
      <c r="AJ119" s="3117"/>
      <c r="AK119" s="3176"/>
      <c r="AL119" s="3176"/>
      <c r="AM119" s="2337"/>
    </row>
    <row r="120" spans="1:39" s="251" customFormat="1" ht="99.75" x14ac:dyDescent="0.2">
      <c r="A120" s="267"/>
      <c r="C120" s="3210"/>
      <c r="D120" s="3211"/>
      <c r="E120" s="3177">
        <v>1905021</v>
      </c>
      <c r="F120" s="3180" t="s">
        <v>770</v>
      </c>
      <c r="G120" s="3183">
        <v>190502000</v>
      </c>
      <c r="H120" s="3180" t="s">
        <v>758</v>
      </c>
      <c r="I120" s="3186">
        <v>11</v>
      </c>
      <c r="J120" s="2539" t="s">
        <v>2447</v>
      </c>
      <c r="K120" s="2538"/>
      <c r="L120" s="2538"/>
      <c r="M120" s="3173">
        <f>SUM(R120:R129)/N108</f>
        <v>0.34782608695652173</v>
      </c>
      <c r="N120" s="3082"/>
      <c r="O120" s="2538"/>
      <c r="P120" s="2540"/>
      <c r="Q120" s="1144" t="s">
        <v>2448</v>
      </c>
      <c r="R120" s="1145">
        <v>6000000</v>
      </c>
      <c r="S120" s="268">
        <v>61</v>
      </c>
      <c r="T120" s="1046" t="s">
        <v>2291</v>
      </c>
      <c r="U120" s="3117"/>
      <c r="V120" s="3117"/>
      <c r="W120" s="3122"/>
      <c r="X120" s="3117"/>
      <c r="Y120" s="3117"/>
      <c r="Z120" s="3117"/>
      <c r="AA120" s="3117"/>
      <c r="AB120" s="3117"/>
      <c r="AC120" s="3117"/>
      <c r="AD120" s="3117"/>
      <c r="AE120" s="3117"/>
      <c r="AF120" s="3117"/>
      <c r="AG120" s="3117"/>
      <c r="AH120" s="3117"/>
      <c r="AI120" s="3117"/>
      <c r="AJ120" s="3117"/>
      <c r="AK120" s="3176"/>
      <c r="AL120" s="3176"/>
      <c r="AM120" s="2337"/>
    </row>
    <row r="121" spans="1:39" s="251" customFormat="1" ht="99.75" x14ac:dyDescent="0.2">
      <c r="A121" s="267"/>
      <c r="C121" s="3210"/>
      <c r="D121" s="3211"/>
      <c r="E121" s="3178"/>
      <c r="F121" s="3181"/>
      <c r="G121" s="3184"/>
      <c r="H121" s="3181"/>
      <c r="I121" s="3187"/>
      <c r="J121" s="2540"/>
      <c r="K121" s="2538"/>
      <c r="L121" s="2538"/>
      <c r="M121" s="3173"/>
      <c r="N121" s="3082"/>
      <c r="O121" s="2538"/>
      <c r="P121" s="2540"/>
      <c r="Q121" s="1144" t="s">
        <v>2449</v>
      </c>
      <c r="R121" s="1145">
        <v>6000000</v>
      </c>
      <c r="S121" s="268">
        <v>61</v>
      </c>
      <c r="T121" s="1046" t="s">
        <v>2291</v>
      </c>
      <c r="U121" s="3117"/>
      <c r="V121" s="3117"/>
      <c r="W121" s="3122"/>
      <c r="X121" s="3117"/>
      <c r="Y121" s="3117"/>
      <c r="Z121" s="3117"/>
      <c r="AA121" s="3117"/>
      <c r="AB121" s="3117"/>
      <c r="AC121" s="3117"/>
      <c r="AD121" s="3117"/>
      <c r="AE121" s="3117"/>
      <c r="AF121" s="3117"/>
      <c r="AG121" s="3117"/>
      <c r="AH121" s="3117"/>
      <c r="AI121" s="3117"/>
      <c r="AJ121" s="3117"/>
      <c r="AK121" s="3176"/>
      <c r="AL121" s="3176"/>
      <c r="AM121" s="2337"/>
    </row>
    <row r="122" spans="1:39" s="251" customFormat="1" ht="99.75" x14ac:dyDescent="0.2">
      <c r="A122" s="267"/>
      <c r="C122" s="3210"/>
      <c r="D122" s="3211"/>
      <c r="E122" s="3178"/>
      <c r="F122" s="3181"/>
      <c r="G122" s="3184"/>
      <c r="H122" s="3181"/>
      <c r="I122" s="3187"/>
      <c r="J122" s="2540"/>
      <c r="K122" s="2538"/>
      <c r="L122" s="2538"/>
      <c r="M122" s="3173"/>
      <c r="N122" s="3082"/>
      <c r="O122" s="2538"/>
      <c r="P122" s="2540"/>
      <c r="Q122" s="1144" t="s">
        <v>2450</v>
      </c>
      <c r="R122" s="1145">
        <v>6000000</v>
      </c>
      <c r="S122" s="268">
        <v>61</v>
      </c>
      <c r="T122" s="1046" t="s">
        <v>2291</v>
      </c>
      <c r="U122" s="3117"/>
      <c r="V122" s="3117"/>
      <c r="W122" s="3122"/>
      <c r="X122" s="3117"/>
      <c r="Y122" s="3117"/>
      <c r="Z122" s="3117"/>
      <c r="AA122" s="3117"/>
      <c r="AB122" s="3117"/>
      <c r="AC122" s="3117"/>
      <c r="AD122" s="3117"/>
      <c r="AE122" s="3117"/>
      <c r="AF122" s="3117"/>
      <c r="AG122" s="3117"/>
      <c r="AH122" s="3117"/>
      <c r="AI122" s="3117"/>
      <c r="AJ122" s="3117"/>
      <c r="AK122" s="3176"/>
      <c r="AL122" s="3176"/>
      <c r="AM122" s="2337"/>
    </row>
    <row r="123" spans="1:39" s="251" customFormat="1" ht="71.25" x14ac:dyDescent="0.2">
      <c r="A123" s="267"/>
      <c r="C123" s="3210"/>
      <c r="D123" s="3211"/>
      <c r="E123" s="3178"/>
      <c r="F123" s="3181"/>
      <c r="G123" s="3184"/>
      <c r="H123" s="3181"/>
      <c r="I123" s="3187"/>
      <c r="J123" s="2540"/>
      <c r="K123" s="2538"/>
      <c r="L123" s="2538"/>
      <c r="M123" s="3173"/>
      <c r="N123" s="3082"/>
      <c r="O123" s="2538"/>
      <c r="P123" s="2540"/>
      <c r="Q123" s="1144" t="s">
        <v>2451</v>
      </c>
      <c r="R123" s="1145">
        <v>6000000</v>
      </c>
      <c r="S123" s="268">
        <v>61</v>
      </c>
      <c r="T123" s="1046" t="s">
        <v>2291</v>
      </c>
      <c r="U123" s="3117"/>
      <c r="V123" s="3117"/>
      <c r="W123" s="3122"/>
      <c r="X123" s="3117"/>
      <c r="Y123" s="3117"/>
      <c r="Z123" s="3117"/>
      <c r="AA123" s="3117"/>
      <c r="AB123" s="3117"/>
      <c r="AC123" s="3117"/>
      <c r="AD123" s="3117"/>
      <c r="AE123" s="3117"/>
      <c r="AF123" s="3117"/>
      <c r="AG123" s="3117"/>
      <c r="AH123" s="3117"/>
      <c r="AI123" s="3117"/>
      <c r="AJ123" s="3117"/>
      <c r="AK123" s="3176"/>
      <c r="AL123" s="3176"/>
      <c r="AM123" s="2337"/>
    </row>
    <row r="124" spans="1:39" s="251" customFormat="1" ht="71.25" x14ac:dyDescent="0.2">
      <c r="A124" s="267"/>
      <c r="C124" s="3210"/>
      <c r="D124" s="3211"/>
      <c r="E124" s="3178"/>
      <c r="F124" s="3181"/>
      <c r="G124" s="3184"/>
      <c r="H124" s="3181"/>
      <c r="I124" s="3187"/>
      <c r="J124" s="2540"/>
      <c r="K124" s="2538"/>
      <c r="L124" s="2538"/>
      <c r="M124" s="3173"/>
      <c r="N124" s="3082"/>
      <c r="O124" s="2538"/>
      <c r="P124" s="2540"/>
      <c r="Q124" s="1144" t="s">
        <v>2452</v>
      </c>
      <c r="R124" s="1145">
        <v>6000000</v>
      </c>
      <c r="S124" s="268">
        <v>61</v>
      </c>
      <c r="T124" s="1046" t="s">
        <v>2291</v>
      </c>
      <c r="U124" s="3117"/>
      <c r="V124" s="3117"/>
      <c r="W124" s="3122"/>
      <c r="X124" s="3117"/>
      <c r="Y124" s="3117"/>
      <c r="Z124" s="3117"/>
      <c r="AA124" s="3117"/>
      <c r="AB124" s="3117"/>
      <c r="AC124" s="3117"/>
      <c r="AD124" s="3117"/>
      <c r="AE124" s="3117"/>
      <c r="AF124" s="3117"/>
      <c r="AG124" s="3117"/>
      <c r="AH124" s="3117"/>
      <c r="AI124" s="3117"/>
      <c r="AJ124" s="3117"/>
      <c r="AK124" s="3176"/>
      <c r="AL124" s="3176"/>
      <c r="AM124" s="2337"/>
    </row>
    <row r="125" spans="1:39" s="251" customFormat="1" ht="71.25" x14ac:dyDescent="0.2">
      <c r="A125" s="267"/>
      <c r="C125" s="3210"/>
      <c r="D125" s="3211"/>
      <c r="E125" s="3178"/>
      <c r="F125" s="3181"/>
      <c r="G125" s="3184"/>
      <c r="H125" s="3181"/>
      <c r="I125" s="3187"/>
      <c r="J125" s="2540"/>
      <c r="K125" s="2538"/>
      <c r="L125" s="2538"/>
      <c r="M125" s="3173"/>
      <c r="N125" s="3082"/>
      <c r="O125" s="2538"/>
      <c r="P125" s="2540"/>
      <c r="Q125" s="1144" t="s">
        <v>2453</v>
      </c>
      <c r="R125" s="1145">
        <v>6000000</v>
      </c>
      <c r="S125" s="268">
        <v>61</v>
      </c>
      <c r="T125" s="1046" t="s">
        <v>2291</v>
      </c>
      <c r="U125" s="3117"/>
      <c r="V125" s="3117"/>
      <c r="W125" s="3122"/>
      <c r="X125" s="3117"/>
      <c r="Y125" s="3117"/>
      <c r="Z125" s="3117"/>
      <c r="AA125" s="3117"/>
      <c r="AB125" s="3117"/>
      <c r="AC125" s="3117"/>
      <c r="AD125" s="3117"/>
      <c r="AE125" s="3117"/>
      <c r="AF125" s="3117"/>
      <c r="AG125" s="3117"/>
      <c r="AH125" s="3117"/>
      <c r="AI125" s="3117"/>
      <c r="AJ125" s="3117"/>
      <c r="AK125" s="3176"/>
      <c r="AL125" s="3176"/>
      <c r="AM125" s="2337"/>
    </row>
    <row r="126" spans="1:39" s="251" customFormat="1" ht="57" x14ac:dyDescent="0.2">
      <c r="A126" s="267"/>
      <c r="C126" s="3210"/>
      <c r="D126" s="3211"/>
      <c r="E126" s="3178"/>
      <c r="F126" s="3181"/>
      <c r="G126" s="3184"/>
      <c r="H126" s="3181"/>
      <c r="I126" s="3187"/>
      <c r="J126" s="2540"/>
      <c r="K126" s="2538"/>
      <c r="L126" s="2538"/>
      <c r="M126" s="3173"/>
      <c r="N126" s="3082"/>
      <c r="O126" s="2538"/>
      <c r="P126" s="2540"/>
      <c r="Q126" s="1144" t="s">
        <v>2454</v>
      </c>
      <c r="R126" s="1145">
        <v>6000000</v>
      </c>
      <c r="S126" s="268">
        <v>61</v>
      </c>
      <c r="T126" s="1046" t="s">
        <v>2291</v>
      </c>
      <c r="U126" s="3117"/>
      <c r="V126" s="3117"/>
      <c r="W126" s="3122"/>
      <c r="X126" s="3117"/>
      <c r="Y126" s="3117"/>
      <c r="Z126" s="3117"/>
      <c r="AA126" s="3117"/>
      <c r="AB126" s="3117"/>
      <c r="AC126" s="3117"/>
      <c r="AD126" s="3117"/>
      <c r="AE126" s="3117"/>
      <c r="AF126" s="3117"/>
      <c r="AG126" s="3117"/>
      <c r="AH126" s="3117"/>
      <c r="AI126" s="3117"/>
      <c r="AJ126" s="3117"/>
      <c r="AK126" s="3176"/>
      <c r="AL126" s="3176"/>
      <c r="AM126" s="2337"/>
    </row>
    <row r="127" spans="1:39" s="251" customFormat="1" ht="57" x14ac:dyDescent="0.2">
      <c r="A127" s="267"/>
      <c r="C127" s="3210"/>
      <c r="D127" s="3211"/>
      <c r="E127" s="3178"/>
      <c r="F127" s="3181"/>
      <c r="G127" s="3184"/>
      <c r="H127" s="3181"/>
      <c r="I127" s="3187"/>
      <c r="J127" s="2540"/>
      <c r="K127" s="2538"/>
      <c r="L127" s="2538"/>
      <c r="M127" s="3173"/>
      <c r="N127" s="3082"/>
      <c r="O127" s="2538"/>
      <c r="P127" s="2540"/>
      <c r="Q127" s="1144" t="s">
        <v>2455</v>
      </c>
      <c r="R127" s="1145">
        <v>6000000</v>
      </c>
      <c r="S127" s="268">
        <v>61</v>
      </c>
      <c r="T127" s="1046" t="s">
        <v>2291</v>
      </c>
      <c r="U127" s="3117"/>
      <c r="V127" s="3117"/>
      <c r="W127" s="3122"/>
      <c r="X127" s="3117"/>
      <c r="Y127" s="3117"/>
      <c r="Z127" s="3117"/>
      <c r="AA127" s="3117"/>
      <c r="AB127" s="3117"/>
      <c r="AC127" s="3117"/>
      <c r="AD127" s="3117"/>
      <c r="AE127" s="3117"/>
      <c r="AF127" s="3117"/>
      <c r="AG127" s="3117"/>
      <c r="AH127" s="3117"/>
      <c r="AI127" s="3117"/>
      <c r="AJ127" s="3117"/>
      <c r="AK127" s="3176"/>
      <c r="AL127" s="3176"/>
      <c r="AM127" s="2337"/>
    </row>
    <row r="128" spans="1:39" s="251" customFormat="1" ht="57" x14ac:dyDescent="0.2">
      <c r="A128" s="267"/>
      <c r="C128" s="3210"/>
      <c r="D128" s="3211"/>
      <c r="E128" s="3178"/>
      <c r="F128" s="3181"/>
      <c r="G128" s="3184"/>
      <c r="H128" s="3181"/>
      <c r="I128" s="3187"/>
      <c r="J128" s="2540"/>
      <c r="K128" s="2538"/>
      <c r="L128" s="2538"/>
      <c r="M128" s="3173"/>
      <c r="N128" s="3082"/>
      <c r="O128" s="2538"/>
      <c r="P128" s="2540"/>
      <c r="Q128" s="1144" t="s">
        <v>2456</v>
      </c>
      <c r="R128" s="1145">
        <v>4000000</v>
      </c>
      <c r="S128" s="268">
        <v>61</v>
      </c>
      <c r="T128" s="1046" t="s">
        <v>2291</v>
      </c>
      <c r="U128" s="3117"/>
      <c r="V128" s="3117"/>
      <c r="W128" s="3122"/>
      <c r="X128" s="3117"/>
      <c r="Y128" s="3117"/>
      <c r="Z128" s="3117"/>
      <c r="AA128" s="3117"/>
      <c r="AB128" s="3117"/>
      <c r="AC128" s="3117"/>
      <c r="AD128" s="3117"/>
      <c r="AE128" s="3117"/>
      <c r="AF128" s="3117"/>
      <c r="AG128" s="3117"/>
      <c r="AH128" s="3117"/>
      <c r="AI128" s="3117"/>
      <c r="AJ128" s="3117"/>
      <c r="AK128" s="3176"/>
      <c r="AL128" s="3176"/>
      <c r="AM128" s="2337"/>
    </row>
    <row r="129" spans="1:39" s="251" customFormat="1" ht="42.75" x14ac:dyDescent="0.2">
      <c r="A129" s="267"/>
      <c r="C129" s="3210"/>
      <c r="D129" s="3211"/>
      <c r="E129" s="3179"/>
      <c r="F129" s="3182"/>
      <c r="G129" s="3185"/>
      <c r="H129" s="3182"/>
      <c r="I129" s="3188"/>
      <c r="J129" s="2541"/>
      <c r="K129" s="2538"/>
      <c r="L129" s="2538"/>
      <c r="M129" s="3173"/>
      <c r="N129" s="3082"/>
      <c r="O129" s="2538"/>
      <c r="P129" s="2541"/>
      <c r="Q129" s="1144" t="s">
        <v>2457</v>
      </c>
      <c r="R129" s="1145">
        <v>4000000</v>
      </c>
      <c r="S129" s="268">
        <v>61</v>
      </c>
      <c r="T129" s="1046" t="s">
        <v>2291</v>
      </c>
      <c r="U129" s="3117"/>
      <c r="V129" s="3117"/>
      <c r="W129" s="3122"/>
      <c r="X129" s="3117"/>
      <c r="Y129" s="3117"/>
      <c r="Z129" s="3117"/>
      <c r="AA129" s="3117"/>
      <c r="AB129" s="3117"/>
      <c r="AC129" s="3117"/>
      <c r="AD129" s="3117"/>
      <c r="AE129" s="3117"/>
      <c r="AF129" s="3117"/>
      <c r="AG129" s="3117"/>
      <c r="AH129" s="3117"/>
      <c r="AI129" s="3117"/>
      <c r="AJ129" s="3117"/>
      <c r="AK129" s="3176"/>
      <c r="AL129" s="3176"/>
      <c r="AM129" s="2335"/>
    </row>
    <row r="130" spans="1:39" s="251" customFormat="1" ht="42.75" x14ac:dyDescent="0.2">
      <c r="A130" s="267"/>
      <c r="C130" s="3210"/>
      <c r="D130" s="3211"/>
      <c r="E130" s="3103">
        <v>1905020</v>
      </c>
      <c r="F130" s="3103" t="s">
        <v>771</v>
      </c>
      <c r="G130" s="3104">
        <v>190502000</v>
      </c>
      <c r="H130" s="3103" t="s">
        <v>772</v>
      </c>
      <c r="I130" s="3103">
        <v>12</v>
      </c>
      <c r="J130" s="2539" t="s">
        <v>2458</v>
      </c>
      <c r="K130" s="2538" t="s">
        <v>773</v>
      </c>
      <c r="L130" s="2538" t="s">
        <v>774</v>
      </c>
      <c r="M130" s="3155">
        <f>SUM(R130:R133)/N130</f>
        <v>0.24836601307189543</v>
      </c>
      <c r="N130" s="3082">
        <v>153000000</v>
      </c>
      <c r="O130" s="2538" t="s">
        <v>775</v>
      </c>
      <c r="P130" s="1976" t="s">
        <v>2459</v>
      </c>
      <c r="Q130" s="1144" t="s">
        <v>2460</v>
      </c>
      <c r="R130" s="1145">
        <v>10000000</v>
      </c>
      <c r="S130" s="268">
        <v>61</v>
      </c>
      <c r="T130" s="1046" t="s">
        <v>2291</v>
      </c>
      <c r="U130" s="2356">
        <v>283947</v>
      </c>
      <c r="V130" s="2356">
        <v>294321</v>
      </c>
      <c r="W130" s="2865">
        <v>135754</v>
      </c>
      <c r="X130" s="2356">
        <v>44640</v>
      </c>
      <c r="Y130" s="2356">
        <v>308178</v>
      </c>
      <c r="Z130" s="2356">
        <v>89696</v>
      </c>
      <c r="AA130" s="2356">
        <v>2145</v>
      </c>
      <c r="AB130" s="2356">
        <v>12718</v>
      </c>
      <c r="AC130" s="2356">
        <v>26</v>
      </c>
      <c r="AD130" s="2356">
        <v>37</v>
      </c>
      <c r="AE130" s="2356">
        <v>0</v>
      </c>
      <c r="AF130" s="2356">
        <v>0</v>
      </c>
      <c r="AG130" s="2356">
        <v>88560</v>
      </c>
      <c r="AH130" s="2356">
        <v>24486</v>
      </c>
      <c r="AI130" s="2356">
        <v>0</v>
      </c>
      <c r="AJ130" s="2356">
        <v>578268</v>
      </c>
      <c r="AK130" s="3079">
        <v>44197</v>
      </c>
      <c r="AL130" s="3079">
        <v>44561</v>
      </c>
      <c r="AM130" s="2356"/>
    </row>
    <row r="131" spans="1:39" s="251" customFormat="1" ht="42.75" x14ac:dyDescent="0.2">
      <c r="A131" s="267"/>
      <c r="C131" s="3210"/>
      <c r="D131" s="3211"/>
      <c r="E131" s="3103"/>
      <c r="F131" s="3103"/>
      <c r="G131" s="3104"/>
      <c r="H131" s="3103"/>
      <c r="I131" s="3103"/>
      <c r="J131" s="2540"/>
      <c r="K131" s="2538"/>
      <c r="L131" s="2538"/>
      <c r="M131" s="3174"/>
      <c r="N131" s="3082"/>
      <c r="O131" s="2538"/>
      <c r="P131" s="1976"/>
      <c r="Q131" s="1144" t="s">
        <v>2461</v>
      </c>
      <c r="R131" s="1145">
        <v>10000000</v>
      </c>
      <c r="S131" s="268">
        <v>61</v>
      </c>
      <c r="T131" s="1046" t="s">
        <v>2291</v>
      </c>
      <c r="U131" s="2337"/>
      <c r="V131" s="2337"/>
      <c r="W131" s="3080"/>
      <c r="X131" s="2337"/>
      <c r="Y131" s="2337"/>
      <c r="Z131" s="2337"/>
      <c r="AA131" s="2337"/>
      <c r="AB131" s="2337"/>
      <c r="AC131" s="2337"/>
      <c r="AD131" s="2337"/>
      <c r="AE131" s="2337"/>
      <c r="AF131" s="2337"/>
      <c r="AG131" s="2337"/>
      <c r="AH131" s="2337"/>
      <c r="AI131" s="2337"/>
      <c r="AJ131" s="2337"/>
      <c r="AK131" s="3140"/>
      <c r="AL131" s="3140"/>
      <c r="AM131" s="2337"/>
    </row>
    <row r="132" spans="1:39" s="251" customFormat="1" ht="57" x14ac:dyDescent="0.2">
      <c r="A132" s="267"/>
      <c r="C132" s="3210"/>
      <c r="D132" s="3211"/>
      <c r="E132" s="3103"/>
      <c r="F132" s="3103"/>
      <c r="G132" s="3104"/>
      <c r="H132" s="3103"/>
      <c r="I132" s="3103"/>
      <c r="J132" s="2540"/>
      <c r="K132" s="2538"/>
      <c r="L132" s="2538"/>
      <c r="M132" s="3174"/>
      <c r="N132" s="3082"/>
      <c r="O132" s="2538"/>
      <c r="P132" s="1976"/>
      <c r="Q132" s="1144" t="s">
        <v>2462</v>
      </c>
      <c r="R132" s="1145">
        <v>8000000</v>
      </c>
      <c r="S132" s="268">
        <v>61</v>
      </c>
      <c r="T132" s="1046" t="s">
        <v>2291</v>
      </c>
      <c r="U132" s="2337"/>
      <c r="V132" s="2337"/>
      <c r="W132" s="3080"/>
      <c r="X132" s="2337"/>
      <c r="Y132" s="2337"/>
      <c r="Z132" s="2337"/>
      <c r="AA132" s="2337"/>
      <c r="AB132" s="2337"/>
      <c r="AC132" s="2337"/>
      <c r="AD132" s="2337"/>
      <c r="AE132" s="2337"/>
      <c r="AF132" s="2337"/>
      <c r="AG132" s="2337"/>
      <c r="AH132" s="2337"/>
      <c r="AI132" s="2337"/>
      <c r="AJ132" s="2337"/>
      <c r="AK132" s="3140"/>
      <c r="AL132" s="3140"/>
      <c r="AM132" s="2337"/>
    </row>
    <row r="133" spans="1:39" s="251" customFormat="1" ht="57" x14ac:dyDescent="0.2">
      <c r="A133" s="267"/>
      <c r="C133" s="3210"/>
      <c r="D133" s="3211"/>
      <c r="E133" s="3103"/>
      <c r="F133" s="3103"/>
      <c r="G133" s="3104"/>
      <c r="H133" s="3103"/>
      <c r="I133" s="3103">
        <v>12</v>
      </c>
      <c r="J133" s="2541"/>
      <c r="K133" s="2538"/>
      <c r="L133" s="2538"/>
      <c r="M133" s="3175"/>
      <c r="N133" s="3082"/>
      <c r="O133" s="2538"/>
      <c r="P133" s="1976"/>
      <c r="Q133" s="273" t="s">
        <v>2463</v>
      </c>
      <c r="R133" s="263">
        <v>10000000</v>
      </c>
      <c r="S133" s="268">
        <v>61</v>
      </c>
      <c r="T133" s="1046" t="s">
        <v>2291</v>
      </c>
      <c r="U133" s="2337"/>
      <c r="V133" s="2337"/>
      <c r="W133" s="3080"/>
      <c r="X133" s="2337"/>
      <c r="Y133" s="2337"/>
      <c r="Z133" s="2337"/>
      <c r="AA133" s="2337"/>
      <c r="AB133" s="2337"/>
      <c r="AC133" s="2337"/>
      <c r="AD133" s="2337"/>
      <c r="AE133" s="2337"/>
      <c r="AF133" s="2337"/>
      <c r="AG133" s="2337"/>
      <c r="AH133" s="2337"/>
      <c r="AI133" s="2337"/>
      <c r="AJ133" s="2337"/>
      <c r="AK133" s="3140"/>
      <c r="AL133" s="3140"/>
      <c r="AM133" s="2337"/>
    </row>
    <row r="134" spans="1:39" s="251" customFormat="1" ht="85.5" x14ac:dyDescent="0.2">
      <c r="A134" s="267"/>
      <c r="C134" s="3210"/>
      <c r="D134" s="3211"/>
      <c r="E134" s="3164">
        <v>1905022</v>
      </c>
      <c r="F134" s="3164" t="s">
        <v>560</v>
      </c>
      <c r="G134" s="3167">
        <v>190502200</v>
      </c>
      <c r="H134" s="3164" t="s">
        <v>561</v>
      </c>
      <c r="I134" s="3170">
        <v>12</v>
      </c>
      <c r="J134" s="2539" t="s">
        <v>2464</v>
      </c>
      <c r="K134" s="2538"/>
      <c r="L134" s="2538"/>
      <c r="M134" s="3155">
        <f>SUM(R134:R137)/N130</f>
        <v>0.37254901960784315</v>
      </c>
      <c r="N134" s="3082"/>
      <c r="O134" s="2538"/>
      <c r="P134" s="1976" t="s">
        <v>2465</v>
      </c>
      <c r="Q134" s="1144" t="s">
        <v>2466</v>
      </c>
      <c r="R134" s="1145">
        <v>14000000</v>
      </c>
      <c r="S134" s="268">
        <v>61</v>
      </c>
      <c r="T134" s="1046" t="s">
        <v>2291</v>
      </c>
      <c r="U134" s="2337"/>
      <c r="V134" s="2337"/>
      <c r="W134" s="3080"/>
      <c r="X134" s="2337"/>
      <c r="Y134" s="2337"/>
      <c r="Z134" s="2337"/>
      <c r="AA134" s="2337"/>
      <c r="AB134" s="2337"/>
      <c r="AC134" s="2337"/>
      <c r="AD134" s="2337"/>
      <c r="AE134" s="2337"/>
      <c r="AF134" s="2337"/>
      <c r="AG134" s="2337"/>
      <c r="AH134" s="2337"/>
      <c r="AI134" s="2337"/>
      <c r="AJ134" s="2337"/>
      <c r="AK134" s="3140"/>
      <c r="AL134" s="3140"/>
      <c r="AM134" s="2337"/>
    </row>
    <row r="135" spans="1:39" s="251" customFormat="1" ht="99.75" x14ac:dyDescent="0.2">
      <c r="A135" s="267"/>
      <c r="C135" s="3210"/>
      <c r="D135" s="3211"/>
      <c r="E135" s="3165"/>
      <c r="F135" s="3165"/>
      <c r="G135" s="3168"/>
      <c r="H135" s="3165"/>
      <c r="I135" s="3171"/>
      <c r="J135" s="2540"/>
      <c r="K135" s="2538"/>
      <c r="L135" s="2538"/>
      <c r="M135" s="3174"/>
      <c r="N135" s="3082"/>
      <c r="O135" s="2538"/>
      <c r="P135" s="1976"/>
      <c r="Q135" s="1144" t="s">
        <v>2467</v>
      </c>
      <c r="R135" s="1145">
        <v>19000000</v>
      </c>
      <c r="S135" s="268">
        <v>61</v>
      </c>
      <c r="T135" s="1046" t="s">
        <v>2291</v>
      </c>
      <c r="U135" s="2337"/>
      <c r="V135" s="2337"/>
      <c r="W135" s="3080"/>
      <c r="X135" s="2337"/>
      <c r="Y135" s="2337"/>
      <c r="Z135" s="2337"/>
      <c r="AA135" s="2337"/>
      <c r="AB135" s="2337"/>
      <c r="AC135" s="2337"/>
      <c r="AD135" s="2337"/>
      <c r="AE135" s="2337"/>
      <c r="AF135" s="2337"/>
      <c r="AG135" s="2337"/>
      <c r="AH135" s="2337"/>
      <c r="AI135" s="2337"/>
      <c r="AJ135" s="2337"/>
      <c r="AK135" s="3140"/>
      <c r="AL135" s="3140"/>
      <c r="AM135" s="2337"/>
    </row>
    <row r="136" spans="1:39" s="251" customFormat="1" ht="71.25" x14ac:dyDescent="0.2">
      <c r="A136" s="267"/>
      <c r="C136" s="3210"/>
      <c r="D136" s="3211"/>
      <c r="E136" s="3165"/>
      <c r="F136" s="3165"/>
      <c r="G136" s="3168"/>
      <c r="H136" s="3165"/>
      <c r="I136" s="3171"/>
      <c r="J136" s="2540"/>
      <c r="K136" s="2538"/>
      <c r="L136" s="2538"/>
      <c r="M136" s="3174"/>
      <c r="N136" s="3082"/>
      <c r="O136" s="2538"/>
      <c r="P136" s="1976"/>
      <c r="Q136" s="1144" t="s">
        <v>2468</v>
      </c>
      <c r="R136" s="1145">
        <v>12000000</v>
      </c>
      <c r="S136" s="268">
        <v>61</v>
      </c>
      <c r="T136" s="1046" t="s">
        <v>2291</v>
      </c>
      <c r="U136" s="2337"/>
      <c r="V136" s="2337"/>
      <c r="W136" s="3080"/>
      <c r="X136" s="2337"/>
      <c r="Y136" s="2337"/>
      <c r="Z136" s="2337"/>
      <c r="AA136" s="2337"/>
      <c r="AB136" s="2337"/>
      <c r="AC136" s="2337"/>
      <c r="AD136" s="2337"/>
      <c r="AE136" s="2337"/>
      <c r="AF136" s="2337"/>
      <c r="AG136" s="2337"/>
      <c r="AH136" s="2337"/>
      <c r="AI136" s="2337"/>
      <c r="AJ136" s="2337"/>
      <c r="AK136" s="3140"/>
      <c r="AL136" s="3140"/>
      <c r="AM136" s="2337"/>
    </row>
    <row r="137" spans="1:39" s="251" customFormat="1" ht="42.75" x14ac:dyDescent="0.2">
      <c r="A137" s="267"/>
      <c r="C137" s="3210"/>
      <c r="D137" s="3211"/>
      <c r="E137" s="3166"/>
      <c r="F137" s="3166"/>
      <c r="G137" s="3169"/>
      <c r="H137" s="3166"/>
      <c r="I137" s="3172"/>
      <c r="J137" s="2541"/>
      <c r="K137" s="2538"/>
      <c r="L137" s="2538"/>
      <c r="M137" s="3175"/>
      <c r="N137" s="3082"/>
      <c r="O137" s="2538"/>
      <c r="P137" s="1976"/>
      <c r="Q137" s="1148" t="s">
        <v>2469</v>
      </c>
      <c r="R137" s="1149">
        <v>12000000</v>
      </c>
      <c r="S137" s="268">
        <v>61</v>
      </c>
      <c r="T137" s="1046" t="s">
        <v>2291</v>
      </c>
      <c r="U137" s="2337"/>
      <c r="V137" s="2337"/>
      <c r="W137" s="3080"/>
      <c r="X137" s="2337"/>
      <c r="Y137" s="2337"/>
      <c r="Z137" s="2337"/>
      <c r="AA137" s="2337"/>
      <c r="AB137" s="2337"/>
      <c r="AC137" s="2337"/>
      <c r="AD137" s="2337"/>
      <c r="AE137" s="2337"/>
      <c r="AF137" s="2337"/>
      <c r="AG137" s="2337"/>
      <c r="AH137" s="2337"/>
      <c r="AI137" s="2337"/>
      <c r="AJ137" s="2337"/>
      <c r="AK137" s="3140"/>
      <c r="AL137" s="3140"/>
      <c r="AM137" s="2337"/>
    </row>
    <row r="138" spans="1:39" s="251" customFormat="1" ht="114" x14ac:dyDescent="0.2">
      <c r="A138" s="267"/>
      <c r="C138" s="3210"/>
      <c r="D138" s="3211"/>
      <c r="E138" s="3103">
        <v>1905015</v>
      </c>
      <c r="F138" s="3103" t="s">
        <v>776</v>
      </c>
      <c r="G138" s="3104" t="s">
        <v>777</v>
      </c>
      <c r="H138" s="3103" t="s">
        <v>778</v>
      </c>
      <c r="I138" s="3142">
        <v>1</v>
      </c>
      <c r="J138" s="2539" t="s">
        <v>2470</v>
      </c>
      <c r="K138" s="2538"/>
      <c r="L138" s="2538"/>
      <c r="M138" s="3081">
        <f>SUM(R138:R143)/N130</f>
        <v>0.37908496732026142</v>
      </c>
      <c r="N138" s="3082"/>
      <c r="O138" s="2538"/>
      <c r="P138" s="1976" t="s">
        <v>2471</v>
      </c>
      <c r="Q138" s="1144" t="s">
        <v>2472</v>
      </c>
      <c r="R138" s="1145">
        <v>18000000</v>
      </c>
      <c r="S138" s="268">
        <v>61</v>
      </c>
      <c r="T138" s="1046" t="s">
        <v>2291</v>
      </c>
      <c r="U138" s="2337"/>
      <c r="V138" s="2337"/>
      <c r="W138" s="3080"/>
      <c r="X138" s="2337"/>
      <c r="Y138" s="2337"/>
      <c r="Z138" s="2337"/>
      <c r="AA138" s="2337"/>
      <c r="AB138" s="2337"/>
      <c r="AC138" s="2337"/>
      <c r="AD138" s="2337"/>
      <c r="AE138" s="2337"/>
      <c r="AF138" s="2337"/>
      <c r="AG138" s="2337"/>
      <c r="AH138" s="2337"/>
      <c r="AI138" s="2337"/>
      <c r="AJ138" s="2337"/>
      <c r="AK138" s="3140"/>
      <c r="AL138" s="3140"/>
      <c r="AM138" s="2337"/>
    </row>
    <row r="139" spans="1:39" s="251" customFormat="1" ht="57" x14ac:dyDescent="0.2">
      <c r="A139" s="267"/>
      <c r="C139" s="3210"/>
      <c r="D139" s="3211"/>
      <c r="E139" s="3103"/>
      <c r="F139" s="3103"/>
      <c r="G139" s="3104"/>
      <c r="H139" s="3103"/>
      <c r="I139" s="3142"/>
      <c r="J139" s="2540"/>
      <c r="K139" s="2538"/>
      <c r="L139" s="2538"/>
      <c r="M139" s="3081"/>
      <c r="N139" s="3082"/>
      <c r="O139" s="2538"/>
      <c r="P139" s="1976"/>
      <c r="Q139" s="1144" t="s">
        <v>2473</v>
      </c>
      <c r="R139" s="1145">
        <v>8000000</v>
      </c>
      <c r="S139" s="268">
        <v>61</v>
      </c>
      <c r="T139" s="1046" t="s">
        <v>2291</v>
      </c>
      <c r="U139" s="2337"/>
      <c r="V139" s="2337"/>
      <c r="W139" s="3080"/>
      <c r="X139" s="2337"/>
      <c r="Y139" s="2337"/>
      <c r="Z139" s="2337"/>
      <c r="AA139" s="2337"/>
      <c r="AB139" s="2337"/>
      <c r="AC139" s="2337"/>
      <c r="AD139" s="2337"/>
      <c r="AE139" s="2337"/>
      <c r="AF139" s="2337"/>
      <c r="AG139" s="2337"/>
      <c r="AH139" s="2337"/>
      <c r="AI139" s="2337"/>
      <c r="AJ139" s="2337"/>
      <c r="AK139" s="3140"/>
      <c r="AL139" s="3140"/>
      <c r="AM139" s="2337"/>
    </row>
    <row r="140" spans="1:39" s="251" customFormat="1" ht="42.75" x14ac:dyDescent="0.2">
      <c r="A140" s="267"/>
      <c r="C140" s="3210"/>
      <c r="D140" s="3211"/>
      <c r="E140" s="3103"/>
      <c r="F140" s="3103"/>
      <c r="G140" s="3104"/>
      <c r="H140" s="3103"/>
      <c r="I140" s="3142"/>
      <c r="J140" s="2540"/>
      <c r="K140" s="2538"/>
      <c r="L140" s="2538"/>
      <c r="M140" s="3081"/>
      <c r="N140" s="3082"/>
      <c r="O140" s="2538"/>
      <c r="P140" s="1976"/>
      <c r="Q140" s="1144" t="s">
        <v>2474</v>
      </c>
      <c r="R140" s="1145">
        <v>8000000</v>
      </c>
      <c r="S140" s="268">
        <v>61</v>
      </c>
      <c r="T140" s="1046" t="s">
        <v>2291</v>
      </c>
      <c r="U140" s="2337"/>
      <c r="V140" s="2337"/>
      <c r="W140" s="3080"/>
      <c r="X140" s="2337"/>
      <c r="Y140" s="2337"/>
      <c r="Z140" s="2337"/>
      <c r="AA140" s="2337"/>
      <c r="AB140" s="2337"/>
      <c r="AC140" s="2337"/>
      <c r="AD140" s="2337"/>
      <c r="AE140" s="2337"/>
      <c r="AF140" s="2337"/>
      <c r="AG140" s="2337"/>
      <c r="AH140" s="2337"/>
      <c r="AI140" s="2337"/>
      <c r="AJ140" s="2337"/>
      <c r="AK140" s="3140"/>
      <c r="AL140" s="3140"/>
      <c r="AM140" s="2337"/>
    </row>
    <row r="141" spans="1:39" s="251" customFormat="1" ht="57" x14ac:dyDescent="0.2">
      <c r="A141" s="267"/>
      <c r="C141" s="3210"/>
      <c r="D141" s="3211"/>
      <c r="E141" s="3103"/>
      <c r="F141" s="3103"/>
      <c r="G141" s="3104"/>
      <c r="H141" s="3103"/>
      <c r="I141" s="3142"/>
      <c r="J141" s="2540"/>
      <c r="K141" s="2538"/>
      <c r="L141" s="2538"/>
      <c r="M141" s="3081"/>
      <c r="N141" s="3082"/>
      <c r="O141" s="2538"/>
      <c r="P141" s="1976"/>
      <c r="Q141" s="1144" t="s">
        <v>2475</v>
      </c>
      <c r="R141" s="1145">
        <v>8000000</v>
      </c>
      <c r="S141" s="268">
        <v>61</v>
      </c>
      <c r="T141" s="1046" t="s">
        <v>2291</v>
      </c>
      <c r="U141" s="2337"/>
      <c r="V141" s="2337"/>
      <c r="W141" s="3080"/>
      <c r="X141" s="2337"/>
      <c r="Y141" s="2337"/>
      <c r="Z141" s="2337"/>
      <c r="AA141" s="2337"/>
      <c r="AB141" s="2337"/>
      <c r="AC141" s="2337"/>
      <c r="AD141" s="2337"/>
      <c r="AE141" s="2337"/>
      <c r="AF141" s="2337"/>
      <c r="AG141" s="2337"/>
      <c r="AH141" s="2337"/>
      <c r="AI141" s="2337"/>
      <c r="AJ141" s="2337"/>
      <c r="AK141" s="3140"/>
      <c r="AL141" s="3140"/>
      <c r="AM141" s="2337"/>
    </row>
    <row r="142" spans="1:39" s="251" customFormat="1" ht="71.25" x14ac:dyDescent="0.2">
      <c r="A142" s="267"/>
      <c r="C142" s="3210"/>
      <c r="D142" s="3211"/>
      <c r="E142" s="3103"/>
      <c r="F142" s="3103"/>
      <c r="G142" s="3104"/>
      <c r="H142" s="3103"/>
      <c r="I142" s="3142"/>
      <c r="J142" s="2540"/>
      <c r="K142" s="2538"/>
      <c r="L142" s="2538"/>
      <c r="M142" s="3081"/>
      <c r="N142" s="3082"/>
      <c r="O142" s="2538"/>
      <c r="P142" s="1976"/>
      <c r="Q142" s="1144" t="s">
        <v>2476</v>
      </c>
      <c r="R142" s="1145">
        <v>8000000</v>
      </c>
      <c r="S142" s="268">
        <v>61</v>
      </c>
      <c r="T142" s="1046" t="s">
        <v>2291</v>
      </c>
      <c r="U142" s="2337"/>
      <c r="V142" s="2337"/>
      <c r="W142" s="3080"/>
      <c r="X142" s="2337"/>
      <c r="Y142" s="2337"/>
      <c r="Z142" s="2337"/>
      <c r="AA142" s="2337"/>
      <c r="AB142" s="2337"/>
      <c r="AC142" s="2337"/>
      <c r="AD142" s="2337"/>
      <c r="AE142" s="2337"/>
      <c r="AF142" s="2337"/>
      <c r="AG142" s="2337"/>
      <c r="AH142" s="2337"/>
      <c r="AI142" s="2337"/>
      <c r="AJ142" s="2337"/>
      <c r="AK142" s="3140"/>
      <c r="AL142" s="3140"/>
      <c r="AM142" s="2337"/>
    </row>
    <row r="143" spans="1:39" s="251" customFormat="1" ht="71.25" x14ac:dyDescent="0.2">
      <c r="A143" s="267"/>
      <c r="C143" s="3210"/>
      <c r="D143" s="3211"/>
      <c r="E143" s="3103"/>
      <c r="F143" s="3103"/>
      <c r="G143" s="3104"/>
      <c r="H143" s="3103"/>
      <c r="I143" s="3142"/>
      <c r="J143" s="2541"/>
      <c r="K143" s="2538"/>
      <c r="L143" s="2538"/>
      <c r="M143" s="3081"/>
      <c r="N143" s="3082"/>
      <c r="O143" s="2538"/>
      <c r="P143" s="1976"/>
      <c r="Q143" s="1144" t="s">
        <v>2477</v>
      </c>
      <c r="R143" s="1145">
        <v>8000000</v>
      </c>
      <c r="S143" s="268">
        <v>61</v>
      </c>
      <c r="T143" s="1046" t="s">
        <v>2291</v>
      </c>
      <c r="U143" s="2335"/>
      <c r="V143" s="2337"/>
      <c r="W143" s="3080"/>
      <c r="X143" s="2337"/>
      <c r="Y143" s="2337"/>
      <c r="Z143" s="2337"/>
      <c r="AA143" s="2337"/>
      <c r="AB143" s="2337"/>
      <c r="AC143" s="2337"/>
      <c r="AD143" s="2337"/>
      <c r="AE143" s="2337"/>
      <c r="AF143" s="2337"/>
      <c r="AG143" s="2337"/>
      <c r="AH143" s="2337"/>
      <c r="AI143" s="2337"/>
      <c r="AJ143" s="2337"/>
      <c r="AK143" s="3140"/>
      <c r="AL143" s="3140"/>
      <c r="AM143" s="2337"/>
    </row>
    <row r="144" spans="1:39" s="251" customFormat="1" ht="156.75" x14ac:dyDescent="0.2">
      <c r="A144" s="267"/>
      <c r="C144" s="3210"/>
      <c r="D144" s="3211"/>
      <c r="E144" s="3157">
        <v>1905023</v>
      </c>
      <c r="F144" s="3156" t="s">
        <v>779</v>
      </c>
      <c r="G144" s="3213">
        <v>190502300</v>
      </c>
      <c r="H144" s="3156" t="s">
        <v>780</v>
      </c>
      <c r="I144" s="3157">
        <v>12</v>
      </c>
      <c r="J144" s="3158" t="s">
        <v>2478</v>
      </c>
      <c r="K144" s="3160" t="s">
        <v>781</v>
      </c>
      <c r="L144" s="3161" t="s">
        <v>782</v>
      </c>
      <c r="M144" s="3081">
        <f>SUM(R144:R148)/N144</f>
        <v>0.58011049723756902</v>
      </c>
      <c r="N144" s="3082">
        <v>181000000</v>
      </c>
      <c r="O144" s="1976" t="s">
        <v>783</v>
      </c>
      <c r="P144" s="1976" t="s">
        <v>2479</v>
      </c>
      <c r="Q144" s="1144" t="s">
        <v>2480</v>
      </c>
      <c r="R144" s="1145">
        <v>21000000</v>
      </c>
      <c r="S144" s="268">
        <v>61</v>
      </c>
      <c r="T144" s="1046" t="s">
        <v>2291</v>
      </c>
      <c r="U144" s="2356">
        <v>289394</v>
      </c>
      <c r="V144" s="2356">
        <v>279112</v>
      </c>
      <c r="W144" s="2865">
        <v>63164</v>
      </c>
      <c r="X144" s="2356">
        <v>45607</v>
      </c>
      <c r="Y144" s="2356">
        <v>365607</v>
      </c>
      <c r="Z144" s="2356">
        <v>75612</v>
      </c>
      <c r="AA144" s="2356">
        <v>2145</v>
      </c>
      <c r="AB144" s="2356">
        <v>12718</v>
      </c>
      <c r="AC144" s="2356">
        <v>26</v>
      </c>
      <c r="AD144" s="2356">
        <v>37</v>
      </c>
      <c r="AE144" s="2356">
        <v>0</v>
      </c>
      <c r="AF144" s="2356">
        <v>0</v>
      </c>
      <c r="AG144" s="2356">
        <v>78</v>
      </c>
      <c r="AH144" s="2356">
        <v>16897</v>
      </c>
      <c r="AI144" s="2356">
        <v>852</v>
      </c>
      <c r="AJ144" s="2356">
        <v>568506</v>
      </c>
      <c r="AK144" s="3079">
        <v>44197</v>
      </c>
      <c r="AL144" s="3079">
        <v>44561</v>
      </c>
      <c r="AM144" s="2356"/>
    </row>
    <row r="145" spans="1:39" s="251" customFormat="1" ht="99.75" x14ac:dyDescent="0.2">
      <c r="A145" s="267"/>
      <c r="C145" s="3210"/>
      <c r="D145" s="3211"/>
      <c r="E145" s="2584"/>
      <c r="F145" s="3148"/>
      <c r="G145" s="3149"/>
      <c r="H145" s="3148"/>
      <c r="I145" s="2584"/>
      <c r="J145" s="3153"/>
      <c r="K145" s="2582"/>
      <c r="L145" s="3162"/>
      <c r="M145" s="3081"/>
      <c r="N145" s="3082"/>
      <c r="O145" s="1976"/>
      <c r="P145" s="1976"/>
      <c r="Q145" s="1144" t="s">
        <v>2481</v>
      </c>
      <c r="R145" s="1145">
        <v>20000000</v>
      </c>
      <c r="S145" s="268">
        <v>61</v>
      </c>
      <c r="T145" s="1046" t="s">
        <v>2291</v>
      </c>
      <c r="U145" s="2337"/>
      <c r="V145" s="2337"/>
      <c r="W145" s="3080"/>
      <c r="X145" s="2337"/>
      <c r="Y145" s="2337"/>
      <c r="Z145" s="2337"/>
      <c r="AA145" s="2337"/>
      <c r="AB145" s="2337"/>
      <c r="AC145" s="2337"/>
      <c r="AD145" s="2337"/>
      <c r="AE145" s="2337"/>
      <c r="AF145" s="2337"/>
      <c r="AG145" s="2337"/>
      <c r="AH145" s="2337"/>
      <c r="AI145" s="2337"/>
      <c r="AJ145" s="2337"/>
      <c r="AK145" s="3140"/>
      <c r="AL145" s="3140"/>
      <c r="AM145" s="2337"/>
    </row>
    <row r="146" spans="1:39" s="251" customFormat="1" ht="85.5" x14ac:dyDescent="0.2">
      <c r="A146" s="267"/>
      <c r="C146" s="3210"/>
      <c r="D146" s="3211"/>
      <c r="E146" s="2584"/>
      <c r="F146" s="3148"/>
      <c r="G146" s="3149"/>
      <c r="H146" s="3148"/>
      <c r="I146" s="2584"/>
      <c r="J146" s="3153"/>
      <c r="K146" s="2582"/>
      <c r="L146" s="3162"/>
      <c r="M146" s="3081"/>
      <c r="N146" s="3082"/>
      <c r="O146" s="1976"/>
      <c r="P146" s="1976"/>
      <c r="Q146" s="1144" t="s">
        <v>2482</v>
      </c>
      <c r="R146" s="1145">
        <v>22000000</v>
      </c>
      <c r="S146" s="268">
        <v>61</v>
      </c>
      <c r="T146" s="1046" t="s">
        <v>2291</v>
      </c>
      <c r="U146" s="2337"/>
      <c r="V146" s="2337"/>
      <c r="W146" s="3080"/>
      <c r="X146" s="2337"/>
      <c r="Y146" s="2337"/>
      <c r="Z146" s="2337"/>
      <c r="AA146" s="2337"/>
      <c r="AB146" s="2337"/>
      <c r="AC146" s="2337"/>
      <c r="AD146" s="2337"/>
      <c r="AE146" s="2337"/>
      <c r="AF146" s="2337"/>
      <c r="AG146" s="2337"/>
      <c r="AH146" s="2337"/>
      <c r="AI146" s="2337"/>
      <c r="AJ146" s="2337"/>
      <c r="AK146" s="3140"/>
      <c r="AL146" s="3140"/>
      <c r="AM146" s="2337"/>
    </row>
    <row r="147" spans="1:39" s="251" customFormat="1" ht="57" x14ac:dyDescent="0.2">
      <c r="A147" s="267"/>
      <c r="C147" s="3210"/>
      <c r="D147" s="3211"/>
      <c r="E147" s="2584"/>
      <c r="F147" s="3148"/>
      <c r="G147" s="3149"/>
      <c r="H147" s="3148"/>
      <c r="I147" s="2584"/>
      <c r="J147" s="3153"/>
      <c r="K147" s="2582"/>
      <c r="L147" s="3162"/>
      <c r="M147" s="3081"/>
      <c r="N147" s="3082"/>
      <c r="O147" s="1976"/>
      <c r="P147" s="1976"/>
      <c r="Q147" s="1144" t="s">
        <v>2483</v>
      </c>
      <c r="R147" s="1145">
        <v>22000000</v>
      </c>
      <c r="S147" s="268">
        <v>61</v>
      </c>
      <c r="T147" s="1046" t="s">
        <v>2291</v>
      </c>
      <c r="U147" s="2337"/>
      <c r="V147" s="2337"/>
      <c r="W147" s="3080"/>
      <c r="X147" s="2337"/>
      <c r="Y147" s="2337"/>
      <c r="Z147" s="2337"/>
      <c r="AA147" s="2337"/>
      <c r="AB147" s="2337"/>
      <c r="AC147" s="2337"/>
      <c r="AD147" s="2337"/>
      <c r="AE147" s="2337"/>
      <c r="AF147" s="2337"/>
      <c r="AG147" s="2337"/>
      <c r="AH147" s="2337"/>
      <c r="AI147" s="2337"/>
      <c r="AJ147" s="2337"/>
      <c r="AK147" s="3140"/>
      <c r="AL147" s="3140"/>
      <c r="AM147" s="2337"/>
    </row>
    <row r="148" spans="1:39" s="251" customFormat="1" ht="142.5" x14ac:dyDescent="0.2">
      <c r="A148" s="267"/>
      <c r="C148" s="3210"/>
      <c r="D148" s="3211"/>
      <c r="E148" s="2584"/>
      <c r="F148" s="3148"/>
      <c r="G148" s="3149"/>
      <c r="H148" s="3148"/>
      <c r="I148" s="2584"/>
      <c r="J148" s="3159"/>
      <c r="K148" s="2582"/>
      <c r="L148" s="3162"/>
      <c r="M148" s="3081"/>
      <c r="N148" s="3082"/>
      <c r="O148" s="1976"/>
      <c r="P148" s="1976"/>
      <c r="Q148" s="1144" t="s">
        <v>2484</v>
      </c>
      <c r="R148" s="1145">
        <v>20000000</v>
      </c>
      <c r="S148" s="268">
        <v>61</v>
      </c>
      <c r="T148" s="1046" t="s">
        <v>2291</v>
      </c>
      <c r="U148" s="2337"/>
      <c r="V148" s="2337"/>
      <c r="W148" s="3080"/>
      <c r="X148" s="2337"/>
      <c r="Y148" s="2337"/>
      <c r="Z148" s="2337"/>
      <c r="AA148" s="2337"/>
      <c r="AB148" s="2337"/>
      <c r="AC148" s="2337"/>
      <c r="AD148" s="2337"/>
      <c r="AE148" s="2337"/>
      <c r="AF148" s="2337"/>
      <c r="AG148" s="2337"/>
      <c r="AH148" s="2337"/>
      <c r="AI148" s="2337"/>
      <c r="AJ148" s="2337"/>
      <c r="AK148" s="3140"/>
      <c r="AL148" s="3140"/>
      <c r="AM148" s="2337"/>
    </row>
    <row r="149" spans="1:39" s="251" customFormat="1" ht="42.75" x14ac:dyDescent="0.2">
      <c r="A149" s="267"/>
      <c r="C149" s="3210"/>
      <c r="D149" s="3211"/>
      <c r="E149" s="2584">
        <v>1905031</v>
      </c>
      <c r="F149" s="3148" t="s">
        <v>751</v>
      </c>
      <c r="G149" s="3149">
        <v>190503100</v>
      </c>
      <c r="H149" s="3150" t="s">
        <v>752</v>
      </c>
      <c r="I149" s="3151">
        <v>12</v>
      </c>
      <c r="J149" s="3152" t="s">
        <v>2399</v>
      </c>
      <c r="K149" s="2582"/>
      <c r="L149" s="3162"/>
      <c r="M149" s="3081">
        <f>SUM(R149:R152)/N144</f>
        <v>0.41988950276243092</v>
      </c>
      <c r="N149" s="3082"/>
      <c r="O149" s="1976"/>
      <c r="P149" s="1976" t="s">
        <v>2485</v>
      </c>
      <c r="Q149" s="1144" t="s">
        <v>2486</v>
      </c>
      <c r="R149" s="1145">
        <v>26000000</v>
      </c>
      <c r="S149" s="268">
        <v>61</v>
      </c>
      <c r="T149" s="1046" t="s">
        <v>2291</v>
      </c>
      <c r="U149" s="2337"/>
      <c r="V149" s="2337"/>
      <c r="W149" s="3080"/>
      <c r="X149" s="2337"/>
      <c r="Y149" s="2337"/>
      <c r="Z149" s="2337"/>
      <c r="AA149" s="2337"/>
      <c r="AB149" s="2337"/>
      <c r="AC149" s="2337"/>
      <c r="AD149" s="2337"/>
      <c r="AE149" s="2337"/>
      <c r="AF149" s="2337"/>
      <c r="AG149" s="2337"/>
      <c r="AH149" s="2337"/>
      <c r="AI149" s="2337"/>
      <c r="AJ149" s="2337"/>
      <c r="AK149" s="3140"/>
      <c r="AL149" s="3140"/>
      <c r="AM149" s="2337"/>
    </row>
    <row r="150" spans="1:39" s="251" customFormat="1" ht="99.75" x14ac:dyDescent="0.2">
      <c r="A150" s="267"/>
      <c r="C150" s="3210"/>
      <c r="D150" s="3211"/>
      <c r="E150" s="2584"/>
      <c r="F150" s="3148"/>
      <c r="G150" s="3149"/>
      <c r="H150" s="3150"/>
      <c r="I150" s="3151"/>
      <c r="J150" s="3153"/>
      <c r="K150" s="2582"/>
      <c r="L150" s="3162"/>
      <c r="M150" s="3081"/>
      <c r="N150" s="3082"/>
      <c r="O150" s="1976"/>
      <c r="P150" s="1976"/>
      <c r="Q150" s="1144" t="s">
        <v>2481</v>
      </c>
      <c r="R150" s="1145">
        <f>10000000+10000000</f>
        <v>20000000</v>
      </c>
      <c r="S150" s="268">
        <v>61</v>
      </c>
      <c r="T150" s="1046" t="s">
        <v>2291</v>
      </c>
      <c r="U150" s="2337"/>
      <c r="V150" s="2337"/>
      <c r="W150" s="3080"/>
      <c r="X150" s="2337"/>
      <c r="Y150" s="2337"/>
      <c r="Z150" s="2337"/>
      <c r="AA150" s="2337"/>
      <c r="AB150" s="2337"/>
      <c r="AC150" s="2337"/>
      <c r="AD150" s="2337"/>
      <c r="AE150" s="2337"/>
      <c r="AF150" s="2337"/>
      <c r="AG150" s="2337"/>
      <c r="AH150" s="2337"/>
      <c r="AI150" s="2337"/>
      <c r="AJ150" s="2337"/>
      <c r="AK150" s="3140"/>
      <c r="AL150" s="3140"/>
      <c r="AM150" s="2337"/>
    </row>
    <row r="151" spans="1:39" s="251" customFormat="1" ht="57" x14ac:dyDescent="0.2">
      <c r="A151" s="267"/>
      <c r="C151" s="3210"/>
      <c r="D151" s="3211"/>
      <c r="E151" s="2584"/>
      <c r="F151" s="3148"/>
      <c r="G151" s="3149"/>
      <c r="H151" s="3150"/>
      <c r="I151" s="3151"/>
      <c r="J151" s="3153"/>
      <c r="K151" s="2582"/>
      <c r="L151" s="3162"/>
      <c r="M151" s="3081"/>
      <c r="N151" s="3082"/>
      <c r="O151" s="1976"/>
      <c r="P151" s="1976"/>
      <c r="Q151" s="1144" t="s">
        <v>2487</v>
      </c>
      <c r="R151" s="1145">
        <v>10000000</v>
      </c>
      <c r="S151" s="268">
        <v>61</v>
      </c>
      <c r="T151" s="1046" t="s">
        <v>2291</v>
      </c>
      <c r="U151" s="2337"/>
      <c r="V151" s="2337"/>
      <c r="W151" s="3080"/>
      <c r="X151" s="2337"/>
      <c r="Y151" s="2337"/>
      <c r="Z151" s="2337"/>
      <c r="AA151" s="2337"/>
      <c r="AB151" s="2337"/>
      <c r="AC151" s="2337"/>
      <c r="AD151" s="2337"/>
      <c r="AE151" s="2337"/>
      <c r="AF151" s="2337"/>
      <c r="AG151" s="2337"/>
      <c r="AH151" s="2337"/>
      <c r="AI151" s="2337"/>
      <c r="AJ151" s="2337"/>
      <c r="AK151" s="3140"/>
      <c r="AL151" s="3140"/>
      <c r="AM151" s="2337"/>
    </row>
    <row r="152" spans="1:39" s="251" customFormat="1" ht="99.75" x14ac:dyDescent="0.2">
      <c r="A152" s="267"/>
      <c r="C152" s="3210"/>
      <c r="D152" s="3211"/>
      <c r="E152" s="2584"/>
      <c r="F152" s="3148"/>
      <c r="G152" s="3149"/>
      <c r="H152" s="3150"/>
      <c r="I152" s="3151"/>
      <c r="J152" s="3154"/>
      <c r="K152" s="3152"/>
      <c r="L152" s="3163"/>
      <c r="M152" s="3155"/>
      <c r="N152" s="3083"/>
      <c r="O152" s="1911"/>
      <c r="P152" s="1976"/>
      <c r="Q152" s="1144" t="s">
        <v>2488</v>
      </c>
      <c r="R152" s="1145">
        <v>20000000</v>
      </c>
      <c r="S152" s="268">
        <v>61</v>
      </c>
      <c r="T152" s="1046" t="s">
        <v>2291</v>
      </c>
      <c r="U152" s="2335"/>
      <c r="V152" s="2337"/>
      <c r="W152" s="3080"/>
      <c r="X152" s="2337"/>
      <c r="Y152" s="2337"/>
      <c r="Z152" s="2337"/>
      <c r="AA152" s="2337"/>
      <c r="AB152" s="2337"/>
      <c r="AC152" s="2337"/>
      <c r="AD152" s="2337"/>
      <c r="AE152" s="2337"/>
      <c r="AF152" s="2337"/>
      <c r="AG152" s="2337"/>
      <c r="AH152" s="2337"/>
      <c r="AI152" s="2337"/>
      <c r="AJ152" s="2337"/>
      <c r="AK152" s="3140"/>
      <c r="AL152" s="3140"/>
      <c r="AM152" s="2337"/>
    </row>
    <row r="153" spans="1:39" s="251" customFormat="1" ht="71.25" x14ac:dyDescent="0.2">
      <c r="A153" s="267"/>
      <c r="C153" s="3210"/>
      <c r="D153" s="3211"/>
      <c r="E153" s="3143">
        <v>1905012</v>
      </c>
      <c r="F153" s="3143" t="s">
        <v>784</v>
      </c>
      <c r="G153" s="3144">
        <v>190501200</v>
      </c>
      <c r="H153" s="3143" t="s">
        <v>784</v>
      </c>
      <c r="I153" s="3145">
        <v>1</v>
      </c>
      <c r="J153" s="2538" t="s">
        <v>2489</v>
      </c>
      <c r="K153" s="2538" t="s">
        <v>785</v>
      </c>
      <c r="L153" s="2538" t="s">
        <v>2490</v>
      </c>
      <c r="M153" s="3081">
        <f>SUM(R153:R156)/N153</f>
        <v>0.13071895424836602</v>
      </c>
      <c r="N153" s="3082">
        <v>153000000</v>
      </c>
      <c r="O153" s="3147" t="s">
        <v>786</v>
      </c>
      <c r="P153" s="1976" t="s">
        <v>2491</v>
      </c>
      <c r="Q153" s="274" t="s">
        <v>2492</v>
      </c>
      <c r="R153" s="1145">
        <v>6000000</v>
      </c>
      <c r="S153" s="268">
        <v>61</v>
      </c>
      <c r="T153" s="1046" t="s">
        <v>2291</v>
      </c>
      <c r="U153" s="2356">
        <v>289394</v>
      </c>
      <c r="V153" s="2356">
        <v>279112</v>
      </c>
      <c r="W153" s="2865">
        <v>63164</v>
      </c>
      <c r="X153" s="2356">
        <v>45607</v>
      </c>
      <c r="Y153" s="2356">
        <v>365607</v>
      </c>
      <c r="Z153" s="2356">
        <v>75612</v>
      </c>
      <c r="AA153" s="2356">
        <v>2145</v>
      </c>
      <c r="AB153" s="2356">
        <v>12718</v>
      </c>
      <c r="AC153" s="2356">
        <v>26</v>
      </c>
      <c r="AD153" s="2356">
        <v>37</v>
      </c>
      <c r="AE153" s="2356">
        <v>0</v>
      </c>
      <c r="AF153" s="2356">
        <v>0</v>
      </c>
      <c r="AG153" s="2356">
        <v>78</v>
      </c>
      <c r="AH153" s="2356">
        <v>16897</v>
      </c>
      <c r="AI153" s="2356">
        <v>852</v>
      </c>
      <c r="AJ153" s="2356">
        <v>568506</v>
      </c>
      <c r="AK153" s="3079">
        <v>44197</v>
      </c>
      <c r="AL153" s="3079">
        <v>44561</v>
      </c>
      <c r="AM153" s="2356"/>
    </row>
    <row r="154" spans="1:39" s="251" customFormat="1" ht="57" x14ac:dyDescent="0.2">
      <c r="A154" s="267"/>
      <c r="C154" s="3210"/>
      <c r="D154" s="3211"/>
      <c r="E154" s="3087"/>
      <c r="F154" s="3087"/>
      <c r="G154" s="3089"/>
      <c r="H154" s="3087"/>
      <c r="I154" s="3092"/>
      <c r="J154" s="2538"/>
      <c r="K154" s="2538"/>
      <c r="L154" s="2538"/>
      <c r="M154" s="3081"/>
      <c r="N154" s="3082"/>
      <c r="O154" s="3147"/>
      <c r="P154" s="1976"/>
      <c r="Q154" s="274" t="s">
        <v>2493</v>
      </c>
      <c r="R154" s="1145">
        <v>6000000</v>
      </c>
      <c r="S154" s="268">
        <v>61</v>
      </c>
      <c r="T154" s="1046" t="s">
        <v>2291</v>
      </c>
      <c r="U154" s="2337"/>
      <c r="V154" s="2337"/>
      <c r="W154" s="3080"/>
      <c r="X154" s="2337"/>
      <c r="Y154" s="2337"/>
      <c r="Z154" s="2337"/>
      <c r="AA154" s="2337"/>
      <c r="AB154" s="2337"/>
      <c r="AC154" s="2337"/>
      <c r="AD154" s="2337"/>
      <c r="AE154" s="2337"/>
      <c r="AF154" s="2337"/>
      <c r="AG154" s="2337"/>
      <c r="AH154" s="2337"/>
      <c r="AI154" s="2337"/>
      <c r="AJ154" s="2337"/>
      <c r="AK154" s="3140"/>
      <c r="AL154" s="3140"/>
      <c r="AM154" s="2337"/>
    </row>
    <row r="155" spans="1:39" s="251" customFormat="1" ht="42.75" x14ac:dyDescent="0.2">
      <c r="A155" s="267"/>
      <c r="C155" s="3210"/>
      <c r="D155" s="3211"/>
      <c r="E155" s="3087"/>
      <c r="F155" s="3087"/>
      <c r="G155" s="3089"/>
      <c r="H155" s="3087"/>
      <c r="I155" s="3092"/>
      <c r="J155" s="2538"/>
      <c r="K155" s="2538"/>
      <c r="L155" s="2538"/>
      <c r="M155" s="3081"/>
      <c r="N155" s="3082"/>
      <c r="O155" s="3147"/>
      <c r="P155" s="1976"/>
      <c r="Q155" s="274" t="s">
        <v>2494</v>
      </c>
      <c r="R155" s="1145">
        <v>4000000</v>
      </c>
      <c r="S155" s="268">
        <v>61</v>
      </c>
      <c r="T155" s="1046" t="s">
        <v>2291</v>
      </c>
      <c r="U155" s="2337"/>
      <c r="V155" s="2337"/>
      <c r="W155" s="3080"/>
      <c r="X155" s="2337"/>
      <c r="Y155" s="2337"/>
      <c r="Z155" s="2337"/>
      <c r="AA155" s="2337"/>
      <c r="AB155" s="2337"/>
      <c r="AC155" s="2337"/>
      <c r="AD155" s="2337"/>
      <c r="AE155" s="2337"/>
      <c r="AF155" s="2337"/>
      <c r="AG155" s="2337"/>
      <c r="AH155" s="2337"/>
      <c r="AI155" s="2337"/>
      <c r="AJ155" s="2337"/>
      <c r="AK155" s="3140"/>
      <c r="AL155" s="3140"/>
      <c r="AM155" s="2337"/>
    </row>
    <row r="156" spans="1:39" s="251" customFormat="1" ht="71.25" x14ac:dyDescent="0.2">
      <c r="A156" s="267"/>
      <c r="C156" s="3210"/>
      <c r="D156" s="3211"/>
      <c r="E156" s="2537"/>
      <c r="F156" s="2537"/>
      <c r="G156" s="3090"/>
      <c r="H156" s="2537"/>
      <c r="I156" s="3093"/>
      <c r="J156" s="2538"/>
      <c r="K156" s="2538"/>
      <c r="L156" s="2538"/>
      <c r="M156" s="3081"/>
      <c r="N156" s="3082"/>
      <c r="O156" s="3147"/>
      <c r="P156" s="1976"/>
      <c r="Q156" s="274" t="s">
        <v>2495</v>
      </c>
      <c r="R156" s="1145">
        <v>4000000</v>
      </c>
      <c r="S156" s="268">
        <v>61</v>
      </c>
      <c r="T156" s="1046" t="s">
        <v>2291</v>
      </c>
      <c r="U156" s="2337"/>
      <c r="V156" s="2337"/>
      <c r="W156" s="3080"/>
      <c r="X156" s="2337"/>
      <c r="Y156" s="2337"/>
      <c r="Z156" s="2337"/>
      <c r="AA156" s="2337"/>
      <c r="AB156" s="2337"/>
      <c r="AC156" s="2337"/>
      <c r="AD156" s="2337"/>
      <c r="AE156" s="2337"/>
      <c r="AF156" s="2337"/>
      <c r="AG156" s="2337"/>
      <c r="AH156" s="2337"/>
      <c r="AI156" s="2337"/>
      <c r="AJ156" s="2337"/>
      <c r="AK156" s="3140"/>
      <c r="AL156" s="3140"/>
      <c r="AM156" s="2337"/>
    </row>
    <row r="157" spans="1:39" s="251" customFormat="1" ht="57" x14ac:dyDescent="0.2">
      <c r="A157" s="267"/>
      <c r="C157" s="3210"/>
      <c r="D157" s="3211"/>
      <c r="E157" s="3143">
        <v>1905026</v>
      </c>
      <c r="F157" s="3143" t="s">
        <v>787</v>
      </c>
      <c r="G157" s="3144">
        <v>190502600</v>
      </c>
      <c r="H157" s="3143" t="s">
        <v>788</v>
      </c>
      <c r="I157" s="3145">
        <v>12</v>
      </c>
      <c r="J157" s="2538" t="s">
        <v>2496</v>
      </c>
      <c r="K157" s="2538"/>
      <c r="L157" s="2538"/>
      <c r="M157" s="3081">
        <f>SUM(R157:R162)/N153</f>
        <v>0.37908496732026142</v>
      </c>
      <c r="N157" s="3082"/>
      <c r="O157" s="3147"/>
      <c r="P157" s="2539" t="s">
        <v>2497</v>
      </c>
      <c r="Q157" s="274" t="s">
        <v>2498</v>
      </c>
      <c r="R157" s="1145">
        <v>10000000</v>
      </c>
      <c r="S157" s="268">
        <v>61</v>
      </c>
      <c r="T157" s="1046" t="s">
        <v>2291</v>
      </c>
      <c r="U157" s="2337"/>
      <c r="V157" s="2337"/>
      <c r="W157" s="3080"/>
      <c r="X157" s="2337"/>
      <c r="Y157" s="2337"/>
      <c r="Z157" s="2337"/>
      <c r="AA157" s="2337"/>
      <c r="AB157" s="2337"/>
      <c r="AC157" s="2337"/>
      <c r="AD157" s="2337"/>
      <c r="AE157" s="2337"/>
      <c r="AF157" s="2337"/>
      <c r="AG157" s="2337"/>
      <c r="AH157" s="2337"/>
      <c r="AI157" s="2337"/>
      <c r="AJ157" s="2337"/>
      <c r="AK157" s="3140"/>
      <c r="AL157" s="3140"/>
      <c r="AM157" s="2337"/>
    </row>
    <row r="158" spans="1:39" s="251" customFormat="1" ht="57" x14ac:dyDescent="0.2">
      <c r="A158" s="267"/>
      <c r="C158" s="3210"/>
      <c r="D158" s="3211"/>
      <c r="E158" s="3087"/>
      <c r="F158" s="3087"/>
      <c r="G158" s="3089"/>
      <c r="H158" s="3087"/>
      <c r="I158" s="3092"/>
      <c r="J158" s="2538"/>
      <c r="K158" s="2538"/>
      <c r="L158" s="2538"/>
      <c r="M158" s="3081"/>
      <c r="N158" s="3082"/>
      <c r="O158" s="3147"/>
      <c r="P158" s="2540"/>
      <c r="Q158" s="274" t="s">
        <v>2499</v>
      </c>
      <c r="R158" s="1145">
        <v>10000000</v>
      </c>
      <c r="S158" s="268">
        <v>61</v>
      </c>
      <c r="T158" s="1046" t="s">
        <v>2291</v>
      </c>
      <c r="U158" s="2337"/>
      <c r="V158" s="2337"/>
      <c r="W158" s="3080"/>
      <c r="X158" s="2337"/>
      <c r="Y158" s="2337"/>
      <c r="Z158" s="2337"/>
      <c r="AA158" s="2337"/>
      <c r="AB158" s="2337"/>
      <c r="AC158" s="2337"/>
      <c r="AD158" s="2337"/>
      <c r="AE158" s="2337"/>
      <c r="AF158" s="2337"/>
      <c r="AG158" s="2337"/>
      <c r="AH158" s="2337"/>
      <c r="AI158" s="2337"/>
      <c r="AJ158" s="2337"/>
      <c r="AK158" s="3140"/>
      <c r="AL158" s="3140"/>
      <c r="AM158" s="2337"/>
    </row>
    <row r="159" spans="1:39" s="251" customFormat="1" ht="57" x14ac:dyDescent="0.2">
      <c r="A159" s="267"/>
      <c r="C159" s="3210"/>
      <c r="D159" s="3211"/>
      <c r="E159" s="3087"/>
      <c r="F159" s="3087"/>
      <c r="G159" s="3089"/>
      <c r="H159" s="3087"/>
      <c r="I159" s="3092"/>
      <c r="J159" s="2538"/>
      <c r="K159" s="2538"/>
      <c r="L159" s="2538"/>
      <c r="M159" s="3081"/>
      <c r="N159" s="3082"/>
      <c r="O159" s="3147"/>
      <c r="P159" s="2540"/>
      <c r="Q159" s="274" t="s">
        <v>2500</v>
      </c>
      <c r="R159" s="1145">
        <v>10000000</v>
      </c>
      <c r="S159" s="268">
        <v>61</v>
      </c>
      <c r="T159" s="1046" t="s">
        <v>2291</v>
      </c>
      <c r="U159" s="2337"/>
      <c r="V159" s="2337"/>
      <c r="W159" s="3080"/>
      <c r="X159" s="2337"/>
      <c r="Y159" s="2337"/>
      <c r="Z159" s="2337"/>
      <c r="AA159" s="2337"/>
      <c r="AB159" s="2337"/>
      <c r="AC159" s="2337"/>
      <c r="AD159" s="2337"/>
      <c r="AE159" s="2337"/>
      <c r="AF159" s="2337"/>
      <c r="AG159" s="2337"/>
      <c r="AH159" s="2337"/>
      <c r="AI159" s="2337"/>
      <c r="AJ159" s="2337"/>
      <c r="AK159" s="3140"/>
      <c r="AL159" s="3140"/>
      <c r="AM159" s="2337"/>
    </row>
    <row r="160" spans="1:39" s="251" customFormat="1" ht="57" x14ac:dyDescent="0.2">
      <c r="A160" s="267"/>
      <c r="C160" s="3210"/>
      <c r="D160" s="3211"/>
      <c r="E160" s="3087"/>
      <c r="F160" s="3087"/>
      <c r="G160" s="3089"/>
      <c r="H160" s="3087"/>
      <c r="I160" s="3092"/>
      <c r="J160" s="2538"/>
      <c r="K160" s="2538"/>
      <c r="L160" s="2538"/>
      <c r="M160" s="3081"/>
      <c r="N160" s="3082"/>
      <c r="O160" s="3147"/>
      <c r="P160" s="2540"/>
      <c r="Q160" s="274" t="s">
        <v>2501</v>
      </c>
      <c r="R160" s="1145">
        <v>10000000</v>
      </c>
      <c r="S160" s="268">
        <v>61</v>
      </c>
      <c r="T160" s="1046" t="s">
        <v>2291</v>
      </c>
      <c r="U160" s="2337"/>
      <c r="V160" s="2337"/>
      <c r="W160" s="3080"/>
      <c r="X160" s="2337"/>
      <c r="Y160" s="2337"/>
      <c r="Z160" s="2337"/>
      <c r="AA160" s="2337"/>
      <c r="AB160" s="2337"/>
      <c r="AC160" s="2337"/>
      <c r="AD160" s="2337"/>
      <c r="AE160" s="2337"/>
      <c r="AF160" s="2337"/>
      <c r="AG160" s="2337"/>
      <c r="AH160" s="2337"/>
      <c r="AI160" s="2337"/>
      <c r="AJ160" s="2337"/>
      <c r="AK160" s="3140"/>
      <c r="AL160" s="3140"/>
      <c r="AM160" s="2337"/>
    </row>
    <row r="161" spans="1:39" s="251" customFormat="1" ht="42.75" x14ac:dyDescent="0.2">
      <c r="A161" s="267"/>
      <c r="C161" s="3210"/>
      <c r="D161" s="3211"/>
      <c r="E161" s="3087"/>
      <c r="F161" s="3087"/>
      <c r="G161" s="3089"/>
      <c r="H161" s="3087"/>
      <c r="I161" s="3092"/>
      <c r="J161" s="2538"/>
      <c r="K161" s="2538"/>
      <c r="L161" s="2538"/>
      <c r="M161" s="3081"/>
      <c r="N161" s="3082"/>
      <c r="O161" s="3147"/>
      <c r="P161" s="2540"/>
      <c r="Q161" s="274" t="s">
        <v>2502</v>
      </c>
      <c r="R161" s="1145">
        <v>10000000</v>
      </c>
      <c r="S161" s="268">
        <v>61</v>
      </c>
      <c r="T161" s="1046" t="s">
        <v>2291</v>
      </c>
      <c r="U161" s="2337"/>
      <c r="V161" s="2337"/>
      <c r="W161" s="3080"/>
      <c r="X161" s="2337"/>
      <c r="Y161" s="2337"/>
      <c r="Z161" s="2337"/>
      <c r="AA161" s="2337"/>
      <c r="AB161" s="2337"/>
      <c r="AC161" s="2337"/>
      <c r="AD161" s="2337"/>
      <c r="AE161" s="2337"/>
      <c r="AF161" s="2337"/>
      <c r="AG161" s="2337"/>
      <c r="AH161" s="2337"/>
      <c r="AI161" s="2337"/>
      <c r="AJ161" s="2337"/>
      <c r="AK161" s="3140"/>
      <c r="AL161" s="3140"/>
      <c r="AM161" s="2337"/>
    </row>
    <row r="162" spans="1:39" s="251" customFormat="1" ht="71.25" x14ac:dyDescent="0.2">
      <c r="A162" s="267"/>
      <c r="C162" s="3210"/>
      <c r="D162" s="3211"/>
      <c r="E162" s="3087"/>
      <c r="F162" s="3087"/>
      <c r="G162" s="3089"/>
      <c r="H162" s="3087"/>
      <c r="I162" s="3092"/>
      <c r="J162" s="2538"/>
      <c r="K162" s="2538"/>
      <c r="L162" s="2538"/>
      <c r="M162" s="3081"/>
      <c r="N162" s="3082"/>
      <c r="O162" s="3147"/>
      <c r="P162" s="2540"/>
      <c r="Q162" s="274" t="s">
        <v>2503</v>
      </c>
      <c r="R162" s="1145">
        <v>8000000</v>
      </c>
      <c r="S162" s="268">
        <v>61</v>
      </c>
      <c r="T162" s="1046" t="s">
        <v>2291</v>
      </c>
      <c r="U162" s="2337"/>
      <c r="V162" s="2337"/>
      <c r="W162" s="3080"/>
      <c r="X162" s="2337"/>
      <c r="Y162" s="2337"/>
      <c r="Z162" s="2337"/>
      <c r="AA162" s="2337"/>
      <c r="AB162" s="2337"/>
      <c r="AC162" s="2337"/>
      <c r="AD162" s="2337"/>
      <c r="AE162" s="2337"/>
      <c r="AF162" s="2337"/>
      <c r="AG162" s="2337"/>
      <c r="AH162" s="2337"/>
      <c r="AI162" s="2337"/>
      <c r="AJ162" s="2337"/>
      <c r="AK162" s="3140"/>
      <c r="AL162" s="3140"/>
      <c r="AM162" s="2337"/>
    </row>
    <row r="163" spans="1:39" s="251" customFormat="1" ht="57" x14ac:dyDescent="0.2">
      <c r="A163" s="267"/>
      <c r="C163" s="3210"/>
      <c r="D163" s="3211"/>
      <c r="E163" s="3103">
        <v>1905027</v>
      </c>
      <c r="F163" s="3103" t="s">
        <v>789</v>
      </c>
      <c r="G163" s="3104">
        <v>190502700</v>
      </c>
      <c r="H163" s="3103" t="s">
        <v>790</v>
      </c>
      <c r="I163" s="3142">
        <v>12</v>
      </c>
      <c r="J163" s="2539" t="s">
        <v>2504</v>
      </c>
      <c r="K163" s="2538"/>
      <c r="L163" s="2538"/>
      <c r="M163" s="3081">
        <f>SUM(R163:R167)/N153</f>
        <v>0.49019607843137253</v>
      </c>
      <c r="N163" s="3082"/>
      <c r="O163" s="3147"/>
      <c r="P163" s="2540"/>
      <c r="Q163" s="274" t="s">
        <v>2505</v>
      </c>
      <c r="R163" s="1145">
        <f>7000000+7000000+7000000</f>
        <v>21000000</v>
      </c>
      <c r="S163" s="268">
        <v>61</v>
      </c>
      <c r="T163" s="1046" t="s">
        <v>2291</v>
      </c>
      <c r="U163" s="2337"/>
      <c r="V163" s="2337"/>
      <c r="W163" s="3080"/>
      <c r="X163" s="2337"/>
      <c r="Y163" s="2337"/>
      <c r="Z163" s="2337"/>
      <c r="AA163" s="2337"/>
      <c r="AB163" s="2337"/>
      <c r="AC163" s="2337"/>
      <c r="AD163" s="2337"/>
      <c r="AE163" s="2337"/>
      <c r="AF163" s="2337"/>
      <c r="AG163" s="2337"/>
      <c r="AH163" s="2337"/>
      <c r="AI163" s="2337"/>
      <c r="AJ163" s="2337"/>
      <c r="AK163" s="3140"/>
      <c r="AL163" s="3140"/>
      <c r="AM163" s="2337"/>
    </row>
    <row r="164" spans="1:39" s="251" customFormat="1" ht="71.25" x14ac:dyDescent="0.2">
      <c r="A164" s="267"/>
      <c r="C164" s="3210"/>
      <c r="D164" s="3211"/>
      <c r="E164" s="3103"/>
      <c r="F164" s="3103"/>
      <c r="G164" s="3104"/>
      <c r="H164" s="3103"/>
      <c r="I164" s="3142"/>
      <c r="J164" s="2540"/>
      <c r="K164" s="2538"/>
      <c r="L164" s="2538"/>
      <c r="M164" s="3081"/>
      <c r="N164" s="3082"/>
      <c r="O164" s="3147"/>
      <c r="P164" s="2540"/>
      <c r="Q164" s="274" t="s">
        <v>2506</v>
      </c>
      <c r="R164" s="1145">
        <f>5000000+7000000</f>
        <v>12000000</v>
      </c>
      <c r="S164" s="268">
        <v>61</v>
      </c>
      <c r="T164" s="1046" t="s">
        <v>2291</v>
      </c>
      <c r="U164" s="2337"/>
      <c r="V164" s="2337"/>
      <c r="W164" s="3080"/>
      <c r="X164" s="2337"/>
      <c r="Y164" s="2337"/>
      <c r="Z164" s="2337"/>
      <c r="AA164" s="2337"/>
      <c r="AB164" s="2337"/>
      <c r="AC164" s="2337"/>
      <c r="AD164" s="2337"/>
      <c r="AE164" s="2337"/>
      <c r="AF164" s="2337"/>
      <c r="AG164" s="2337"/>
      <c r="AH164" s="2337"/>
      <c r="AI164" s="2337"/>
      <c r="AJ164" s="2337"/>
      <c r="AK164" s="3140"/>
      <c r="AL164" s="3140"/>
      <c r="AM164" s="2337"/>
    </row>
    <row r="165" spans="1:39" s="251" customFormat="1" ht="71.25" x14ac:dyDescent="0.2">
      <c r="A165" s="267"/>
      <c r="C165" s="3210"/>
      <c r="D165" s="3211"/>
      <c r="E165" s="3103"/>
      <c r="F165" s="3103"/>
      <c r="G165" s="3104"/>
      <c r="H165" s="3103"/>
      <c r="I165" s="3142"/>
      <c r="J165" s="2540"/>
      <c r="K165" s="2538"/>
      <c r="L165" s="2538"/>
      <c r="M165" s="3081"/>
      <c r="N165" s="3082"/>
      <c r="O165" s="3147"/>
      <c r="P165" s="2540"/>
      <c r="Q165" s="274" t="s">
        <v>2507</v>
      </c>
      <c r="R165" s="1145">
        <v>14000000</v>
      </c>
      <c r="S165" s="268">
        <v>61</v>
      </c>
      <c r="T165" s="1046" t="s">
        <v>2291</v>
      </c>
      <c r="U165" s="2337"/>
      <c r="V165" s="2337"/>
      <c r="W165" s="3080"/>
      <c r="X165" s="2337"/>
      <c r="Y165" s="2337"/>
      <c r="Z165" s="2337"/>
      <c r="AA165" s="2337"/>
      <c r="AB165" s="2337"/>
      <c r="AC165" s="2337"/>
      <c r="AD165" s="2337"/>
      <c r="AE165" s="2337"/>
      <c r="AF165" s="2337"/>
      <c r="AG165" s="2337"/>
      <c r="AH165" s="2337"/>
      <c r="AI165" s="2337"/>
      <c r="AJ165" s="2337"/>
      <c r="AK165" s="3140"/>
      <c r="AL165" s="3140"/>
      <c r="AM165" s="2337"/>
    </row>
    <row r="166" spans="1:39" s="251" customFormat="1" ht="71.25" x14ac:dyDescent="0.2">
      <c r="A166" s="267"/>
      <c r="C166" s="3210"/>
      <c r="D166" s="3211"/>
      <c r="E166" s="3103"/>
      <c r="F166" s="3103"/>
      <c r="G166" s="3104"/>
      <c r="H166" s="3103"/>
      <c r="I166" s="3142"/>
      <c r="J166" s="2540"/>
      <c r="K166" s="2538"/>
      <c r="L166" s="2538"/>
      <c r="M166" s="3081"/>
      <c r="N166" s="3082"/>
      <c r="O166" s="3147"/>
      <c r="P166" s="2540"/>
      <c r="Q166" s="274" t="s">
        <v>2503</v>
      </c>
      <c r="R166" s="1145">
        <v>10000000</v>
      </c>
      <c r="S166" s="268">
        <v>61</v>
      </c>
      <c r="T166" s="1046" t="s">
        <v>2291</v>
      </c>
      <c r="U166" s="2337"/>
      <c r="V166" s="2337"/>
      <c r="W166" s="3080"/>
      <c r="X166" s="2337"/>
      <c r="Y166" s="2337"/>
      <c r="Z166" s="2337"/>
      <c r="AA166" s="2337"/>
      <c r="AB166" s="2337"/>
      <c r="AC166" s="2337"/>
      <c r="AD166" s="2337"/>
      <c r="AE166" s="2337"/>
      <c r="AF166" s="2337"/>
      <c r="AG166" s="2337"/>
      <c r="AH166" s="2337"/>
      <c r="AI166" s="2337"/>
      <c r="AJ166" s="2337"/>
      <c r="AK166" s="3140"/>
      <c r="AL166" s="3140"/>
      <c r="AM166" s="2337"/>
    </row>
    <row r="167" spans="1:39" s="251" customFormat="1" ht="42.75" x14ac:dyDescent="0.2">
      <c r="A167" s="267"/>
      <c r="C167" s="3210"/>
      <c r="D167" s="3211"/>
      <c r="E167" s="3103"/>
      <c r="F167" s="3103"/>
      <c r="G167" s="3104"/>
      <c r="H167" s="3103"/>
      <c r="I167" s="3142"/>
      <c r="J167" s="2541"/>
      <c r="K167" s="2538"/>
      <c r="L167" s="2538"/>
      <c r="M167" s="3081"/>
      <c r="N167" s="3082"/>
      <c r="O167" s="3147"/>
      <c r="P167" s="2541"/>
      <c r="Q167" s="274" t="s">
        <v>2508</v>
      </c>
      <c r="R167" s="1145">
        <f>11000000+7000000</f>
        <v>18000000</v>
      </c>
      <c r="S167" s="268">
        <v>61</v>
      </c>
      <c r="T167" s="1046" t="s">
        <v>2291</v>
      </c>
      <c r="U167" s="2335"/>
      <c r="V167" s="2335"/>
      <c r="W167" s="3146"/>
      <c r="X167" s="2335"/>
      <c r="Y167" s="2335"/>
      <c r="Z167" s="2335"/>
      <c r="AA167" s="2335"/>
      <c r="AB167" s="2335"/>
      <c r="AC167" s="2335"/>
      <c r="AD167" s="2335"/>
      <c r="AE167" s="2335"/>
      <c r="AF167" s="2335"/>
      <c r="AG167" s="2335"/>
      <c r="AH167" s="2335"/>
      <c r="AI167" s="2335"/>
      <c r="AJ167" s="2335"/>
      <c r="AK167" s="3141"/>
      <c r="AL167" s="3141"/>
      <c r="AM167" s="2335"/>
    </row>
    <row r="168" spans="1:39" s="251" customFormat="1" ht="57" x14ac:dyDescent="0.2">
      <c r="A168" s="267"/>
      <c r="C168" s="3210"/>
      <c r="D168" s="3211"/>
      <c r="E168" s="3103" t="s">
        <v>791</v>
      </c>
      <c r="F168" s="3103" t="s">
        <v>792</v>
      </c>
      <c r="G168" s="3104" t="s">
        <v>793</v>
      </c>
      <c r="H168" s="3103" t="s">
        <v>764</v>
      </c>
      <c r="I168" s="3105">
        <v>4</v>
      </c>
      <c r="J168" s="2539" t="s">
        <v>2421</v>
      </c>
      <c r="K168" s="2538" t="s">
        <v>794</v>
      </c>
      <c r="L168" s="2538" t="s">
        <v>795</v>
      </c>
      <c r="M168" s="3081">
        <f>SUM(R168:R174)/N168</f>
        <v>0.17866969925693699</v>
      </c>
      <c r="N168" s="3082">
        <v>531707393</v>
      </c>
      <c r="O168" s="2538" t="s">
        <v>2509</v>
      </c>
      <c r="P168" s="1976" t="s">
        <v>2510</v>
      </c>
      <c r="Q168" s="274" t="s">
        <v>2511</v>
      </c>
      <c r="R168" s="1145">
        <v>20000000</v>
      </c>
      <c r="S168" s="268">
        <v>61</v>
      </c>
      <c r="T168" s="1046" t="s">
        <v>2291</v>
      </c>
      <c r="U168" s="2356">
        <v>292684</v>
      </c>
      <c r="V168" s="2356">
        <v>282326</v>
      </c>
      <c r="W168" s="2865">
        <v>135912</v>
      </c>
      <c r="X168" s="2356">
        <v>45122</v>
      </c>
      <c r="Y168" s="2356">
        <v>307101</v>
      </c>
      <c r="Z168" s="2356">
        <v>86875</v>
      </c>
      <c r="AA168" s="2356">
        <v>2145</v>
      </c>
      <c r="AB168" s="2356">
        <v>12718</v>
      </c>
      <c r="AC168" s="2356">
        <v>26</v>
      </c>
      <c r="AD168" s="2356">
        <v>37</v>
      </c>
      <c r="AE168" s="2356">
        <v>0</v>
      </c>
      <c r="AF168" s="2356">
        <v>0</v>
      </c>
      <c r="AG168" s="2356">
        <v>53164</v>
      </c>
      <c r="AH168" s="2356">
        <v>16982</v>
      </c>
      <c r="AI168" s="2356">
        <v>60013</v>
      </c>
      <c r="AJ168" s="2356">
        <v>575010</v>
      </c>
      <c r="AK168" s="3079">
        <v>44197</v>
      </c>
      <c r="AL168" s="3079">
        <v>44561</v>
      </c>
      <c r="AM168" s="2356"/>
    </row>
    <row r="169" spans="1:39" s="251" customFormat="1" ht="71.25" x14ac:dyDescent="0.2">
      <c r="A169" s="267"/>
      <c r="C169" s="3210"/>
      <c r="D169" s="3211"/>
      <c r="E169" s="3103"/>
      <c r="F169" s="3103"/>
      <c r="G169" s="3104"/>
      <c r="H169" s="3103"/>
      <c r="I169" s="3105"/>
      <c r="J169" s="2540"/>
      <c r="K169" s="2538"/>
      <c r="L169" s="2538"/>
      <c r="M169" s="3081"/>
      <c r="N169" s="3082"/>
      <c r="O169" s="2538"/>
      <c r="P169" s="1976"/>
      <c r="Q169" s="274" t="s">
        <v>2512</v>
      </c>
      <c r="R169" s="1145">
        <v>10000000</v>
      </c>
      <c r="S169" s="268">
        <v>61</v>
      </c>
      <c r="T169" s="1046" t="s">
        <v>2291</v>
      </c>
      <c r="U169" s="2337"/>
      <c r="V169" s="2337"/>
      <c r="W169" s="3080"/>
      <c r="X169" s="2337"/>
      <c r="Y169" s="2337"/>
      <c r="Z169" s="2337"/>
      <c r="AA169" s="2337"/>
      <c r="AB169" s="2337"/>
      <c r="AC169" s="2337"/>
      <c r="AD169" s="2337"/>
      <c r="AE169" s="2337"/>
      <c r="AF169" s="2337"/>
      <c r="AG169" s="2337"/>
      <c r="AH169" s="2337"/>
      <c r="AI169" s="2337"/>
      <c r="AJ169" s="2337"/>
      <c r="AK169" s="3140"/>
      <c r="AL169" s="3140"/>
      <c r="AM169" s="2337"/>
    </row>
    <row r="170" spans="1:39" s="251" customFormat="1" ht="42.75" x14ac:dyDescent="0.2">
      <c r="A170" s="267"/>
      <c r="C170" s="3210"/>
      <c r="D170" s="3211"/>
      <c r="E170" s="3103"/>
      <c r="F170" s="3103"/>
      <c r="G170" s="3104"/>
      <c r="H170" s="3103"/>
      <c r="I170" s="3105"/>
      <c r="J170" s="2540"/>
      <c r="K170" s="2538"/>
      <c r="L170" s="2538"/>
      <c r="M170" s="3081"/>
      <c r="N170" s="3082"/>
      <c r="O170" s="2538"/>
      <c r="P170" s="1976"/>
      <c r="Q170" s="1911" t="s">
        <v>2513</v>
      </c>
      <c r="R170" s="1145">
        <v>10000000</v>
      </c>
      <c r="S170" s="268">
        <v>61</v>
      </c>
      <c r="T170" s="1046" t="s">
        <v>2291</v>
      </c>
      <c r="U170" s="2337"/>
      <c r="V170" s="2337"/>
      <c r="W170" s="3080"/>
      <c r="X170" s="2337"/>
      <c r="Y170" s="2337"/>
      <c r="Z170" s="2337"/>
      <c r="AA170" s="2337"/>
      <c r="AB170" s="2337"/>
      <c r="AC170" s="2337"/>
      <c r="AD170" s="2337"/>
      <c r="AE170" s="2337"/>
      <c r="AF170" s="2337"/>
      <c r="AG170" s="2337"/>
      <c r="AH170" s="2337"/>
      <c r="AI170" s="2337"/>
      <c r="AJ170" s="2337"/>
      <c r="AK170" s="3140"/>
      <c r="AL170" s="3140"/>
      <c r="AM170" s="2337"/>
    </row>
    <row r="171" spans="1:39" s="251" customFormat="1" ht="42.75" x14ac:dyDescent="0.2">
      <c r="A171" s="267"/>
      <c r="C171" s="3210"/>
      <c r="D171" s="3211"/>
      <c r="E171" s="3103"/>
      <c r="F171" s="3103"/>
      <c r="G171" s="3104"/>
      <c r="H171" s="3103"/>
      <c r="I171" s="3105"/>
      <c r="J171" s="2540"/>
      <c r="K171" s="2538"/>
      <c r="L171" s="2538"/>
      <c r="M171" s="3081"/>
      <c r="N171" s="3082"/>
      <c r="O171" s="2538"/>
      <c r="P171" s="1976"/>
      <c r="Q171" s="1912"/>
      <c r="R171" s="1145">
        <v>10000000</v>
      </c>
      <c r="S171" s="268">
        <v>61</v>
      </c>
      <c r="T171" s="1046" t="s">
        <v>2291</v>
      </c>
      <c r="U171" s="2337"/>
      <c r="V171" s="2337"/>
      <c r="W171" s="3080"/>
      <c r="X171" s="2337"/>
      <c r="Y171" s="2337"/>
      <c r="Z171" s="2337"/>
      <c r="AA171" s="2337"/>
      <c r="AB171" s="2337"/>
      <c r="AC171" s="2337"/>
      <c r="AD171" s="2337"/>
      <c r="AE171" s="2337"/>
      <c r="AF171" s="2337"/>
      <c r="AG171" s="2337"/>
      <c r="AH171" s="2337"/>
      <c r="AI171" s="2337"/>
      <c r="AJ171" s="2337"/>
      <c r="AK171" s="3140"/>
      <c r="AL171" s="3140"/>
      <c r="AM171" s="2337"/>
    </row>
    <row r="172" spans="1:39" s="251" customFormat="1" ht="85.5" x14ac:dyDescent="0.2">
      <c r="A172" s="267"/>
      <c r="C172" s="3210"/>
      <c r="D172" s="3211"/>
      <c r="E172" s="3103"/>
      <c r="F172" s="3103"/>
      <c r="G172" s="3104"/>
      <c r="H172" s="3103"/>
      <c r="I172" s="3105"/>
      <c r="J172" s="2540"/>
      <c r="K172" s="2538"/>
      <c r="L172" s="2538"/>
      <c r="M172" s="3081"/>
      <c r="N172" s="3082"/>
      <c r="O172" s="2538"/>
      <c r="P172" s="1976"/>
      <c r="Q172" s="274" t="s">
        <v>2514</v>
      </c>
      <c r="R172" s="1145">
        <v>10000000</v>
      </c>
      <c r="S172" s="268">
        <v>61</v>
      </c>
      <c r="T172" s="1046" t="s">
        <v>2291</v>
      </c>
      <c r="U172" s="2337"/>
      <c r="V172" s="2337"/>
      <c r="W172" s="3080"/>
      <c r="X172" s="2337"/>
      <c r="Y172" s="2337"/>
      <c r="Z172" s="2337"/>
      <c r="AA172" s="2337"/>
      <c r="AB172" s="2337"/>
      <c r="AC172" s="2337"/>
      <c r="AD172" s="2337"/>
      <c r="AE172" s="2337"/>
      <c r="AF172" s="2337"/>
      <c r="AG172" s="2337"/>
      <c r="AH172" s="2337"/>
      <c r="AI172" s="2337"/>
      <c r="AJ172" s="2337"/>
      <c r="AK172" s="3140"/>
      <c r="AL172" s="3140"/>
      <c r="AM172" s="2337"/>
    </row>
    <row r="173" spans="1:39" s="251" customFormat="1" ht="71.25" x14ac:dyDescent="0.2">
      <c r="A173" s="267"/>
      <c r="C173" s="3210"/>
      <c r="D173" s="3211"/>
      <c r="E173" s="3103"/>
      <c r="F173" s="3103"/>
      <c r="G173" s="3104"/>
      <c r="H173" s="3103"/>
      <c r="I173" s="3105"/>
      <c r="J173" s="2540"/>
      <c r="K173" s="2538"/>
      <c r="L173" s="2538"/>
      <c r="M173" s="3081"/>
      <c r="N173" s="3082"/>
      <c r="O173" s="2538"/>
      <c r="P173" s="1976"/>
      <c r="Q173" s="274" t="s">
        <v>2515</v>
      </c>
      <c r="R173" s="1145">
        <v>25000000</v>
      </c>
      <c r="S173" s="268">
        <v>61</v>
      </c>
      <c r="T173" s="1046" t="s">
        <v>2291</v>
      </c>
      <c r="U173" s="2337"/>
      <c r="V173" s="2337"/>
      <c r="W173" s="3080"/>
      <c r="X173" s="2337"/>
      <c r="Y173" s="2337"/>
      <c r="Z173" s="2337"/>
      <c r="AA173" s="2337"/>
      <c r="AB173" s="2337"/>
      <c r="AC173" s="2337"/>
      <c r="AD173" s="2337"/>
      <c r="AE173" s="2337"/>
      <c r="AF173" s="2337"/>
      <c r="AG173" s="2337"/>
      <c r="AH173" s="2337"/>
      <c r="AI173" s="2337"/>
      <c r="AJ173" s="2337"/>
      <c r="AK173" s="3140"/>
      <c r="AL173" s="3140"/>
      <c r="AM173" s="2337"/>
    </row>
    <row r="174" spans="1:39" s="251" customFormat="1" ht="99.75" x14ac:dyDescent="0.2">
      <c r="A174" s="267"/>
      <c r="C174" s="3210"/>
      <c r="D174" s="3211"/>
      <c r="E174" s="3103"/>
      <c r="F174" s="3103"/>
      <c r="G174" s="3104"/>
      <c r="H174" s="3103"/>
      <c r="I174" s="3105"/>
      <c r="J174" s="2541"/>
      <c r="K174" s="2538"/>
      <c r="L174" s="2538"/>
      <c r="M174" s="3081"/>
      <c r="N174" s="3082"/>
      <c r="O174" s="2538"/>
      <c r="P174" s="1976"/>
      <c r="Q174" s="274" t="s">
        <v>2516</v>
      </c>
      <c r="R174" s="1145">
        <v>10000000</v>
      </c>
      <c r="S174" s="268">
        <v>61</v>
      </c>
      <c r="T174" s="1046" t="s">
        <v>2291</v>
      </c>
      <c r="U174" s="2337"/>
      <c r="V174" s="2337"/>
      <c r="W174" s="3080"/>
      <c r="X174" s="2337"/>
      <c r="Y174" s="2337"/>
      <c r="Z174" s="2337"/>
      <c r="AA174" s="2337"/>
      <c r="AB174" s="2337"/>
      <c r="AC174" s="2337"/>
      <c r="AD174" s="2337"/>
      <c r="AE174" s="2337"/>
      <c r="AF174" s="2337"/>
      <c r="AG174" s="2337"/>
      <c r="AH174" s="2337"/>
      <c r="AI174" s="2337"/>
      <c r="AJ174" s="2337"/>
      <c r="AK174" s="3140"/>
      <c r="AL174" s="3140"/>
      <c r="AM174" s="2337"/>
    </row>
    <row r="175" spans="1:39" s="251" customFormat="1" ht="42.75" x14ac:dyDescent="0.2">
      <c r="A175" s="267"/>
      <c r="C175" s="3210"/>
      <c r="D175" s="3211"/>
      <c r="E175" s="3103">
        <v>1905026</v>
      </c>
      <c r="F175" s="3103" t="s">
        <v>787</v>
      </c>
      <c r="G175" s="3104">
        <v>190502600</v>
      </c>
      <c r="H175" s="3103" t="s">
        <v>788</v>
      </c>
      <c r="I175" s="1971">
        <v>12</v>
      </c>
      <c r="J175" s="1046" t="s">
        <v>2517</v>
      </c>
      <c r="K175" s="2538"/>
      <c r="L175" s="2538"/>
      <c r="M175" s="3081">
        <f>SUM(R175:R180)/N168</f>
        <v>0.82133030074306301</v>
      </c>
      <c r="N175" s="3082"/>
      <c r="O175" s="2538"/>
      <c r="P175" s="1976" t="s">
        <v>2518</v>
      </c>
      <c r="Q175" s="1911" t="s">
        <v>2519</v>
      </c>
      <c r="R175" s="1145">
        <f>36000000</f>
        <v>36000000</v>
      </c>
      <c r="S175" s="268">
        <v>61</v>
      </c>
      <c r="T175" s="1046" t="s">
        <v>2291</v>
      </c>
      <c r="U175" s="2337"/>
      <c r="V175" s="2337"/>
      <c r="W175" s="3080"/>
      <c r="X175" s="2337"/>
      <c r="Y175" s="2337"/>
      <c r="Z175" s="2337"/>
      <c r="AA175" s="2337"/>
      <c r="AB175" s="2337"/>
      <c r="AC175" s="2337"/>
      <c r="AD175" s="2337"/>
      <c r="AE175" s="2337"/>
      <c r="AF175" s="2337"/>
      <c r="AG175" s="2337"/>
      <c r="AH175" s="2337"/>
      <c r="AI175" s="2337"/>
      <c r="AJ175" s="2337"/>
      <c r="AK175" s="3140"/>
      <c r="AL175" s="3140"/>
      <c r="AM175" s="2337"/>
    </row>
    <row r="176" spans="1:39" s="251" customFormat="1" ht="42.75" x14ac:dyDescent="0.2">
      <c r="A176" s="267"/>
      <c r="C176" s="3210"/>
      <c r="D176" s="3211"/>
      <c r="E176" s="3103"/>
      <c r="F176" s="3103"/>
      <c r="G176" s="3104"/>
      <c r="H176" s="3103"/>
      <c r="I176" s="1972"/>
      <c r="J176" s="1046" t="s">
        <v>2520</v>
      </c>
      <c r="K176" s="2538"/>
      <c r="L176" s="2538"/>
      <c r="M176" s="3081"/>
      <c r="N176" s="3082"/>
      <c r="O176" s="2538"/>
      <c r="P176" s="1976"/>
      <c r="Q176" s="3137"/>
      <c r="R176" s="1145">
        <v>130000000</v>
      </c>
      <c r="S176" s="268">
        <v>20</v>
      </c>
      <c r="T176" s="1046" t="s">
        <v>1007</v>
      </c>
      <c r="U176" s="2337"/>
      <c r="V176" s="2337"/>
      <c r="W176" s="3080"/>
      <c r="X176" s="2337"/>
      <c r="Y176" s="2337"/>
      <c r="Z176" s="2337"/>
      <c r="AA176" s="2337"/>
      <c r="AB176" s="2337"/>
      <c r="AC176" s="2337"/>
      <c r="AD176" s="2337"/>
      <c r="AE176" s="2337"/>
      <c r="AF176" s="2337"/>
      <c r="AG176" s="2337"/>
      <c r="AH176" s="2337"/>
      <c r="AI176" s="2337"/>
      <c r="AJ176" s="2337"/>
      <c r="AK176" s="3140"/>
      <c r="AL176" s="3140"/>
      <c r="AM176" s="2337"/>
    </row>
    <row r="177" spans="1:39" s="251" customFormat="1" ht="42.75" x14ac:dyDescent="0.2">
      <c r="A177" s="267"/>
      <c r="C177" s="3210"/>
      <c r="D177" s="3211"/>
      <c r="E177" s="3103"/>
      <c r="F177" s="3103"/>
      <c r="G177" s="3104"/>
      <c r="H177" s="3103"/>
      <c r="I177" s="1972"/>
      <c r="J177" s="1046" t="s">
        <v>2521</v>
      </c>
      <c r="K177" s="2538"/>
      <c r="L177" s="2538"/>
      <c r="M177" s="3081"/>
      <c r="N177" s="3082"/>
      <c r="O177" s="2538"/>
      <c r="P177" s="1976"/>
      <c r="Q177" s="3137"/>
      <c r="R177" s="1145">
        <v>210707393</v>
      </c>
      <c r="S177" s="268">
        <v>111</v>
      </c>
      <c r="T177" s="1046" t="s">
        <v>2522</v>
      </c>
      <c r="U177" s="2337"/>
      <c r="V177" s="2337"/>
      <c r="W177" s="3080"/>
      <c r="X177" s="2337"/>
      <c r="Y177" s="2337"/>
      <c r="Z177" s="2337"/>
      <c r="AA177" s="2337"/>
      <c r="AB177" s="2337"/>
      <c r="AC177" s="2337"/>
      <c r="AD177" s="2337"/>
      <c r="AE177" s="2337"/>
      <c r="AF177" s="2337"/>
      <c r="AG177" s="2337"/>
      <c r="AH177" s="2337"/>
      <c r="AI177" s="2337"/>
      <c r="AJ177" s="2337"/>
      <c r="AK177" s="3140"/>
      <c r="AL177" s="3140"/>
      <c r="AM177" s="2337"/>
    </row>
    <row r="178" spans="1:39" s="251" customFormat="1" ht="57" x14ac:dyDescent="0.2">
      <c r="A178" s="267"/>
      <c r="C178" s="3210"/>
      <c r="D178" s="3211"/>
      <c r="E178" s="3103"/>
      <c r="F178" s="3103"/>
      <c r="G178" s="3104"/>
      <c r="H178" s="3103"/>
      <c r="I178" s="1972"/>
      <c r="J178" s="2539" t="s">
        <v>2496</v>
      </c>
      <c r="K178" s="2538"/>
      <c r="L178" s="2538"/>
      <c r="M178" s="3081"/>
      <c r="N178" s="3082"/>
      <c r="O178" s="2538"/>
      <c r="P178" s="1976"/>
      <c r="Q178" s="274" t="s">
        <v>2523</v>
      </c>
      <c r="R178" s="1145">
        <v>10000000</v>
      </c>
      <c r="S178" s="268">
        <v>61</v>
      </c>
      <c r="T178" s="1046" t="s">
        <v>2291</v>
      </c>
      <c r="U178" s="2337"/>
      <c r="V178" s="2337"/>
      <c r="W178" s="3080"/>
      <c r="X178" s="2337"/>
      <c r="Y178" s="2337"/>
      <c r="Z178" s="2337"/>
      <c r="AA178" s="2337"/>
      <c r="AB178" s="2337"/>
      <c r="AC178" s="2337"/>
      <c r="AD178" s="2337"/>
      <c r="AE178" s="2337"/>
      <c r="AF178" s="2337"/>
      <c r="AG178" s="2337"/>
      <c r="AH178" s="2337"/>
      <c r="AI178" s="2337"/>
      <c r="AJ178" s="2337"/>
      <c r="AK178" s="3140"/>
      <c r="AL178" s="3140"/>
      <c r="AM178" s="2337"/>
    </row>
    <row r="179" spans="1:39" s="251" customFormat="1" ht="99.75" x14ac:dyDescent="0.2">
      <c r="A179" s="267"/>
      <c r="C179" s="3210"/>
      <c r="D179" s="3211"/>
      <c r="E179" s="3103"/>
      <c r="F179" s="3103"/>
      <c r="G179" s="3104"/>
      <c r="H179" s="3103"/>
      <c r="I179" s="1972"/>
      <c r="J179" s="2540"/>
      <c r="K179" s="2538"/>
      <c r="L179" s="2538"/>
      <c r="M179" s="3081"/>
      <c r="N179" s="3082"/>
      <c r="O179" s="2538"/>
      <c r="P179" s="1976"/>
      <c r="Q179" s="274" t="s">
        <v>2524</v>
      </c>
      <c r="R179" s="1145">
        <f>26000000+14000000</f>
        <v>40000000</v>
      </c>
      <c r="S179" s="268">
        <v>61</v>
      </c>
      <c r="T179" s="1046" t="s">
        <v>2291</v>
      </c>
      <c r="U179" s="2337"/>
      <c r="V179" s="2337"/>
      <c r="W179" s="3080"/>
      <c r="X179" s="2337"/>
      <c r="Y179" s="2337"/>
      <c r="Z179" s="2337"/>
      <c r="AA179" s="2337"/>
      <c r="AB179" s="2337"/>
      <c r="AC179" s="2337"/>
      <c r="AD179" s="2337"/>
      <c r="AE179" s="2337"/>
      <c r="AF179" s="2337"/>
      <c r="AG179" s="2337"/>
      <c r="AH179" s="2337"/>
      <c r="AI179" s="2337"/>
      <c r="AJ179" s="2337"/>
      <c r="AK179" s="3140"/>
      <c r="AL179" s="3140"/>
      <c r="AM179" s="2337"/>
    </row>
    <row r="180" spans="1:39" s="251" customFormat="1" ht="42.75" x14ac:dyDescent="0.2">
      <c r="A180" s="267"/>
      <c r="C180" s="3210"/>
      <c r="D180" s="3211"/>
      <c r="E180" s="3103"/>
      <c r="F180" s="3103"/>
      <c r="G180" s="3104"/>
      <c r="H180" s="3103"/>
      <c r="I180" s="3131"/>
      <c r="J180" s="2541"/>
      <c r="K180" s="2538"/>
      <c r="L180" s="2538"/>
      <c r="M180" s="3081"/>
      <c r="N180" s="3082"/>
      <c r="O180" s="2538"/>
      <c r="P180" s="1976"/>
      <c r="Q180" s="274" t="s">
        <v>2525</v>
      </c>
      <c r="R180" s="271">
        <v>10000000</v>
      </c>
      <c r="S180" s="268">
        <v>61</v>
      </c>
      <c r="T180" s="1046" t="s">
        <v>2291</v>
      </c>
      <c r="U180" s="2335"/>
      <c r="V180" s="2337"/>
      <c r="W180" s="3080"/>
      <c r="X180" s="2337"/>
      <c r="Y180" s="2337"/>
      <c r="Z180" s="2337"/>
      <c r="AA180" s="2337"/>
      <c r="AB180" s="2337"/>
      <c r="AC180" s="2337"/>
      <c r="AD180" s="2337"/>
      <c r="AE180" s="2337"/>
      <c r="AF180" s="2337"/>
      <c r="AG180" s="2337"/>
      <c r="AH180" s="2337"/>
      <c r="AI180" s="2337"/>
      <c r="AJ180" s="2337"/>
      <c r="AK180" s="3140"/>
      <c r="AL180" s="3140"/>
      <c r="AM180" s="2337"/>
    </row>
    <row r="181" spans="1:39" s="251" customFormat="1" ht="114" x14ac:dyDescent="0.2">
      <c r="A181" s="267"/>
      <c r="C181" s="3210"/>
      <c r="D181" s="3211"/>
      <c r="E181" s="1150">
        <v>1905014</v>
      </c>
      <c r="F181" s="1159" t="s">
        <v>356</v>
      </c>
      <c r="G181" s="1151">
        <v>190501400</v>
      </c>
      <c r="H181" s="275" t="s">
        <v>379</v>
      </c>
      <c r="I181" s="276">
        <v>12</v>
      </c>
      <c r="J181" s="1046" t="s">
        <v>2526</v>
      </c>
      <c r="K181" s="2538" t="s">
        <v>796</v>
      </c>
      <c r="L181" s="2538" t="s">
        <v>797</v>
      </c>
      <c r="M181" s="1136">
        <f>R181/N181</f>
        <v>0.19098636391117405</v>
      </c>
      <c r="N181" s="3082">
        <v>225146964</v>
      </c>
      <c r="O181" s="2538" t="s">
        <v>798</v>
      </c>
      <c r="P181" s="269" t="s">
        <v>2527</v>
      </c>
      <c r="Q181" s="1148" t="s">
        <v>2528</v>
      </c>
      <c r="R181" s="1149">
        <v>43000000</v>
      </c>
      <c r="S181" s="1029">
        <v>61</v>
      </c>
      <c r="T181" s="1029" t="s">
        <v>2291</v>
      </c>
      <c r="U181" s="3116">
        <v>289394</v>
      </c>
      <c r="V181" s="3116">
        <v>279112</v>
      </c>
      <c r="W181" s="3121">
        <v>63164</v>
      </c>
      <c r="X181" s="3116">
        <v>45607</v>
      </c>
      <c r="Y181" s="3116">
        <v>365607</v>
      </c>
      <c r="Z181" s="3116">
        <v>75612</v>
      </c>
      <c r="AA181" s="3116">
        <v>2145</v>
      </c>
      <c r="AB181" s="3116">
        <v>12718</v>
      </c>
      <c r="AC181" s="3116">
        <v>26</v>
      </c>
      <c r="AD181" s="3116">
        <v>37</v>
      </c>
      <c r="AE181" s="3116">
        <v>0</v>
      </c>
      <c r="AF181" s="3116">
        <v>0</v>
      </c>
      <c r="AG181" s="3116">
        <v>78</v>
      </c>
      <c r="AH181" s="3116">
        <v>16897</v>
      </c>
      <c r="AI181" s="3116">
        <v>852</v>
      </c>
      <c r="AJ181" s="3116">
        <v>568506</v>
      </c>
      <c r="AK181" s="3079"/>
      <c r="AL181" s="3079"/>
      <c r="AM181" s="2356"/>
    </row>
    <row r="182" spans="1:39" s="251" customFormat="1" ht="14.25" x14ac:dyDescent="0.2">
      <c r="A182" s="267"/>
      <c r="C182" s="3210"/>
      <c r="D182" s="3211"/>
      <c r="E182" s="3103">
        <v>1905026</v>
      </c>
      <c r="F182" s="3103" t="s">
        <v>799</v>
      </c>
      <c r="G182" s="3104">
        <v>190502600</v>
      </c>
      <c r="H182" s="3103" t="s">
        <v>788</v>
      </c>
      <c r="I182" s="3105">
        <v>12</v>
      </c>
      <c r="J182" s="2539" t="s">
        <v>2529</v>
      </c>
      <c r="K182" s="2538"/>
      <c r="L182" s="2538"/>
      <c r="M182" s="3081">
        <f>SUM(R182:R201)/N181</f>
        <v>0.80901363608882593</v>
      </c>
      <c r="N182" s="3082"/>
      <c r="O182" s="2538"/>
      <c r="P182" s="1976" t="s">
        <v>2530</v>
      </c>
      <c r="Q182" s="1911" t="s">
        <v>2531</v>
      </c>
      <c r="R182" s="3138">
        <v>17000000</v>
      </c>
      <c r="S182" s="2539">
        <v>113</v>
      </c>
      <c r="T182" s="2539" t="s">
        <v>2532</v>
      </c>
      <c r="U182" s="3117"/>
      <c r="V182" s="3117"/>
      <c r="W182" s="3122"/>
      <c r="X182" s="3117"/>
      <c r="Y182" s="3117"/>
      <c r="Z182" s="3117"/>
      <c r="AA182" s="3117"/>
      <c r="AB182" s="3117"/>
      <c r="AC182" s="3117"/>
      <c r="AD182" s="3117"/>
      <c r="AE182" s="3117"/>
      <c r="AF182" s="3117"/>
      <c r="AG182" s="3117"/>
      <c r="AH182" s="3117"/>
      <c r="AI182" s="3117"/>
      <c r="AJ182" s="3117"/>
      <c r="AK182" s="3140"/>
      <c r="AL182" s="3140"/>
      <c r="AM182" s="2337"/>
    </row>
    <row r="183" spans="1:39" s="251" customFormat="1" ht="14.25" x14ac:dyDescent="0.2">
      <c r="A183" s="267"/>
      <c r="C183" s="3210"/>
      <c r="D183" s="3211"/>
      <c r="E183" s="3103"/>
      <c r="F183" s="3103"/>
      <c r="G183" s="3104"/>
      <c r="H183" s="3103"/>
      <c r="I183" s="3105"/>
      <c r="J183" s="2540"/>
      <c r="K183" s="2538"/>
      <c r="L183" s="2538"/>
      <c r="M183" s="3081"/>
      <c r="N183" s="3082"/>
      <c r="O183" s="2538"/>
      <c r="P183" s="1976"/>
      <c r="Q183" s="3137"/>
      <c r="R183" s="3139"/>
      <c r="S183" s="2541"/>
      <c r="T183" s="2541"/>
      <c r="U183" s="3117"/>
      <c r="V183" s="3117"/>
      <c r="W183" s="3122"/>
      <c r="X183" s="3117"/>
      <c r="Y183" s="3117"/>
      <c r="Z183" s="3117"/>
      <c r="AA183" s="3117"/>
      <c r="AB183" s="3117"/>
      <c r="AC183" s="3117"/>
      <c r="AD183" s="3117"/>
      <c r="AE183" s="3117"/>
      <c r="AF183" s="3117"/>
      <c r="AG183" s="3117"/>
      <c r="AH183" s="3117"/>
      <c r="AI183" s="3117"/>
      <c r="AJ183" s="3117"/>
      <c r="AK183" s="3140"/>
      <c r="AL183" s="3140"/>
      <c r="AM183" s="2337"/>
    </row>
    <row r="184" spans="1:39" s="251" customFormat="1" ht="71.25" x14ac:dyDescent="0.2">
      <c r="A184" s="267"/>
      <c r="C184" s="3210"/>
      <c r="D184" s="3211"/>
      <c r="E184" s="3103"/>
      <c r="F184" s="3103"/>
      <c r="G184" s="3104"/>
      <c r="H184" s="3103"/>
      <c r="I184" s="3105"/>
      <c r="J184" s="2540"/>
      <c r="K184" s="2538"/>
      <c r="L184" s="2538"/>
      <c r="M184" s="3081"/>
      <c r="N184" s="3082"/>
      <c r="O184" s="2538"/>
      <c r="P184" s="1976"/>
      <c r="Q184" s="1912"/>
      <c r="R184" s="1145">
        <v>1000000</v>
      </c>
      <c r="S184" s="1046">
        <v>114</v>
      </c>
      <c r="T184" s="1046" t="s">
        <v>2533</v>
      </c>
      <c r="U184" s="3117"/>
      <c r="V184" s="3117"/>
      <c r="W184" s="3122"/>
      <c r="X184" s="3117"/>
      <c r="Y184" s="3117"/>
      <c r="Z184" s="3117"/>
      <c r="AA184" s="3117"/>
      <c r="AB184" s="3117"/>
      <c r="AC184" s="3117"/>
      <c r="AD184" s="3117"/>
      <c r="AE184" s="3117"/>
      <c r="AF184" s="3117"/>
      <c r="AG184" s="3117"/>
      <c r="AH184" s="3117"/>
      <c r="AI184" s="3117"/>
      <c r="AJ184" s="3117"/>
      <c r="AK184" s="3140"/>
      <c r="AL184" s="3140"/>
      <c r="AM184" s="2337"/>
    </row>
    <row r="185" spans="1:39" s="251" customFormat="1" ht="85.5" x14ac:dyDescent="0.2">
      <c r="A185" s="267"/>
      <c r="C185" s="3210"/>
      <c r="D185" s="3211"/>
      <c r="E185" s="3103"/>
      <c r="F185" s="3103"/>
      <c r="G185" s="3104"/>
      <c r="H185" s="3103"/>
      <c r="I185" s="3105"/>
      <c r="J185" s="2540"/>
      <c r="K185" s="2538"/>
      <c r="L185" s="2538"/>
      <c r="M185" s="3081"/>
      <c r="N185" s="3082"/>
      <c r="O185" s="2538"/>
      <c r="P185" s="1976"/>
      <c r="Q185" s="1144" t="s">
        <v>2534</v>
      </c>
      <c r="R185" s="1145">
        <f>15000000+838724</f>
        <v>15838724</v>
      </c>
      <c r="S185" s="1046">
        <v>113</v>
      </c>
      <c r="T185" s="1046" t="s">
        <v>2532</v>
      </c>
      <c r="U185" s="3117"/>
      <c r="V185" s="3117"/>
      <c r="W185" s="3122"/>
      <c r="X185" s="3117"/>
      <c r="Y185" s="3117"/>
      <c r="Z185" s="3117"/>
      <c r="AA185" s="3117"/>
      <c r="AB185" s="3117"/>
      <c r="AC185" s="3117"/>
      <c r="AD185" s="3117"/>
      <c r="AE185" s="3117"/>
      <c r="AF185" s="3117"/>
      <c r="AG185" s="3117"/>
      <c r="AH185" s="3117"/>
      <c r="AI185" s="3117"/>
      <c r="AJ185" s="3117"/>
      <c r="AK185" s="3140"/>
      <c r="AL185" s="3140"/>
      <c r="AM185" s="2337"/>
    </row>
    <row r="186" spans="1:39" s="251" customFormat="1" ht="14.25" x14ac:dyDescent="0.2">
      <c r="A186" s="267"/>
      <c r="C186" s="3210"/>
      <c r="D186" s="3211"/>
      <c r="E186" s="3103"/>
      <c r="F186" s="3103"/>
      <c r="G186" s="3104"/>
      <c r="H186" s="3103"/>
      <c r="I186" s="3105"/>
      <c r="J186" s="2540"/>
      <c r="K186" s="2538"/>
      <c r="L186" s="2538"/>
      <c r="M186" s="3081"/>
      <c r="N186" s="3082"/>
      <c r="O186" s="2538"/>
      <c r="P186" s="1976"/>
      <c r="Q186" s="1911" t="s">
        <v>2535</v>
      </c>
      <c r="R186" s="3138">
        <v>14000000</v>
      </c>
      <c r="S186" s="2539">
        <v>113</v>
      </c>
      <c r="T186" s="2539" t="s">
        <v>2532</v>
      </c>
      <c r="U186" s="3117"/>
      <c r="V186" s="3117"/>
      <c r="W186" s="3122"/>
      <c r="X186" s="3117"/>
      <c r="Y186" s="3117"/>
      <c r="Z186" s="3117"/>
      <c r="AA186" s="3117"/>
      <c r="AB186" s="3117"/>
      <c r="AC186" s="3117"/>
      <c r="AD186" s="3117"/>
      <c r="AE186" s="3117"/>
      <c r="AF186" s="3117"/>
      <c r="AG186" s="3117"/>
      <c r="AH186" s="3117"/>
      <c r="AI186" s="3117"/>
      <c r="AJ186" s="3117"/>
      <c r="AK186" s="3140"/>
      <c r="AL186" s="3140"/>
      <c r="AM186" s="2337"/>
    </row>
    <row r="187" spans="1:39" s="251" customFormat="1" ht="14.25" x14ac:dyDescent="0.2">
      <c r="A187" s="267"/>
      <c r="C187" s="3210"/>
      <c r="D187" s="3211"/>
      <c r="E187" s="3103"/>
      <c r="F187" s="3103"/>
      <c r="G187" s="3104"/>
      <c r="H187" s="3103"/>
      <c r="I187" s="3105"/>
      <c r="J187" s="2540"/>
      <c r="K187" s="2538"/>
      <c r="L187" s="2538"/>
      <c r="M187" s="3081"/>
      <c r="N187" s="3082"/>
      <c r="O187" s="2538"/>
      <c r="P187" s="1976"/>
      <c r="Q187" s="3137"/>
      <c r="R187" s="3139"/>
      <c r="S187" s="2541"/>
      <c r="T187" s="2541"/>
      <c r="U187" s="3117"/>
      <c r="V187" s="3117"/>
      <c r="W187" s="3122"/>
      <c r="X187" s="3117"/>
      <c r="Y187" s="3117"/>
      <c r="Z187" s="3117"/>
      <c r="AA187" s="3117"/>
      <c r="AB187" s="3117"/>
      <c r="AC187" s="3117"/>
      <c r="AD187" s="3117"/>
      <c r="AE187" s="3117"/>
      <c r="AF187" s="3117"/>
      <c r="AG187" s="3117"/>
      <c r="AH187" s="3117"/>
      <c r="AI187" s="3117"/>
      <c r="AJ187" s="3117"/>
      <c r="AK187" s="3140"/>
      <c r="AL187" s="3140"/>
      <c r="AM187" s="2337"/>
    </row>
    <row r="188" spans="1:39" s="251" customFormat="1" ht="71.25" x14ac:dyDescent="0.2">
      <c r="A188" s="267"/>
      <c r="C188" s="3210"/>
      <c r="D188" s="3211"/>
      <c r="E188" s="3103"/>
      <c r="F188" s="3103"/>
      <c r="G188" s="3104"/>
      <c r="H188" s="3103"/>
      <c r="I188" s="3105"/>
      <c r="J188" s="2540"/>
      <c r="K188" s="2538"/>
      <c r="L188" s="2538"/>
      <c r="M188" s="3081"/>
      <c r="N188" s="3082"/>
      <c r="O188" s="2538"/>
      <c r="P188" s="1976"/>
      <c r="Q188" s="1912"/>
      <c r="R188" s="1145">
        <v>1000000</v>
      </c>
      <c r="S188" s="1046">
        <v>114</v>
      </c>
      <c r="T188" s="1046" t="s">
        <v>2533</v>
      </c>
      <c r="U188" s="3117"/>
      <c r="V188" s="3117"/>
      <c r="W188" s="3122"/>
      <c r="X188" s="3117"/>
      <c r="Y188" s="3117"/>
      <c r="Z188" s="3117"/>
      <c r="AA188" s="3117"/>
      <c r="AB188" s="3117"/>
      <c r="AC188" s="3117"/>
      <c r="AD188" s="3117"/>
      <c r="AE188" s="3117"/>
      <c r="AF188" s="3117"/>
      <c r="AG188" s="3117"/>
      <c r="AH188" s="3117"/>
      <c r="AI188" s="3117"/>
      <c r="AJ188" s="3117"/>
      <c r="AK188" s="3140"/>
      <c r="AL188" s="3140"/>
      <c r="AM188" s="2337"/>
    </row>
    <row r="189" spans="1:39" s="251" customFormat="1" ht="14.25" x14ac:dyDescent="0.2">
      <c r="A189" s="267"/>
      <c r="C189" s="3210"/>
      <c r="D189" s="3211"/>
      <c r="E189" s="3103"/>
      <c r="F189" s="3103"/>
      <c r="G189" s="3104"/>
      <c r="H189" s="3103"/>
      <c r="I189" s="3105"/>
      <c r="J189" s="2540"/>
      <c r="K189" s="2538"/>
      <c r="L189" s="2538"/>
      <c r="M189" s="3081"/>
      <c r="N189" s="3082"/>
      <c r="O189" s="2538"/>
      <c r="P189" s="1976"/>
      <c r="Q189" s="1911" t="s">
        <v>2536</v>
      </c>
      <c r="R189" s="3138">
        <v>14000000</v>
      </c>
      <c r="S189" s="2539">
        <v>113</v>
      </c>
      <c r="T189" s="2539" t="s">
        <v>2532</v>
      </c>
      <c r="U189" s="3117"/>
      <c r="V189" s="3117"/>
      <c r="W189" s="3122"/>
      <c r="X189" s="3117"/>
      <c r="Y189" s="3117"/>
      <c r="Z189" s="3117"/>
      <c r="AA189" s="3117"/>
      <c r="AB189" s="3117"/>
      <c r="AC189" s="3117"/>
      <c r="AD189" s="3117"/>
      <c r="AE189" s="3117"/>
      <c r="AF189" s="3117"/>
      <c r="AG189" s="3117"/>
      <c r="AH189" s="3117"/>
      <c r="AI189" s="3117"/>
      <c r="AJ189" s="3117"/>
      <c r="AK189" s="3140"/>
      <c r="AL189" s="3140"/>
      <c r="AM189" s="2337"/>
    </row>
    <row r="190" spans="1:39" s="251" customFormat="1" ht="14.25" x14ac:dyDescent="0.2">
      <c r="A190" s="267"/>
      <c r="C190" s="3210"/>
      <c r="D190" s="3211"/>
      <c r="E190" s="3103"/>
      <c r="F190" s="3103"/>
      <c r="G190" s="3104"/>
      <c r="H190" s="3103"/>
      <c r="I190" s="3105"/>
      <c r="J190" s="2540"/>
      <c r="K190" s="2538"/>
      <c r="L190" s="2538"/>
      <c r="M190" s="3081"/>
      <c r="N190" s="3082"/>
      <c r="O190" s="2538"/>
      <c r="P190" s="1976"/>
      <c r="Q190" s="3137"/>
      <c r="R190" s="3139"/>
      <c r="S190" s="2541"/>
      <c r="T190" s="2541"/>
      <c r="U190" s="3117"/>
      <c r="V190" s="3117"/>
      <c r="W190" s="3122"/>
      <c r="X190" s="3117"/>
      <c r="Y190" s="3117"/>
      <c r="Z190" s="3117"/>
      <c r="AA190" s="3117"/>
      <c r="AB190" s="3117"/>
      <c r="AC190" s="3117"/>
      <c r="AD190" s="3117"/>
      <c r="AE190" s="3117"/>
      <c r="AF190" s="3117"/>
      <c r="AG190" s="3117"/>
      <c r="AH190" s="3117"/>
      <c r="AI190" s="3117"/>
      <c r="AJ190" s="3117"/>
      <c r="AK190" s="3140"/>
      <c r="AL190" s="3140"/>
      <c r="AM190" s="2337"/>
    </row>
    <row r="191" spans="1:39" s="251" customFormat="1" ht="71.25" x14ac:dyDescent="0.2">
      <c r="A191" s="267"/>
      <c r="C191" s="3210"/>
      <c r="D191" s="3211"/>
      <c r="E191" s="3103"/>
      <c r="F191" s="3103"/>
      <c r="G191" s="3104"/>
      <c r="H191" s="3103"/>
      <c r="I191" s="3105"/>
      <c r="J191" s="2540"/>
      <c r="K191" s="2538"/>
      <c r="L191" s="2538"/>
      <c r="M191" s="3081"/>
      <c r="N191" s="3082"/>
      <c r="O191" s="2538"/>
      <c r="P191" s="1976"/>
      <c r="Q191" s="1912"/>
      <c r="R191" s="1145">
        <v>1000000</v>
      </c>
      <c r="S191" s="1046">
        <v>114</v>
      </c>
      <c r="T191" s="1046" t="s">
        <v>2533</v>
      </c>
      <c r="U191" s="3117"/>
      <c r="V191" s="3117"/>
      <c r="W191" s="3122"/>
      <c r="X191" s="3117"/>
      <c r="Y191" s="3117"/>
      <c r="Z191" s="3117"/>
      <c r="AA191" s="3117"/>
      <c r="AB191" s="3117"/>
      <c r="AC191" s="3117"/>
      <c r="AD191" s="3117"/>
      <c r="AE191" s="3117"/>
      <c r="AF191" s="3117"/>
      <c r="AG191" s="3117"/>
      <c r="AH191" s="3117"/>
      <c r="AI191" s="3117"/>
      <c r="AJ191" s="3117"/>
      <c r="AK191" s="3140"/>
      <c r="AL191" s="3140"/>
      <c r="AM191" s="2337"/>
    </row>
    <row r="192" spans="1:39" s="251" customFormat="1" ht="14.25" x14ac:dyDescent="0.2">
      <c r="A192" s="267"/>
      <c r="C192" s="3210"/>
      <c r="D192" s="3211"/>
      <c r="E192" s="3103"/>
      <c r="F192" s="3103"/>
      <c r="G192" s="3104"/>
      <c r="H192" s="3103"/>
      <c r="I192" s="3105"/>
      <c r="J192" s="2540"/>
      <c r="K192" s="2538"/>
      <c r="L192" s="2538"/>
      <c r="M192" s="3081"/>
      <c r="N192" s="3082"/>
      <c r="O192" s="2538"/>
      <c r="P192" s="1976"/>
      <c r="Q192" s="1911" t="s">
        <v>2537</v>
      </c>
      <c r="R192" s="3138">
        <v>14000000</v>
      </c>
      <c r="S192" s="2539">
        <v>113</v>
      </c>
      <c r="T192" s="2539" t="s">
        <v>2532</v>
      </c>
      <c r="U192" s="3117"/>
      <c r="V192" s="3117"/>
      <c r="W192" s="3122"/>
      <c r="X192" s="3117"/>
      <c r="Y192" s="3117"/>
      <c r="Z192" s="3117"/>
      <c r="AA192" s="3117"/>
      <c r="AB192" s="3117"/>
      <c r="AC192" s="3117"/>
      <c r="AD192" s="3117"/>
      <c r="AE192" s="3117"/>
      <c r="AF192" s="3117"/>
      <c r="AG192" s="3117"/>
      <c r="AH192" s="3117"/>
      <c r="AI192" s="3117"/>
      <c r="AJ192" s="3117"/>
      <c r="AK192" s="3140"/>
      <c r="AL192" s="3140"/>
      <c r="AM192" s="2337"/>
    </row>
    <row r="193" spans="1:39" s="251" customFormat="1" ht="14.25" x14ac:dyDescent="0.2">
      <c r="A193" s="267"/>
      <c r="C193" s="3210"/>
      <c r="D193" s="3211"/>
      <c r="E193" s="3103"/>
      <c r="F193" s="3103"/>
      <c r="G193" s="3104"/>
      <c r="H193" s="3103"/>
      <c r="I193" s="3105"/>
      <c r="J193" s="2540"/>
      <c r="K193" s="2538"/>
      <c r="L193" s="2538"/>
      <c r="M193" s="3081"/>
      <c r="N193" s="3082"/>
      <c r="O193" s="2538"/>
      <c r="P193" s="1976"/>
      <c r="Q193" s="3137"/>
      <c r="R193" s="3139"/>
      <c r="S193" s="2541"/>
      <c r="T193" s="2541"/>
      <c r="U193" s="3117"/>
      <c r="V193" s="3117"/>
      <c r="W193" s="3122"/>
      <c r="X193" s="3117"/>
      <c r="Y193" s="3117"/>
      <c r="Z193" s="3117"/>
      <c r="AA193" s="3117"/>
      <c r="AB193" s="3117"/>
      <c r="AC193" s="3117"/>
      <c r="AD193" s="3117"/>
      <c r="AE193" s="3117"/>
      <c r="AF193" s="3117"/>
      <c r="AG193" s="3117"/>
      <c r="AH193" s="3117"/>
      <c r="AI193" s="3117"/>
      <c r="AJ193" s="3117"/>
      <c r="AK193" s="3140"/>
      <c r="AL193" s="3140"/>
      <c r="AM193" s="2337"/>
    </row>
    <row r="194" spans="1:39" s="251" customFormat="1" ht="71.25" x14ac:dyDescent="0.2">
      <c r="A194" s="267"/>
      <c r="C194" s="3210"/>
      <c r="D194" s="3211"/>
      <c r="E194" s="3103"/>
      <c r="F194" s="3103"/>
      <c r="G194" s="3104"/>
      <c r="H194" s="3103"/>
      <c r="I194" s="3105"/>
      <c r="J194" s="2540"/>
      <c r="K194" s="2538"/>
      <c r="L194" s="2538"/>
      <c r="M194" s="3081"/>
      <c r="N194" s="3082"/>
      <c r="O194" s="2538"/>
      <c r="P194" s="1976"/>
      <c r="Q194" s="1912"/>
      <c r="R194" s="1145">
        <v>1000000</v>
      </c>
      <c r="S194" s="1046">
        <v>114</v>
      </c>
      <c r="T194" s="1046" t="s">
        <v>2533</v>
      </c>
      <c r="U194" s="3117"/>
      <c r="V194" s="3117"/>
      <c r="W194" s="3122"/>
      <c r="X194" s="3117"/>
      <c r="Y194" s="3117"/>
      <c r="Z194" s="3117"/>
      <c r="AA194" s="3117"/>
      <c r="AB194" s="3117"/>
      <c r="AC194" s="3117"/>
      <c r="AD194" s="3117"/>
      <c r="AE194" s="3117"/>
      <c r="AF194" s="3117"/>
      <c r="AG194" s="3117"/>
      <c r="AH194" s="3117"/>
      <c r="AI194" s="3117"/>
      <c r="AJ194" s="3117"/>
      <c r="AK194" s="3140"/>
      <c r="AL194" s="3140"/>
      <c r="AM194" s="2337"/>
    </row>
    <row r="195" spans="1:39" s="251" customFormat="1" ht="85.5" x14ac:dyDescent="0.2">
      <c r="A195" s="267"/>
      <c r="C195" s="3210"/>
      <c r="D195" s="3211"/>
      <c r="E195" s="3103"/>
      <c r="F195" s="3103"/>
      <c r="G195" s="3104"/>
      <c r="H195" s="3103"/>
      <c r="I195" s="3105"/>
      <c r="J195" s="2540"/>
      <c r="K195" s="2538"/>
      <c r="L195" s="2538"/>
      <c r="M195" s="3081"/>
      <c r="N195" s="3082"/>
      <c r="O195" s="2538"/>
      <c r="P195" s="1976"/>
      <c r="Q195" s="1152" t="s">
        <v>2538</v>
      </c>
      <c r="R195" s="1145">
        <v>15000000</v>
      </c>
      <c r="S195" s="1046">
        <v>113</v>
      </c>
      <c r="T195" s="1046" t="s">
        <v>2532</v>
      </c>
      <c r="U195" s="3117"/>
      <c r="V195" s="3117"/>
      <c r="W195" s="3122"/>
      <c r="X195" s="3117"/>
      <c r="Y195" s="3117"/>
      <c r="Z195" s="3117"/>
      <c r="AA195" s="3117"/>
      <c r="AB195" s="3117"/>
      <c r="AC195" s="3117"/>
      <c r="AD195" s="3117"/>
      <c r="AE195" s="3117"/>
      <c r="AF195" s="3117"/>
      <c r="AG195" s="3117"/>
      <c r="AH195" s="3117"/>
      <c r="AI195" s="3117"/>
      <c r="AJ195" s="3117"/>
      <c r="AK195" s="3140"/>
      <c r="AL195" s="3140"/>
      <c r="AM195" s="2337"/>
    </row>
    <row r="196" spans="1:39" s="251" customFormat="1" ht="14.25" x14ac:dyDescent="0.2">
      <c r="A196" s="267"/>
      <c r="C196" s="3210"/>
      <c r="D196" s="3211"/>
      <c r="E196" s="3103"/>
      <c r="F196" s="3103"/>
      <c r="G196" s="3104"/>
      <c r="H196" s="3103"/>
      <c r="I196" s="3105"/>
      <c r="J196" s="2540"/>
      <c r="K196" s="2538"/>
      <c r="L196" s="2538"/>
      <c r="M196" s="3081"/>
      <c r="N196" s="3082"/>
      <c r="O196" s="2538"/>
      <c r="P196" s="1976"/>
      <c r="Q196" s="1911" t="s">
        <v>2539</v>
      </c>
      <c r="R196" s="3138">
        <v>35000000</v>
      </c>
      <c r="S196" s="2539">
        <v>113</v>
      </c>
      <c r="T196" s="2539" t="s">
        <v>2532</v>
      </c>
      <c r="U196" s="3117"/>
      <c r="V196" s="3117"/>
      <c r="W196" s="3122"/>
      <c r="X196" s="3117"/>
      <c r="Y196" s="3117"/>
      <c r="Z196" s="3117"/>
      <c r="AA196" s="3117"/>
      <c r="AB196" s="3117"/>
      <c r="AC196" s="3117"/>
      <c r="AD196" s="3117"/>
      <c r="AE196" s="3117"/>
      <c r="AF196" s="3117"/>
      <c r="AG196" s="3117"/>
      <c r="AH196" s="3117"/>
      <c r="AI196" s="3117"/>
      <c r="AJ196" s="3117"/>
      <c r="AK196" s="3140"/>
      <c r="AL196" s="3140"/>
      <c r="AM196" s="2337"/>
    </row>
    <row r="197" spans="1:39" s="251" customFormat="1" ht="14.25" x14ac:dyDescent="0.2">
      <c r="A197" s="267"/>
      <c r="C197" s="3210"/>
      <c r="D197" s="3211"/>
      <c r="E197" s="3103"/>
      <c r="F197" s="3103"/>
      <c r="G197" s="3104"/>
      <c r="H197" s="3103"/>
      <c r="I197" s="3105"/>
      <c r="J197" s="2540"/>
      <c r="K197" s="2538"/>
      <c r="L197" s="2538"/>
      <c r="M197" s="3081"/>
      <c r="N197" s="3082"/>
      <c r="O197" s="2538"/>
      <c r="P197" s="1976"/>
      <c r="Q197" s="3137"/>
      <c r="R197" s="3139"/>
      <c r="S197" s="2541"/>
      <c r="T197" s="2541"/>
      <c r="U197" s="3117"/>
      <c r="V197" s="3117"/>
      <c r="W197" s="3122"/>
      <c r="X197" s="3117"/>
      <c r="Y197" s="3117"/>
      <c r="Z197" s="3117"/>
      <c r="AA197" s="3117"/>
      <c r="AB197" s="3117"/>
      <c r="AC197" s="3117"/>
      <c r="AD197" s="3117"/>
      <c r="AE197" s="3117"/>
      <c r="AF197" s="3117"/>
      <c r="AG197" s="3117"/>
      <c r="AH197" s="3117"/>
      <c r="AI197" s="3117"/>
      <c r="AJ197" s="3117"/>
      <c r="AK197" s="3140"/>
      <c r="AL197" s="3140"/>
      <c r="AM197" s="2337"/>
    </row>
    <row r="198" spans="1:39" s="251" customFormat="1" ht="27" customHeight="1" x14ac:dyDescent="0.2">
      <c r="A198" s="267"/>
      <c r="C198" s="3210"/>
      <c r="D198" s="3211"/>
      <c r="E198" s="3103"/>
      <c r="F198" s="3103"/>
      <c r="G198" s="3104"/>
      <c r="H198" s="3103"/>
      <c r="I198" s="3105"/>
      <c r="J198" s="2540"/>
      <c r="K198" s="2538"/>
      <c r="L198" s="2538"/>
      <c r="M198" s="3081"/>
      <c r="N198" s="3082"/>
      <c r="O198" s="2538"/>
      <c r="P198" s="1976"/>
      <c r="Q198" s="1912"/>
      <c r="R198" s="1145">
        <v>8000000</v>
      </c>
      <c r="S198" s="1046">
        <v>114</v>
      </c>
      <c r="T198" s="1046" t="s">
        <v>2533</v>
      </c>
      <c r="U198" s="3117"/>
      <c r="V198" s="3117"/>
      <c r="W198" s="3122"/>
      <c r="X198" s="3117"/>
      <c r="Y198" s="3117"/>
      <c r="Z198" s="3117"/>
      <c r="AA198" s="3117"/>
      <c r="AB198" s="3117"/>
      <c r="AC198" s="3117"/>
      <c r="AD198" s="3117"/>
      <c r="AE198" s="3117"/>
      <c r="AF198" s="3117"/>
      <c r="AG198" s="3117"/>
      <c r="AH198" s="3117"/>
      <c r="AI198" s="3117"/>
      <c r="AJ198" s="3117"/>
      <c r="AK198" s="3140"/>
      <c r="AL198" s="3140"/>
      <c r="AM198" s="2337"/>
    </row>
    <row r="199" spans="1:39" s="251" customFormat="1" ht="27" customHeight="1" x14ac:dyDescent="0.2">
      <c r="A199" s="267"/>
      <c r="C199" s="3210"/>
      <c r="D199" s="3211"/>
      <c r="E199" s="3103"/>
      <c r="F199" s="3103"/>
      <c r="G199" s="3104"/>
      <c r="H199" s="3103"/>
      <c r="I199" s="3105"/>
      <c r="J199" s="2540"/>
      <c r="K199" s="2538"/>
      <c r="L199" s="2538"/>
      <c r="M199" s="3081"/>
      <c r="N199" s="3082"/>
      <c r="O199" s="2538"/>
      <c r="P199" s="1976"/>
      <c r="Q199" s="1911" t="s">
        <v>2540</v>
      </c>
      <c r="R199" s="3138">
        <v>35000000</v>
      </c>
      <c r="S199" s="2539">
        <v>113</v>
      </c>
      <c r="T199" s="2539" t="s">
        <v>2532</v>
      </c>
      <c r="U199" s="3117"/>
      <c r="V199" s="3117"/>
      <c r="W199" s="3122"/>
      <c r="X199" s="3117"/>
      <c r="Y199" s="3117"/>
      <c r="Z199" s="3117"/>
      <c r="AA199" s="3117"/>
      <c r="AB199" s="3117"/>
      <c r="AC199" s="3117"/>
      <c r="AD199" s="3117"/>
      <c r="AE199" s="3117"/>
      <c r="AF199" s="3117"/>
      <c r="AG199" s="3117"/>
      <c r="AH199" s="3117"/>
      <c r="AI199" s="3117"/>
      <c r="AJ199" s="3117"/>
      <c r="AK199" s="3140"/>
      <c r="AL199" s="3140"/>
      <c r="AM199" s="2337"/>
    </row>
    <row r="200" spans="1:39" s="251" customFormat="1" ht="27" customHeight="1" x14ac:dyDescent="0.2">
      <c r="A200" s="267"/>
      <c r="C200" s="3210"/>
      <c r="D200" s="3211"/>
      <c r="E200" s="3103"/>
      <c r="F200" s="3103"/>
      <c r="G200" s="3104"/>
      <c r="H200" s="3103"/>
      <c r="I200" s="3105"/>
      <c r="J200" s="2540"/>
      <c r="K200" s="2538"/>
      <c r="L200" s="2538"/>
      <c r="M200" s="3081"/>
      <c r="N200" s="3082"/>
      <c r="O200" s="2538"/>
      <c r="P200" s="1976"/>
      <c r="Q200" s="3137"/>
      <c r="R200" s="3139"/>
      <c r="S200" s="2541"/>
      <c r="T200" s="2541"/>
      <c r="U200" s="3117"/>
      <c r="V200" s="3117"/>
      <c r="W200" s="3122"/>
      <c r="X200" s="3117"/>
      <c r="Y200" s="3117"/>
      <c r="Z200" s="3117"/>
      <c r="AA200" s="3117"/>
      <c r="AB200" s="3117"/>
      <c r="AC200" s="3117"/>
      <c r="AD200" s="3117"/>
      <c r="AE200" s="3117"/>
      <c r="AF200" s="3117"/>
      <c r="AG200" s="3117"/>
      <c r="AH200" s="3117"/>
      <c r="AI200" s="3117"/>
      <c r="AJ200" s="3117"/>
      <c r="AK200" s="3140"/>
      <c r="AL200" s="3140"/>
      <c r="AM200" s="2337"/>
    </row>
    <row r="201" spans="1:39" s="251" customFormat="1" ht="135.75" customHeight="1" x14ac:dyDescent="0.2">
      <c r="A201" s="267"/>
      <c r="C201" s="3210"/>
      <c r="D201" s="3211"/>
      <c r="E201" s="3103"/>
      <c r="F201" s="3103"/>
      <c r="G201" s="3104"/>
      <c r="H201" s="3103"/>
      <c r="I201" s="3105"/>
      <c r="J201" s="2541"/>
      <c r="K201" s="2538"/>
      <c r="L201" s="2538"/>
      <c r="M201" s="3081"/>
      <c r="N201" s="3082"/>
      <c r="O201" s="2538"/>
      <c r="P201" s="1976"/>
      <c r="Q201" s="1912"/>
      <c r="R201" s="1145">
        <v>10308240</v>
      </c>
      <c r="S201" s="1046">
        <v>114</v>
      </c>
      <c r="T201" s="1046" t="s">
        <v>2533</v>
      </c>
      <c r="U201" s="3118"/>
      <c r="V201" s="3118"/>
      <c r="W201" s="3123"/>
      <c r="X201" s="3118"/>
      <c r="Y201" s="3118"/>
      <c r="Z201" s="3118"/>
      <c r="AA201" s="3118"/>
      <c r="AB201" s="3118"/>
      <c r="AC201" s="3118"/>
      <c r="AD201" s="3118"/>
      <c r="AE201" s="3118"/>
      <c r="AF201" s="3118"/>
      <c r="AG201" s="3118"/>
      <c r="AH201" s="3118"/>
      <c r="AI201" s="3118"/>
      <c r="AJ201" s="3118"/>
      <c r="AK201" s="3141"/>
      <c r="AL201" s="3141"/>
      <c r="AM201" s="2335"/>
    </row>
    <row r="202" spans="1:39" s="251" customFormat="1" ht="149.25" customHeight="1" x14ac:dyDescent="0.2">
      <c r="A202" s="267"/>
      <c r="C202" s="3210"/>
      <c r="D202" s="3211"/>
      <c r="E202" s="3103">
        <v>1905026</v>
      </c>
      <c r="F202" s="3103" t="s">
        <v>787</v>
      </c>
      <c r="G202" s="3104">
        <v>190502600</v>
      </c>
      <c r="H202" s="3103" t="s">
        <v>788</v>
      </c>
      <c r="I202" s="3103">
        <v>12</v>
      </c>
      <c r="J202" s="2539" t="s">
        <v>2520</v>
      </c>
      <c r="K202" s="2538" t="s">
        <v>800</v>
      </c>
      <c r="L202" s="2538" t="s">
        <v>801</v>
      </c>
      <c r="M202" s="3081">
        <f>SUM(R202:R203)/N202</f>
        <v>1</v>
      </c>
      <c r="N202" s="3082">
        <v>500000000</v>
      </c>
      <c r="O202" s="2538" t="s">
        <v>2541</v>
      </c>
      <c r="P202" s="3135" t="s">
        <v>2542</v>
      </c>
      <c r="Q202" s="1144" t="s">
        <v>2543</v>
      </c>
      <c r="R202" s="1145">
        <v>100000000</v>
      </c>
      <c r="S202" s="1046">
        <v>20</v>
      </c>
      <c r="T202" s="1046" t="s">
        <v>1007</v>
      </c>
      <c r="U202" s="3129">
        <v>295972</v>
      </c>
      <c r="V202" s="3129">
        <v>285580</v>
      </c>
      <c r="W202" s="3133">
        <v>135545</v>
      </c>
      <c r="X202" s="3129">
        <v>44254</v>
      </c>
      <c r="Y202" s="3129">
        <v>309146</v>
      </c>
      <c r="Z202" s="3129">
        <v>92607</v>
      </c>
      <c r="AA202" s="3129">
        <v>2145</v>
      </c>
      <c r="AB202" s="3129">
        <v>12718</v>
      </c>
      <c r="AC202" s="3129">
        <v>26</v>
      </c>
      <c r="AD202" s="3129">
        <v>37</v>
      </c>
      <c r="AE202" s="3129">
        <v>0</v>
      </c>
      <c r="AF202" s="3129">
        <v>0</v>
      </c>
      <c r="AG202" s="3129">
        <v>44350</v>
      </c>
      <c r="AH202" s="3129">
        <v>21944</v>
      </c>
      <c r="AI202" s="3129">
        <v>75687</v>
      </c>
      <c r="AJ202" s="3129">
        <v>59.68</v>
      </c>
      <c r="AK202" s="3125">
        <v>44197</v>
      </c>
      <c r="AL202" s="3125">
        <v>44561</v>
      </c>
      <c r="AM202" s="3129"/>
    </row>
    <row r="203" spans="1:39" s="251" customFormat="1" ht="149.25" customHeight="1" x14ac:dyDescent="0.2">
      <c r="A203" s="267"/>
      <c r="C203" s="3210"/>
      <c r="D203" s="3211"/>
      <c r="E203" s="3103"/>
      <c r="F203" s="3103"/>
      <c r="G203" s="3104"/>
      <c r="H203" s="3103"/>
      <c r="I203" s="3103"/>
      <c r="J203" s="2541"/>
      <c r="K203" s="2538"/>
      <c r="L203" s="2538"/>
      <c r="M203" s="3081"/>
      <c r="N203" s="3082"/>
      <c r="O203" s="2538"/>
      <c r="P203" s="3136"/>
      <c r="Q203" s="1144" t="s">
        <v>2544</v>
      </c>
      <c r="R203" s="1145">
        <v>400000000</v>
      </c>
      <c r="S203" s="277">
        <v>20</v>
      </c>
      <c r="T203" s="277" t="s">
        <v>1007</v>
      </c>
      <c r="U203" s="3132"/>
      <c r="V203" s="3130"/>
      <c r="W203" s="3134"/>
      <c r="X203" s="3130"/>
      <c r="Y203" s="3130"/>
      <c r="Z203" s="3130"/>
      <c r="AA203" s="3130"/>
      <c r="AB203" s="3130"/>
      <c r="AC203" s="3130"/>
      <c r="AD203" s="3130"/>
      <c r="AE203" s="3130"/>
      <c r="AF203" s="3130"/>
      <c r="AG203" s="3130"/>
      <c r="AH203" s="3130"/>
      <c r="AI203" s="3130"/>
      <c r="AJ203" s="3130"/>
      <c r="AK203" s="3126"/>
      <c r="AL203" s="3126"/>
      <c r="AM203" s="3130"/>
    </row>
    <row r="204" spans="1:39" s="251" customFormat="1" ht="119.25" customHeight="1" x14ac:dyDescent="0.2">
      <c r="A204" s="267"/>
      <c r="C204" s="3210"/>
      <c r="D204" s="3211"/>
      <c r="E204" s="2538">
        <v>1905030</v>
      </c>
      <c r="F204" s="2538" t="s">
        <v>802</v>
      </c>
      <c r="G204" s="2611">
        <v>190503000</v>
      </c>
      <c r="H204" s="2538" t="s">
        <v>803</v>
      </c>
      <c r="I204" s="3105">
        <v>60</v>
      </c>
      <c r="J204" s="2538" t="s">
        <v>2545</v>
      </c>
      <c r="K204" s="2538" t="s">
        <v>804</v>
      </c>
      <c r="L204" s="2538" t="s">
        <v>2546</v>
      </c>
      <c r="M204" s="3081">
        <f>SUM(R204:R205)/N204</f>
        <v>1</v>
      </c>
      <c r="N204" s="3082">
        <v>20000000</v>
      </c>
      <c r="O204" s="2538" t="s">
        <v>805</v>
      </c>
      <c r="P204" s="2538" t="s">
        <v>2547</v>
      </c>
      <c r="Q204" s="1144" t="s">
        <v>2548</v>
      </c>
      <c r="R204" s="1145">
        <v>10000000</v>
      </c>
      <c r="S204" s="1046">
        <v>61</v>
      </c>
      <c r="T204" s="1046" t="s">
        <v>2291</v>
      </c>
      <c r="U204" s="2571">
        <v>292684</v>
      </c>
      <c r="V204" s="2571">
        <v>282326</v>
      </c>
      <c r="W204" s="3127">
        <v>135912</v>
      </c>
      <c r="X204" s="2571">
        <v>45122</v>
      </c>
      <c r="Y204" s="2571">
        <v>307101</v>
      </c>
      <c r="Z204" s="2571">
        <v>86875</v>
      </c>
      <c r="AA204" s="2571">
        <v>2145</v>
      </c>
      <c r="AB204" s="2571">
        <v>12718</v>
      </c>
      <c r="AC204" s="2571">
        <v>26</v>
      </c>
      <c r="AD204" s="2571">
        <v>37</v>
      </c>
      <c r="AE204" s="2571">
        <v>0</v>
      </c>
      <c r="AF204" s="2571">
        <v>0</v>
      </c>
      <c r="AG204" s="2571">
        <v>0</v>
      </c>
      <c r="AH204" s="2571">
        <v>41.542999999999999</v>
      </c>
      <c r="AI204" s="2571">
        <v>88.56</v>
      </c>
      <c r="AJ204" s="2571">
        <v>575010</v>
      </c>
      <c r="AK204" s="3125">
        <v>44197</v>
      </c>
      <c r="AL204" s="3125">
        <v>44561</v>
      </c>
      <c r="AM204" s="3129"/>
    </row>
    <row r="205" spans="1:39" s="251" customFormat="1" ht="154.5" customHeight="1" x14ac:dyDescent="0.2">
      <c r="A205" s="267"/>
      <c r="C205" s="3210"/>
      <c r="D205" s="3211"/>
      <c r="E205" s="2538"/>
      <c r="F205" s="2538"/>
      <c r="G205" s="2611"/>
      <c r="H205" s="2538"/>
      <c r="I205" s="3105"/>
      <c r="J205" s="2538"/>
      <c r="K205" s="2538"/>
      <c r="L205" s="2538"/>
      <c r="M205" s="3081"/>
      <c r="N205" s="3082"/>
      <c r="O205" s="2538"/>
      <c r="P205" s="2538"/>
      <c r="Q205" s="1144" t="s">
        <v>2549</v>
      </c>
      <c r="R205" s="1145">
        <v>10000000</v>
      </c>
      <c r="S205" s="1046">
        <v>61</v>
      </c>
      <c r="T205" s="1046" t="s">
        <v>2291</v>
      </c>
      <c r="U205" s="3001"/>
      <c r="V205" s="3001"/>
      <c r="W205" s="3128"/>
      <c r="X205" s="3001"/>
      <c r="Y205" s="3001"/>
      <c r="Z205" s="3001"/>
      <c r="AA205" s="3001"/>
      <c r="AB205" s="3001"/>
      <c r="AC205" s="3001"/>
      <c r="AD205" s="3001"/>
      <c r="AE205" s="3001"/>
      <c r="AF205" s="3001"/>
      <c r="AG205" s="3001"/>
      <c r="AH205" s="3001"/>
      <c r="AI205" s="3001"/>
      <c r="AJ205" s="3001"/>
      <c r="AK205" s="3126"/>
      <c r="AL205" s="3126"/>
      <c r="AM205" s="3130"/>
    </row>
    <row r="206" spans="1:39" s="251" customFormat="1" ht="105.75" customHeight="1" x14ac:dyDescent="0.2">
      <c r="A206" s="267"/>
      <c r="C206" s="3210"/>
      <c r="D206" s="3211"/>
      <c r="E206" s="3103">
        <v>1905025</v>
      </c>
      <c r="F206" s="3103" t="s">
        <v>806</v>
      </c>
      <c r="G206" s="3104">
        <v>190502500</v>
      </c>
      <c r="H206" s="3103" t="s">
        <v>807</v>
      </c>
      <c r="I206" s="1971">
        <v>12</v>
      </c>
      <c r="J206" s="2539" t="s">
        <v>2550</v>
      </c>
      <c r="K206" s="2539" t="s">
        <v>808</v>
      </c>
      <c r="L206" s="2538" t="s">
        <v>2551</v>
      </c>
      <c r="M206" s="3081">
        <f>SUM(R206:R211)/N206</f>
        <v>1</v>
      </c>
      <c r="N206" s="3082">
        <v>84414100</v>
      </c>
      <c r="O206" s="2538" t="s">
        <v>809</v>
      </c>
      <c r="P206" s="2538" t="s">
        <v>2552</v>
      </c>
      <c r="Q206" s="274" t="s">
        <v>2553</v>
      </c>
      <c r="R206" s="278">
        <f>7000000+7000000</f>
        <v>14000000</v>
      </c>
      <c r="S206" s="1046">
        <v>61</v>
      </c>
      <c r="T206" s="1046" t="s">
        <v>2291</v>
      </c>
      <c r="U206" s="2356">
        <v>292684</v>
      </c>
      <c r="V206" s="2356">
        <v>282326</v>
      </c>
      <c r="W206" s="2865">
        <v>135912</v>
      </c>
      <c r="X206" s="2356">
        <v>45122</v>
      </c>
      <c r="Y206" s="2356">
        <v>0</v>
      </c>
      <c r="Z206" s="2356">
        <v>0</v>
      </c>
      <c r="AA206" s="2356">
        <v>2145</v>
      </c>
      <c r="AB206" s="2356">
        <v>12718</v>
      </c>
      <c r="AC206" s="2356">
        <v>26</v>
      </c>
      <c r="AD206" s="2356">
        <v>37</v>
      </c>
      <c r="AE206" s="2356">
        <v>0</v>
      </c>
      <c r="AF206" s="2356">
        <v>0</v>
      </c>
      <c r="AG206" s="2356">
        <v>53164</v>
      </c>
      <c r="AH206" s="2356">
        <v>16982</v>
      </c>
      <c r="AI206" s="2356">
        <v>60013</v>
      </c>
      <c r="AJ206" s="2356">
        <v>575010</v>
      </c>
      <c r="AK206" s="3079">
        <v>44197</v>
      </c>
      <c r="AL206" s="3079">
        <v>44561</v>
      </c>
      <c r="AM206" s="2356"/>
    </row>
    <row r="207" spans="1:39" s="251" customFormat="1" ht="96.75" customHeight="1" x14ac:dyDescent="0.2">
      <c r="A207" s="267"/>
      <c r="C207" s="3210"/>
      <c r="D207" s="3211"/>
      <c r="E207" s="3103"/>
      <c r="F207" s="3103"/>
      <c r="G207" s="3104"/>
      <c r="H207" s="3103"/>
      <c r="I207" s="1972"/>
      <c r="J207" s="2540"/>
      <c r="K207" s="2540"/>
      <c r="L207" s="2538"/>
      <c r="M207" s="3081"/>
      <c r="N207" s="3082"/>
      <c r="O207" s="2538"/>
      <c r="P207" s="3105"/>
      <c r="Q207" s="274" t="s">
        <v>2554</v>
      </c>
      <c r="R207" s="278">
        <f>14000000+7000000+7000000</f>
        <v>28000000</v>
      </c>
      <c r="S207" s="1046">
        <v>61</v>
      </c>
      <c r="T207" s="1046" t="s">
        <v>2291</v>
      </c>
      <c r="U207" s="2337"/>
      <c r="V207" s="2337"/>
      <c r="W207" s="3080"/>
      <c r="X207" s="2337"/>
      <c r="Y207" s="2337"/>
      <c r="Z207" s="2337"/>
      <c r="AA207" s="2337"/>
      <c r="AB207" s="2337"/>
      <c r="AC207" s="2337"/>
      <c r="AD207" s="2337"/>
      <c r="AE207" s="2337"/>
      <c r="AF207" s="2337"/>
      <c r="AG207" s="2337"/>
      <c r="AH207" s="2337"/>
      <c r="AI207" s="2337"/>
      <c r="AJ207" s="2337"/>
      <c r="AK207" s="2337"/>
      <c r="AL207" s="2337"/>
      <c r="AM207" s="2337"/>
    </row>
    <row r="208" spans="1:39" s="251" customFormat="1" ht="66.75" customHeight="1" x14ac:dyDescent="0.2">
      <c r="A208" s="267"/>
      <c r="C208" s="3210"/>
      <c r="D208" s="3211"/>
      <c r="E208" s="3103"/>
      <c r="F208" s="3103"/>
      <c r="G208" s="3104"/>
      <c r="H208" s="3103"/>
      <c r="I208" s="1972"/>
      <c r="J208" s="2540"/>
      <c r="K208" s="2540"/>
      <c r="L208" s="2538"/>
      <c r="M208" s="3081"/>
      <c r="N208" s="3082"/>
      <c r="O208" s="2538"/>
      <c r="P208" s="3105"/>
      <c r="Q208" s="274" t="s">
        <v>2555</v>
      </c>
      <c r="R208" s="278">
        <v>7000000</v>
      </c>
      <c r="S208" s="1046">
        <v>61</v>
      </c>
      <c r="T208" s="1046" t="s">
        <v>2291</v>
      </c>
      <c r="U208" s="2337"/>
      <c r="V208" s="2337"/>
      <c r="W208" s="3080"/>
      <c r="X208" s="2337"/>
      <c r="Y208" s="2337"/>
      <c r="Z208" s="2337"/>
      <c r="AA208" s="2337"/>
      <c r="AB208" s="2337"/>
      <c r="AC208" s="2337"/>
      <c r="AD208" s="2337"/>
      <c r="AE208" s="2337"/>
      <c r="AF208" s="2337"/>
      <c r="AG208" s="2337"/>
      <c r="AH208" s="2337"/>
      <c r="AI208" s="2337"/>
      <c r="AJ208" s="2337"/>
      <c r="AK208" s="2337"/>
      <c r="AL208" s="2337"/>
      <c r="AM208" s="2337"/>
    </row>
    <row r="209" spans="1:39" s="251" customFormat="1" ht="48.75" customHeight="1" x14ac:dyDescent="0.2">
      <c r="A209" s="267"/>
      <c r="C209" s="3210"/>
      <c r="D209" s="3211"/>
      <c r="E209" s="3103"/>
      <c r="F209" s="3103"/>
      <c r="G209" s="3104"/>
      <c r="H209" s="3103"/>
      <c r="I209" s="1972"/>
      <c r="J209" s="2540"/>
      <c r="K209" s="2540"/>
      <c r="L209" s="2538"/>
      <c r="M209" s="3081"/>
      <c r="N209" s="3082"/>
      <c r="O209" s="2538"/>
      <c r="P209" s="3105"/>
      <c r="Q209" s="274" t="s">
        <v>2556</v>
      </c>
      <c r="R209" s="278">
        <f>7414100+7000000</f>
        <v>14414100</v>
      </c>
      <c r="S209" s="1046">
        <v>61</v>
      </c>
      <c r="T209" s="1046" t="s">
        <v>2291</v>
      </c>
      <c r="U209" s="2337"/>
      <c r="V209" s="2337"/>
      <c r="W209" s="3080"/>
      <c r="X209" s="2337"/>
      <c r="Y209" s="2337"/>
      <c r="Z209" s="2337"/>
      <c r="AA209" s="2337"/>
      <c r="AB209" s="2337"/>
      <c r="AC209" s="2337"/>
      <c r="AD209" s="2337"/>
      <c r="AE209" s="2337"/>
      <c r="AF209" s="2337"/>
      <c r="AG209" s="2337"/>
      <c r="AH209" s="2337"/>
      <c r="AI209" s="2337"/>
      <c r="AJ209" s="2337"/>
      <c r="AK209" s="2337"/>
      <c r="AL209" s="2337"/>
      <c r="AM209" s="2337"/>
    </row>
    <row r="210" spans="1:39" s="251" customFormat="1" ht="219" customHeight="1" x14ac:dyDescent="0.2">
      <c r="A210" s="267"/>
      <c r="C210" s="3210"/>
      <c r="D210" s="3211"/>
      <c r="E210" s="3103"/>
      <c r="F210" s="3103"/>
      <c r="G210" s="3104"/>
      <c r="H210" s="3103"/>
      <c r="I210" s="1972"/>
      <c r="J210" s="2540"/>
      <c r="K210" s="2540"/>
      <c r="L210" s="2538"/>
      <c r="M210" s="3081"/>
      <c r="N210" s="3082"/>
      <c r="O210" s="2538"/>
      <c r="P210" s="3105"/>
      <c r="Q210" s="274" t="s">
        <v>2557</v>
      </c>
      <c r="R210" s="278">
        <f>7000000+7000000</f>
        <v>14000000</v>
      </c>
      <c r="S210" s="1046">
        <v>61</v>
      </c>
      <c r="T210" s="1046" t="s">
        <v>2291</v>
      </c>
      <c r="U210" s="2337"/>
      <c r="V210" s="2337"/>
      <c r="W210" s="3080"/>
      <c r="X210" s="2337"/>
      <c r="Y210" s="2337"/>
      <c r="Z210" s="2337"/>
      <c r="AA210" s="2337"/>
      <c r="AB210" s="2337"/>
      <c r="AC210" s="2337"/>
      <c r="AD210" s="2337"/>
      <c r="AE210" s="2337"/>
      <c r="AF210" s="2337"/>
      <c r="AG210" s="2337"/>
      <c r="AH210" s="2337"/>
      <c r="AI210" s="2337"/>
      <c r="AJ210" s="2337"/>
      <c r="AK210" s="2337"/>
      <c r="AL210" s="2337"/>
      <c r="AM210" s="2337"/>
    </row>
    <row r="211" spans="1:39" s="251" customFormat="1" ht="152.25" customHeight="1" x14ac:dyDescent="0.2">
      <c r="A211" s="267"/>
      <c r="C211" s="3210"/>
      <c r="D211" s="3211"/>
      <c r="E211" s="3103"/>
      <c r="F211" s="3103"/>
      <c r="G211" s="3104"/>
      <c r="H211" s="3103"/>
      <c r="I211" s="3131"/>
      <c r="J211" s="2541"/>
      <c r="K211" s="2541"/>
      <c r="L211" s="2538"/>
      <c r="M211" s="3081"/>
      <c r="N211" s="3082"/>
      <c r="O211" s="2538"/>
      <c r="P211" s="3105"/>
      <c r="Q211" s="274" t="s">
        <v>2558</v>
      </c>
      <c r="R211" s="278">
        <v>7000000</v>
      </c>
      <c r="S211" s="1046">
        <v>61</v>
      </c>
      <c r="T211" s="1046" t="s">
        <v>2291</v>
      </c>
      <c r="U211" s="2335"/>
      <c r="V211" s="2337"/>
      <c r="W211" s="3080"/>
      <c r="X211" s="2337"/>
      <c r="Y211" s="2337"/>
      <c r="Z211" s="2337"/>
      <c r="AA211" s="2337"/>
      <c r="AB211" s="2337"/>
      <c r="AC211" s="2337"/>
      <c r="AD211" s="2337"/>
      <c r="AE211" s="2337"/>
      <c r="AF211" s="2337"/>
      <c r="AG211" s="2337"/>
      <c r="AH211" s="2337"/>
      <c r="AI211" s="2337"/>
      <c r="AJ211" s="2337"/>
      <c r="AK211" s="2337"/>
      <c r="AL211" s="2337"/>
      <c r="AM211" s="2337"/>
    </row>
    <row r="212" spans="1:39" s="251" customFormat="1" ht="76.5" customHeight="1" x14ac:dyDescent="0.2">
      <c r="A212" s="267"/>
      <c r="C212" s="3210"/>
      <c r="D212" s="3211"/>
      <c r="E212" s="3124">
        <v>1905015</v>
      </c>
      <c r="F212" s="3124" t="s">
        <v>280</v>
      </c>
      <c r="G212" s="3104">
        <v>190501503</v>
      </c>
      <c r="H212" s="3124" t="s">
        <v>810</v>
      </c>
      <c r="I212" s="3105">
        <v>15</v>
      </c>
      <c r="J212" s="2538" t="s">
        <v>2559</v>
      </c>
      <c r="K212" s="2538" t="s">
        <v>811</v>
      </c>
      <c r="L212" s="2538" t="s">
        <v>2560</v>
      </c>
      <c r="M212" s="3081">
        <f>SUM(R212:R222)/N212</f>
        <v>1</v>
      </c>
      <c r="N212" s="3082">
        <v>320000000</v>
      </c>
      <c r="O212" s="2538" t="s">
        <v>2561</v>
      </c>
      <c r="P212" s="2538" t="s">
        <v>2562</v>
      </c>
      <c r="Q212" s="1144" t="s">
        <v>2563</v>
      </c>
      <c r="R212" s="1145">
        <v>20000000</v>
      </c>
      <c r="S212" s="1046">
        <v>61</v>
      </c>
      <c r="T212" s="279" t="s">
        <v>2564</v>
      </c>
      <c r="U212" s="3116">
        <v>292684</v>
      </c>
      <c r="V212" s="3116">
        <v>282326</v>
      </c>
      <c r="W212" s="3121">
        <v>135912</v>
      </c>
      <c r="X212" s="3116">
        <v>45122</v>
      </c>
      <c r="Y212" s="3116">
        <v>0</v>
      </c>
      <c r="Z212" s="3116">
        <v>0</v>
      </c>
      <c r="AA212" s="3116">
        <v>2145</v>
      </c>
      <c r="AB212" s="3116">
        <v>12718</v>
      </c>
      <c r="AC212" s="3116">
        <v>26</v>
      </c>
      <c r="AD212" s="3116">
        <v>37</v>
      </c>
      <c r="AE212" s="3116">
        <v>0</v>
      </c>
      <c r="AF212" s="3116">
        <v>0</v>
      </c>
      <c r="AG212" s="3116">
        <v>53164</v>
      </c>
      <c r="AH212" s="3116">
        <v>16982</v>
      </c>
      <c r="AI212" s="3116">
        <v>60013</v>
      </c>
      <c r="AJ212" s="3116">
        <v>575010</v>
      </c>
      <c r="AK212" s="3119">
        <v>44197</v>
      </c>
      <c r="AL212" s="3119">
        <v>44561</v>
      </c>
      <c r="AM212" s="2356"/>
    </row>
    <row r="213" spans="1:39" s="251" customFormat="1" ht="120" customHeight="1" x14ac:dyDescent="0.2">
      <c r="A213" s="267"/>
      <c r="C213" s="3210"/>
      <c r="D213" s="3211"/>
      <c r="E213" s="3124"/>
      <c r="F213" s="3124"/>
      <c r="G213" s="3104"/>
      <c r="H213" s="3124"/>
      <c r="I213" s="3105"/>
      <c r="J213" s="2538"/>
      <c r="K213" s="2538"/>
      <c r="L213" s="2538"/>
      <c r="M213" s="3081"/>
      <c r="N213" s="3082"/>
      <c r="O213" s="2538"/>
      <c r="P213" s="2538"/>
      <c r="Q213" s="1144" t="s">
        <v>2565</v>
      </c>
      <c r="R213" s="1145">
        <v>50000000</v>
      </c>
      <c r="S213" s="1046">
        <v>61</v>
      </c>
      <c r="T213" s="279" t="s">
        <v>2564</v>
      </c>
      <c r="U213" s="3117"/>
      <c r="V213" s="3117"/>
      <c r="W213" s="3122"/>
      <c r="X213" s="3117"/>
      <c r="Y213" s="3117"/>
      <c r="Z213" s="3117"/>
      <c r="AA213" s="3117"/>
      <c r="AB213" s="3117"/>
      <c r="AC213" s="3117"/>
      <c r="AD213" s="3117"/>
      <c r="AE213" s="3117"/>
      <c r="AF213" s="3117"/>
      <c r="AG213" s="3117"/>
      <c r="AH213" s="3117"/>
      <c r="AI213" s="3117"/>
      <c r="AJ213" s="3117"/>
      <c r="AK213" s="3117"/>
      <c r="AL213" s="3117"/>
      <c r="AM213" s="2337"/>
    </row>
    <row r="214" spans="1:39" s="251" customFormat="1" ht="80.25" customHeight="1" x14ac:dyDescent="0.2">
      <c r="A214" s="267"/>
      <c r="C214" s="3210"/>
      <c r="D214" s="3211"/>
      <c r="E214" s="3124"/>
      <c r="F214" s="3124"/>
      <c r="G214" s="3104"/>
      <c r="H214" s="3124"/>
      <c r="I214" s="3105"/>
      <c r="J214" s="2538"/>
      <c r="K214" s="2538"/>
      <c r="L214" s="2538"/>
      <c r="M214" s="3081"/>
      <c r="N214" s="3082"/>
      <c r="O214" s="2538"/>
      <c r="P214" s="2538"/>
      <c r="Q214" s="1976" t="s">
        <v>2566</v>
      </c>
      <c r="R214" s="3120">
        <v>30000000</v>
      </c>
      <c r="S214" s="1046">
        <v>61</v>
      </c>
      <c r="T214" s="279" t="s">
        <v>2564</v>
      </c>
      <c r="U214" s="3117"/>
      <c r="V214" s="3117"/>
      <c r="W214" s="3122"/>
      <c r="X214" s="3117"/>
      <c r="Y214" s="3117"/>
      <c r="Z214" s="3117"/>
      <c r="AA214" s="3117"/>
      <c r="AB214" s="3117"/>
      <c r="AC214" s="3117"/>
      <c r="AD214" s="3117"/>
      <c r="AE214" s="3117"/>
      <c r="AF214" s="3117"/>
      <c r="AG214" s="3117"/>
      <c r="AH214" s="3117"/>
      <c r="AI214" s="3117"/>
      <c r="AJ214" s="3117"/>
      <c r="AK214" s="3117"/>
      <c r="AL214" s="3117"/>
      <c r="AM214" s="2337"/>
    </row>
    <row r="215" spans="1:39" s="251" customFormat="1" ht="61.5" customHeight="1" x14ac:dyDescent="0.2">
      <c r="A215" s="267"/>
      <c r="C215" s="3210"/>
      <c r="D215" s="3211"/>
      <c r="E215" s="3124"/>
      <c r="F215" s="3124"/>
      <c r="G215" s="3104"/>
      <c r="H215" s="3124"/>
      <c r="I215" s="3105"/>
      <c r="J215" s="2538"/>
      <c r="K215" s="2538"/>
      <c r="L215" s="2538"/>
      <c r="M215" s="3081"/>
      <c r="N215" s="3082"/>
      <c r="O215" s="2538"/>
      <c r="P215" s="2538"/>
      <c r="Q215" s="1976"/>
      <c r="R215" s="3120"/>
      <c r="S215" s="1046">
        <v>61</v>
      </c>
      <c r="T215" s="279" t="s">
        <v>2564</v>
      </c>
      <c r="U215" s="3117"/>
      <c r="V215" s="3117"/>
      <c r="W215" s="3122"/>
      <c r="X215" s="3117"/>
      <c r="Y215" s="3117"/>
      <c r="Z215" s="3117"/>
      <c r="AA215" s="3117"/>
      <c r="AB215" s="3117"/>
      <c r="AC215" s="3117"/>
      <c r="AD215" s="3117"/>
      <c r="AE215" s="3117"/>
      <c r="AF215" s="3117"/>
      <c r="AG215" s="3117"/>
      <c r="AH215" s="3117"/>
      <c r="AI215" s="3117"/>
      <c r="AJ215" s="3117"/>
      <c r="AK215" s="3117"/>
      <c r="AL215" s="3117"/>
      <c r="AM215" s="2337"/>
    </row>
    <row r="216" spans="1:39" s="251" customFormat="1" ht="170.25" customHeight="1" x14ac:dyDescent="0.2">
      <c r="A216" s="267"/>
      <c r="C216" s="3210"/>
      <c r="D216" s="3211"/>
      <c r="E216" s="3124"/>
      <c r="F216" s="3124"/>
      <c r="G216" s="3104"/>
      <c r="H216" s="3124"/>
      <c r="I216" s="3105"/>
      <c r="J216" s="2538"/>
      <c r="K216" s="2538"/>
      <c r="L216" s="2538"/>
      <c r="M216" s="3081"/>
      <c r="N216" s="3082"/>
      <c r="O216" s="2538"/>
      <c r="P216" s="2538"/>
      <c r="Q216" s="1144" t="s">
        <v>2567</v>
      </c>
      <c r="R216" s="1145">
        <v>55000000</v>
      </c>
      <c r="S216" s="1046">
        <v>61</v>
      </c>
      <c r="T216" s="279" t="s">
        <v>2564</v>
      </c>
      <c r="U216" s="3117"/>
      <c r="V216" s="3117"/>
      <c r="W216" s="3122"/>
      <c r="X216" s="3117"/>
      <c r="Y216" s="3117"/>
      <c r="Z216" s="3117"/>
      <c r="AA216" s="3117"/>
      <c r="AB216" s="3117"/>
      <c r="AC216" s="3117"/>
      <c r="AD216" s="3117"/>
      <c r="AE216" s="3117"/>
      <c r="AF216" s="3117"/>
      <c r="AG216" s="3117"/>
      <c r="AH216" s="3117"/>
      <c r="AI216" s="3117"/>
      <c r="AJ216" s="3117"/>
      <c r="AK216" s="3117"/>
      <c r="AL216" s="3117"/>
      <c r="AM216" s="2337"/>
    </row>
    <row r="217" spans="1:39" s="251" customFormat="1" ht="92.25" customHeight="1" x14ac:dyDescent="0.2">
      <c r="A217" s="267"/>
      <c r="C217" s="3210"/>
      <c r="D217" s="3211"/>
      <c r="E217" s="3124"/>
      <c r="F217" s="3124"/>
      <c r="G217" s="3104"/>
      <c r="H217" s="3124"/>
      <c r="I217" s="3105"/>
      <c r="J217" s="2538"/>
      <c r="K217" s="2538"/>
      <c r="L217" s="2538"/>
      <c r="M217" s="3081"/>
      <c r="N217" s="3082"/>
      <c r="O217" s="2538"/>
      <c r="P217" s="2538"/>
      <c r="Q217" s="1144" t="s">
        <v>2568</v>
      </c>
      <c r="R217" s="1145">
        <v>4000000</v>
      </c>
      <c r="S217" s="1046">
        <v>61</v>
      </c>
      <c r="T217" s="279" t="s">
        <v>2564</v>
      </c>
      <c r="U217" s="3117"/>
      <c r="V217" s="3117"/>
      <c r="W217" s="3122"/>
      <c r="X217" s="3117"/>
      <c r="Y217" s="3117"/>
      <c r="Z217" s="3117"/>
      <c r="AA217" s="3117"/>
      <c r="AB217" s="3117"/>
      <c r="AC217" s="3117"/>
      <c r="AD217" s="3117"/>
      <c r="AE217" s="3117"/>
      <c r="AF217" s="3117"/>
      <c r="AG217" s="3117"/>
      <c r="AH217" s="3117"/>
      <c r="AI217" s="3117"/>
      <c r="AJ217" s="3117"/>
      <c r="AK217" s="3117"/>
      <c r="AL217" s="3117"/>
      <c r="AM217" s="2337"/>
    </row>
    <row r="218" spans="1:39" s="251" customFormat="1" ht="103.5" customHeight="1" x14ac:dyDescent="0.2">
      <c r="A218" s="267"/>
      <c r="C218" s="3210"/>
      <c r="D218" s="3211"/>
      <c r="E218" s="3124"/>
      <c r="F218" s="3124"/>
      <c r="G218" s="3104"/>
      <c r="H218" s="3124"/>
      <c r="I218" s="3105"/>
      <c r="J218" s="2538"/>
      <c r="K218" s="2538"/>
      <c r="L218" s="2538"/>
      <c r="M218" s="3081"/>
      <c r="N218" s="3082"/>
      <c r="O218" s="2538"/>
      <c r="P218" s="2538"/>
      <c r="Q218" s="1144" t="s">
        <v>2569</v>
      </c>
      <c r="R218" s="1145">
        <v>20000000</v>
      </c>
      <c r="S218" s="1046">
        <v>61</v>
      </c>
      <c r="T218" s="279" t="s">
        <v>2564</v>
      </c>
      <c r="U218" s="3117"/>
      <c r="V218" s="3117"/>
      <c r="W218" s="3122"/>
      <c r="X218" s="3117"/>
      <c r="Y218" s="3117"/>
      <c r="Z218" s="3117"/>
      <c r="AA218" s="3117"/>
      <c r="AB218" s="3117"/>
      <c r="AC218" s="3117"/>
      <c r="AD218" s="3117"/>
      <c r="AE218" s="3117"/>
      <c r="AF218" s="3117"/>
      <c r="AG218" s="3117"/>
      <c r="AH218" s="3117"/>
      <c r="AI218" s="3117"/>
      <c r="AJ218" s="3117"/>
      <c r="AK218" s="3117"/>
      <c r="AL218" s="3117"/>
      <c r="AM218" s="2337"/>
    </row>
    <row r="219" spans="1:39" s="251" customFormat="1" ht="75" customHeight="1" x14ac:dyDescent="0.2">
      <c r="A219" s="267"/>
      <c r="C219" s="3210"/>
      <c r="D219" s="3211"/>
      <c r="E219" s="3124"/>
      <c r="F219" s="3124"/>
      <c r="G219" s="3104"/>
      <c r="H219" s="3124"/>
      <c r="I219" s="3105"/>
      <c r="J219" s="2538"/>
      <c r="K219" s="2538"/>
      <c r="L219" s="2538"/>
      <c r="M219" s="3081"/>
      <c r="N219" s="3082"/>
      <c r="O219" s="2538"/>
      <c r="P219" s="2538"/>
      <c r="Q219" s="1144" t="s">
        <v>2570</v>
      </c>
      <c r="R219" s="1145">
        <v>12000000</v>
      </c>
      <c r="S219" s="1046">
        <v>61</v>
      </c>
      <c r="T219" s="279" t="s">
        <v>2564</v>
      </c>
      <c r="U219" s="3117"/>
      <c r="V219" s="3117"/>
      <c r="W219" s="3122"/>
      <c r="X219" s="3117"/>
      <c r="Y219" s="3117"/>
      <c r="Z219" s="3117"/>
      <c r="AA219" s="3117"/>
      <c r="AB219" s="3117"/>
      <c r="AC219" s="3117"/>
      <c r="AD219" s="3117"/>
      <c r="AE219" s="3117"/>
      <c r="AF219" s="3117"/>
      <c r="AG219" s="3117"/>
      <c r="AH219" s="3117"/>
      <c r="AI219" s="3117"/>
      <c r="AJ219" s="3117"/>
      <c r="AK219" s="3117"/>
      <c r="AL219" s="3117"/>
      <c r="AM219" s="2337"/>
    </row>
    <row r="220" spans="1:39" s="251" customFormat="1" ht="204.75" customHeight="1" x14ac:dyDescent="0.2">
      <c r="A220" s="267"/>
      <c r="C220" s="3210"/>
      <c r="D220" s="3211"/>
      <c r="E220" s="3124"/>
      <c r="F220" s="3124"/>
      <c r="G220" s="3104"/>
      <c r="H220" s="3124"/>
      <c r="I220" s="3105"/>
      <c r="J220" s="2538"/>
      <c r="K220" s="2538"/>
      <c r="L220" s="2538"/>
      <c r="M220" s="3081"/>
      <c r="N220" s="3082"/>
      <c r="O220" s="2538"/>
      <c r="P220" s="2538"/>
      <c r="Q220" s="1144" t="s">
        <v>2571</v>
      </c>
      <c r="R220" s="1145">
        <v>40000000</v>
      </c>
      <c r="S220" s="1046">
        <v>61</v>
      </c>
      <c r="T220" s="279" t="s">
        <v>2564</v>
      </c>
      <c r="U220" s="3117"/>
      <c r="V220" s="3117"/>
      <c r="W220" s="3122"/>
      <c r="X220" s="3117"/>
      <c r="Y220" s="3117"/>
      <c r="Z220" s="3117"/>
      <c r="AA220" s="3117"/>
      <c r="AB220" s="3117"/>
      <c r="AC220" s="3117"/>
      <c r="AD220" s="3117"/>
      <c r="AE220" s="3117"/>
      <c r="AF220" s="3117"/>
      <c r="AG220" s="3117"/>
      <c r="AH220" s="3117"/>
      <c r="AI220" s="3117"/>
      <c r="AJ220" s="3117"/>
      <c r="AK220" s="3117"/>
      <c r="AL220" s="3117"/>
      <c r="AM220" s="2337"/>
    </row>
    <row r="221" spans="1:39" s="251" customFormat="1" ht="99.75" customHeight="1" x14ac:dyDescent="0.2">
      <c r="A221" s="267"/>
      <c r="C221" s="3210"/>
      <c r="D221" s="3211"/>
      <c r="E221" s="3124"/>
      <c r="F221" s="3124"/>
      <c r="G221" s="3104"/>
      <c r="H221" s="3124"/>
      <c r="I221" s="3105"/>
      <c r="J221" s="2538"/>
      <c r="K221" s="2538"/>
      <c r="L221" s="2538"/>
      <c r="M221" s="3081"/>
      <c r="N221" s="3082"/>
      <c r="O221" s="2538"/>
      <c r="P221" s="2538"/>
      <c r="Q221" s="1144" t="s">
        <v>2572</v>
      </c>
      <c r="R221" s="1145">
        <v>54000000</v>
      </c>
      <c r="S221" s="1046">
        <v>61</v>
      </c>
      <c r="T221" s="279" t="s">
        <v>2564</v>
      </c>
      <c r="U221" s="3117"/>
      <c r="V221" s="3117"/>
      <c r="W221" s="3122"/>
      <c r="X221" s="3117"/>
      <c r="Y221" s="3117"/>
      <c r="Z221" s="3117"/>
      <c r="AA221" s="3117"/>
      <c r="AB221" s="3117"/>
      <c r="AC221" s="3117"/>
      <c r="AD221" s="3117"/>
      <c r="AE221" s="3117"/>
      <c r="AF221" s="3117"/>
      <c r="AG221" s="3117"/>
      <c r="AH221" s="3117"/>
      <c r="AI221" s="3117"/>
      <c r="AJ221" s="3117"/>
      <c r="AK221" s="3117"/>
      <c r="AL221" s="3117"/>
      <c r="AM221" s="2337"/>
    </row>
    <row r="222" spans="1:39" s="251" customFormat="1" ht="78.75" customHeight="1" x14ac:dyDescent="0.2">
      <c r="A222" s="267"/>
      <c r="C222" s="3210"/>
      <c r="D222" s="3211"/>
      <c r="E222" s="3124"/>
      <c r="F222" s="3124"/>
      <c r="G222" s="3104"/>
      <c r="H222" s="3124"/>
      <c r="I222" s="3105"/>
      <c r="J222" s="2538"/>
      <c r="K222" s="2538"/>
      <c r="L222" s="2538"/>
      <c r="M222" s="3081"/>
      <c r="N222" s="3082"/>
      <c r="O222" s="2538"/>
      <c r="P222" s="2538"/>
      <c r="Q222" s="1144" t="s">
        <v>2573</v>
      </c>
      <c r="R222" s="1145">
        <v>35000000</v>
      </c>
      <c r="S222" s="1046">
        <v>61</v>
      </c>
      <c r="T222" s="279" t="s">
        <v>2564</v>
      </c>
      <c r="U222" s="3118"/>
      <c r="V222" s="3118"/>
      <c r="W222" s="3123"/>
      <c r="X222" s="3118"/>
      <c r="Y222" s="3118"/>
      <c r="Z222" s="3118"/>
      <c r="AA222" s="3118"/>
      <c r="AB222" s="3118"/>
      <c r="AC222" s="3118"/>
      <c r="AD222" s="3118"/>
      <c r="AE222" s="3118"/>
      <c r="AF222" s="3118"/>
      <c r="AG222" s="3118"/>
      <c r="AH222" s="3118"/>
      <c r="AI222" s="3118"/>
      <c r="AJ222" s="3118"/>
      <c r="AK222" s="3118"/>
      <c r="AL222" s="3118"/>
      <c r="AM222" s="2335"/>
    </row>
    <row r="223" spans="1:39" s="251" customFormat="1" ht="78.75" customHeight="1" x14ac:dyDescent="0.2">
      <c r="A223" s="267"/>
      <c r="C223" s="3210"/>
      <c r="D223" s="3211"/>
      <c r="E223" s="3103" t="s">
        <v>812</v>
      </c>
      <c r="F223" s="3103" t="s">
        <v>813</v>
      </c>
      <c r="G223" s="3104" t="s">
        <v>814</v>
      </c>
      <c r="H223" s="3103" t="s">
        <v>815</v>
      </c>
      <c r="I223" s="3103">
        <v>1</v>
      </c>
      <c r="J223" s="2538" t="s">
        <v>2574</v>
      </c>
      <c r="K223" s="2538" t="s">
        <v>816</v>
      </c>
      <c r="L223" s="2538" t="s">
        <v>817</v>
      </c>
      <c r="M223" s="3081">
        <f>SUM(R223:R228)/N223</f>
        <v>1</v>
      </c>
      <c r="N223" s="3082">
        <v>300000000</v>
      </c>
      <c r="O223" s="2538" t="s">
        <v>818</v>
      </c>
      <c r="P223" s="2538" t="s">
        <v>2575</v>
      </c>
      <c r="Q223" s="1144" t="s">
        <v>2576</v>
      </c>
      <c r="R223" s="1145">
        <v>50000000</v>
      </c>
      <c r="S223" s="280">
        <v>20</v>
      </c>
      <c r="T223" s="1029" t="s">
        <v>1007</v>
      </c>
      <c r="U223" s="2356">
        <v>292684</v>
      </c>
      <c r="V223" s="3109">
        <v>282326</v>
      </c>
      <c r="W223" s="3114">
        <v>135912</v>
      </c>
      <c r="X223" s="3109">
        <v>45122</v>
      </c>
      <c r="Y223" s="3109">
        <v>365607</v>
      </c>
      <c r="Z223" s="3109">
        <v>86875</v>
      </c>
      <c r="AA223" s="3109">
        <v>2145</v>
      </c>
      <c r="AB223" s="3109">
        <v>12718</v>
      </c>
      <c r="AC223" s="3109">
        <v>26</v>
      </c>
      <c r="AD223" s="3109">
        <v>37</v>
      </c>
      <c r="AE223" s="3109">
        <v>0</v>
      </c>
      <c r="AF223" s="3109">
        <v>0</v>
      </c>
      <c r="AG223" s="3109">
        <v>53164</v>
      </c>
      <c r="AH223" s="3109">
        <v>16982</v>
      </c>
      <c r="AI223" s="3109">
        <v>60013</v>
      </c>
      <c r="AJ223" s="3109">
        <v>575010</v>
      </c>
      <c r="AK223" s="3111">
        <v>44197</v>
      </c>
      <c r="AL223" s="3111">
        <v>44561</v>
      </c>
      <c r="AM223" s="3109"/>
    </row>
    <row r="224" spans="1:39" s="251" customFormat="1" ht="77.25" customHeight="1" x14ac:dyDescent="0.2">
      <c r="A224" s="267"/>
      <c r="C224" s="3210"/>
      <c r="D224" s="3211"/>
      <c r="E224" s="3103"/>
      <c r="F224" s="3103"/>
      <c r="G224" s="3104"/>
      <c r="H224" s="3103"/>
      <c r="I224" s="3103"/>
      <c r="J224" s="2538"/>
      <c r="K224" s="2538"/>
      <c r="L224" s="2538"/>
      <c r="M224" s="3081"/>
      <c r="N224" s="3082"/>
      <c r="O224" s="2538"/>
      <c r="P224" s="2538"/>
      <c r="Q224" s="1144" t="s">
        <v>2577</v>
      </c>
      <c r="R224" s="1145">
        <v>50000000</v>
      </c>
      <c r="S224" s="280">
        <v>20</v>
      </c>
      <c r="T224" s="1029" t="s">
        <v>1007</v>
      </c>
      <c r="U224" s="2337"/>
      <c r="V224" s="3110"/>
      <c r="W224" s="3115"/>
      <c r="X224" s="3110"/>
      <c r="Y224" s="3110"/>
      <c r="Z224" s="3110"/>
      <c r="AA224" s="3110"/>
      <c r="AB224" s="3110"/>
      <c r="AC224" s="3110"/>
      <c r="AD224" s="3110"/>
      <c r="AE224" s="3110"/>
      <c r="AF224" s="3110"/>
      <c r="AG224" s="3110"/>
      <c r="AH224" s="3110"/>
      <c r="AI224" s="3110"/>
      <c r="AJ224" s="3110"/>
      <c r="AK224" s="3110"/>
      <c r="AL224" s="3110"/>
      <c r="AM224" s="3110"/>
    </row>
    <row r="225" spans="1:39" s="251" customFormat="1" ht="90" customHeight="1" x14ac:dyDescent="0.2">
      <c r="A225" s="267"/>
      <c r="C225" s="3210"/>
      <c r="D225" s="3211"/>
      <c r="E225" s="3103"/>
      <c r="F225" s="3103"/>
      <c r="G225" s="3104"/>
      <c r="H225" s="3103"/>
      <c r="I225" s="3103"/>
      <c r="J225" s="2538"/>
      <c r="K225" s="2538"/>
      <c r="L225" s="2538"/>
      <c r="M225" s="3081"/>
      <c r="N225" s="3082"/>
      <c r="O225" s="2538"/>
      <c r="P225" s="2538"/>
      <c r="Q225" s="1144" t="s">
        <v>2578</v>
      </c>
      <c r="R225" s="1145">
        <v>50000000</v>
      </c>
      <c r="S225" s="280">
        <v>20</v>
      </c>
      <c r="T225" s="1029" t="s">
        <v>1007</v>
      </c>
      <c r="U225" s="2337"/>
      <c r="V225" s="3110"/>
      <c r="W225" s="3115"/>
      <c r="X225" s="3110"/>
      <c r="Y225" s="3110"/>
      <c r="Z225" s="3110"/>
      <c r="AA225" s="3110"/>
      <c r="AB225" s="3110"/>
      <c r="AC225" s="3110"/>
      <c r="AD225" s="3110"/>
      <c r="AE225" s="3110"/>
      <c r="AF225" s="3110"/>
      <c r="AG225" s="3110"/>
      <c r="AH225" s="3110"/>
      <c r="AI225" s="3110"/>
      <c r="AJ225" s="3110"/>
      <c r="AK225" s="3110"/>
      <c r="AL225" s="3110"/>
      <c r="AM225" s="3110"/>
    </row>
    <row r="226" spans="1:39" s="251" customFormat="1" ht="65.25" customHeight="1" x14ac:dyDescent="0.2">
      <c r="A226" s="267"/>
      <c r="C226" s="3210"/>
      <c r="D226" s="3211"/>
      <c r="E226" s="3103"/>
      <c r="F226" s="3103"/>
      <c r="G226" s="3104"/>
      <c r="H226" s="3103"/>
      <c r="I226" s="3103"/>
      <c r="J226" s="2538"/>
      <c r="K226" s="2538"/>
      <c r="L226" s="2538"/>
      <c r="M226" s="3081"/>
      <c r="N226" s="3082"/>
      <c r="O226" s="2538"/>
      <c r="P226" s="2538"/>
      <c r="Q226" s="1144" t="s">
        <v>2579</v>
      </c>
      <c r="R226" s="1145">
        <v>50000000</v>
      </c>
      <c r="S226" s="280">
        <v>20</v>
      </c>
      <c r="T226" s="1029" t="s">
        <v>1007</v>
      </c>
      <c r="U226" s="2337"/>
      <c r="V226" s="3110"/>
      <c r="W226" s="3115"/>
      <c r="X226" s="3110"/>
      <c r="Y226" s="3110"/>
      <c r="Z226" s="3110"/>
      <c r="AA226" s="3110"/>
      <c r="AB226" s="3110"/>
      <c r="AC226" s="3110"/>
      <c r="AD226" s="3110"/>
      <c r="AE226" s="3110"/>
      <c r="AF226" s="3110"/>
      <c r="AG226" s="3110"/>
      <c r="AH226" s="3110"/>
      <c r="AI226" s="3110"/>
      <c r="AJ226" s="3110"/>
      <c r="AK226" s="3110"/>
      <c r="AL226" s="3110"/>
      <c r="AM226" s="3110"/>
    </row>
    <row r="227" spans="1:39" s="251" customFormat="1" ht="107.25" customHeight="1" x14ac:dyDescent="0.2">
      <c r="A227" s="267"/>
      <c r="C227" s="3210"/>
      <c r="D227" s="3211"/>
      <c r="E227" s="3103"/>
      <c r="F227" s="3103"/>
      <c r="G227" s="3104"/>
      <c r="H227" s="3103"/>
      <c r="I227" s="3103"/>
      <c r="J227" s="2538"/>
      <c r="K227" s="2538"/>
      <c r="L227" s="2538"/>
      <c r="M227" s="3081"/>
      <c r="N227" s="3082"/>
      <c r="O227" s="2538"/>
      <c r="P227" s="2538"/>
      <c r="Q227" s="1144" t="s">
        <v>2580</v>
      </c>
      <c r="R227" s="1145">
        <v>50000000</v>
      </c>
      <c r="S227" s="280">
        <v>20</v>
      </c>
      <c r="T227" s="1029" t="s">
        <v>1007</v>
      </c>
      <c r="U227" s="2337"/>
      <c r="V227" s="3110"/>
      <c r="W227" s="3115"/>
      <c r="X227" s="3110"/>
      <c r="Y227" s="3110"/>
      <c r="Z227" s="3110"/>
      <c r="AA227" s="3110"/>
      <c r="AB227" s="3110"/>
      <c r="AC227" s="3110"/>
      <c r="AD227" s="3110"/>
      <c r="AE227" s="3110"/>
      <c r="AF227" s="3110"/>
      <c r="AG227" s="3110"/>
      <c r="AH227" s="3110"/>
      <c r="AI227" s="3110"/>
      <c r="AJ227" s="3110"/>
      <c r="AK227" s="3110"/>
      <c r="AL227" s="3110"/>
      <c r="AM227" s="3110"/>
    </row>
    <row r="228" spans="1:39" s="251" customFormat="1" ht="69" customHeight="1" x14ac:dyDescent="0.2">
      <c r="A228" s="267"/>
      <c r="C228" s="3210"/>
      <c r="D228" s="3211"/>
      <c r="E228" s="3103"/>
      <c r="F228" s="3103"/>
      <c r="G228" s="3104"/>
      <c r="H228" s="3103"/>
      <c r="I228" s="3103"/>
      <c r="J228" s="2538"/>
      <c r="K228" s="2538"/>
      <c r="L228" s="2538"/>
      <c r="M228" s="3081"/>
      <c r="N228" s="3082"/>
      <c r="O228" s="2538"/>
      <c r="P228" s="2538"/>
      <c r="Q228" s="281" t="s">
        <v>2581</v>
      </c>
      <c r="R228" s="1145">
        <v>50000000</v>
      </c>
      <c r="S228" s="280">
        <v>20</v>
      </c>
      <c r="T228" s="1046" t="s">
        <v>1007</v>
      </c>
      <c r="U228" s="2335"/>
      <c r="V228" s="3110"/>
      <c r="W228" s="3115"/>
      <c r="X228" s="3110"/>
      <c r="Y228" s="3110"/>
      <c r="Z228" s="3110"/>
      <c r="AA228" s="3110"/>
      <c r="AB228" s="3110"/>
      <c r="AC228" s="3110"/>
      <c r="AD228" s="3110"/>
      <c r="AE228" s="3110"/>
      <c r="AF228" s="3110"/>
      <c r="AG228" s="3110"/>
      <c r="AH228" s="3110"/>
      <c r="AI228" s="3110"/>
      <c r="AJ228" s="3110"/>
      <c r="AK228" s="3110"/>
      <c r="AL228" s="3110"/>
      <c r="AM228" s="3110"/>
    </row>
    <row r="229" spans="1:39" s="251" customFormat="1" ht="95.25" customHeight="1" x14ac:dyDescent="0.2">
      <c r="A229" s="267"/>
      <c r="C229" s="3210"/>
      <c r="D229" s="3211"/>
      <c r="E229" s="3103">
        <v>1905031</v>
      </c>
      <c r="F229" s="3103" t="s">
        <v>751</v>
      </c>
      <c r="G229" s="3104">
        <v>190503100</v>
      </c>
      <c r="H229" s="3103" t="s">
        <v>752</v>
      </c>
      <c r="I229" s="3105">
        <v>12</v>
      </c>
      <c r="J229" s="2538" t="s">
        <v>2399</v>
      </c>
      <c r="K229" s="2538" t="s">
        <v>819</v>
      </c>
      <c r="L229" s="2538" t="s">
        <v>820</v>
      </c>
      <c r="M229" s="3081">
        <f>SUM(R229:R235)/N229</f>
        <v>1</v>
      </c>
      <c r="N229" s="3082">
        <v>1263850000</v>
      </c>
      <c r="O229" s="2539" t="s">
        <v>821</v>
      </c>
      <c r="P229" s="2538" t="s">
        <v>2582</v>
      </c>
      <c r="Q229" s="1144" t="s">
        <v>2583</v>
      </c>
      <c r="R229" s="399">
        <v>265850000</v>
      </c>
      <c r="S229" s="1046">
        <v>61</v>
      </c>
      <c r="T229" s="1029" t="s">
        <v>2564</v>
      </c>
      <c r="U229" s="2356">
        <v>289394</v>
      </c>
      <c r="V229" s="3109">
        <v>279112</v>
      </c>
      <c r="W229" s="3114">
        <v>63164</v>
      </c>
      <c r="X229" s="3109">
        <v>45607</v>
      </c>
      <c r="Y229" s="3109">
        <v>365607</v>
      </c>
      <c r="Z229" s="3109">
        <v>75612</v>
      </c>
      <c r="AA229" s="3109">
        <v>2145</v>
      </c>
      <c r="AB229" s="3109">
        <v>12718</v>
      </c>
      <c r="AC229" s="3109">
        <v>26</v>
      </c>
      <c r="AD229" s="3109">
        <v>37</v>
      </c>
      <c r="AE229" s="3109">
        <v>0</v>
      </c>
      <c r="AF229" s="3109">
        <v>0</v>
      </c>
      <c r="AG229" s="3109">
        <v>78</v>
      </c>
      <c r="AH229" s="3109">
        <v>16897</v>
      </c>
      <c r="AI229" s="3109">
        <v>852</v>
      </c>
      <c r="AJ229" s="3109">
        <v>568506</v>
      </c>
      <c r="AK229" s="3111">
        <v>44197</v>
      </c>
      <c r="AL229" s="3111">
        <v>44561</v>
      </c>
      <c r="AM229" s="3109"/>
    </row>
    <row r="230" spans="1:39" s="251" customFormat="1" ht="103.5" customHeight="1" x14ac:dyDescent="0.2">
      <c r="A230" s="267"/>
      <c r="C230" s="3210"/>
      <c r="D230" s="3211"/>
      <c r="E230" s="3103"/>
      <c r="F230" s="3103"/>
      <c r="G230" s="3104"/>
      <c r="H230" s="3103"/>
      <c r="I230" s="3105"/>
      <c r="J230" s="2538"/>
      <c r="K230" s="2538"/>
      <c r="L230" s="2538"/>
      <c r="M230" s="3081"/>
      <c r="N230" s="3082"/>
      <c r="O230" s="2540"/>
      <c r="P230" s="2538"/>
      <c r="Q230" s="1144" t="s">
        <v>2584</v>
      </c>
      <c r="R230" s="399">
        <v>23000000</v>
      </c>
      <c r="S230" s="1046">
        <v>61</v>
      </c>
      <c r="T230" s="1029" t="s">
        <v>2564</v>
      </c>
      <c r="U230" s="2337"/>
      <c r="V230" s="3110"/>
      <c r="W230" s="3115"/>
      <c r="X230" s="3110"/>
      <c r="Y230" s="3110"/>
      <c r="Z230" s="3110"/>
      <c r="AA230" s="3110"/>
      <c r="AB230" s="3110"/>
      <c r="AC230" s="3110"/>
      <c r="AD230" s="3110"/>
      <c r="AE230" s="3110"/>
      <c r="AF230" s="3110"/>
      <c r="AG230" s="3110"/>
      <c r="AH230" s="3110"/>
      <c r="AI230" s="3110"/>
      <c r="AJ230" s="3110"/>
      <c r="AK230" s="3110"/>
      <c r="AL230" s="3110"/>
      <c r="AM230" s="3110"/>
    </row>
    <row r="231" spans="1:39" s="251" customFormat="1" ht="62.25" customHeight="1" x14ac:dyDescent="0.2">
      <c r="A231" s="267"/>
      <c r="C231" s="3210"/>
      <c r="D231" s="3211"/>
      <c r="E231" s="3103"/>
      <c r="F231" s="3103"/>
      <c r="G231" s="3104"/>
      <c r="H231" s="3103"/>
      <c r="I231" s="3105"/>
      <c r="J231" s="2538"/>
      <c r="K231" s="2538"/>
      <c r="L231" s="2538"/>
      <c r="M231" s="3081"/>
      <c r="N231" s="3082"/>
      <c r="O231" s="2540"/>
      <c r="P231" s="2538"/>
      <c r="Q231" s="1144" t="s">
        <v>2585</v>
      </c>
      <c r="R231" s="399">
        <v>350000000</v>
      </c>
      <c r="S231" s="1046">
        <v>61</v>
      </c>
      <c r="T231" s="1029" t="s">
        <v>2564</v>
      </c>
      <c r="U231" s="2337"/>
      <c r="V231" s="3110"/>
      <c r="W231" s="3115"/>
      <c r="X231" s="3110"/>
      <c r="Y231" s="3110"/>
      <c r="Z231" s="3110"/>
      <c r="AA231" s="3110"/>
      <c r="AB231" s="3110"/>
      <c r="AC231" s="3110"/>
      <c r="AD231" s="3110"/>
      <c r="AE231" s="3110"/>
      <c r="AF231" s="3110"/>
      <c r="AG231" s="3110"/>
      <c r="AH231" s="3110"/>
      <c r="AI231" s="3110"/>
      <c r="AJ231" s="3110"/>
      <c r="AK231" s="3110"/>
      <c r="AL231" s="3110"/>
      <c r="AM231" s="3110"/>
    </row>
    <row r="232" spans="1:39" s="251" customFormat="1" ht="55.5" customHeight="1" x14ac:dyDescent="0.2">
      <c r="A232" s="267"/>
      <c r="C232" s="3210"/>
      <c r="D232" s="3211"/>
      <c r="E232" s="3103"/>
      <c r="F232" s="3103"/>
      <c r="G232" s="3104"/>
      <c r="H232" s="3103"/>
      <c r="I232" s="3105"/>
      <c r="J232" s="2538"/>
      <c r="K232" s="2538"/>
      <c r="L232" s="2538"/>
      <c r="M232" s="3081"/>
      <c r="N232" s="3082"/>
      <c r="O232" s="2540"/>
      <c r="P232" s="2538"/>
      <c r="Q232" s="1144" t="s">
        <v>2586</v>
      </c>
      <c r="R232" s="399">
        <v>130000000</v>
      </c>
      <c r="S232" s="1029">
        <v>61</v>
      </c>
      <c r="T232" s="1029" t="s">
        <v>2564</v>
      </c>
      <c r="U232" s="2337"/>
      <c r="V232" s="3110"/>
      <c r="W232" s="3115"/>
      <c r="X232" s="3110"/>
      <c r="Y232" s="3110"/>
      <c r="Z232" s="3110"/>
      <c r="AA232" s="3110"/>
      <c r="AB232" s="3110"/>
      <c r="AC232" s="3110"/>
      <c r="AD232" s="3110"/>
      <c r="AE232" s="3110"/>
      <c r="AF232" s="3110"/>
      <c r="AG232" s="3110"/>
      <c r="AH232" s="3110"/>
      <c r="AI232" s="3110"/>
      <c r="AJ232" s="3110"/>
      <c r="AK232" s="3110"/>
      <c r="AL232" s="3110"/>
      <c r="AM232" s="3110"/>
    </row>
    <row r="233" spans="1:39" s="251" customFormat="1" ht="97.5" customHeight="1" x14ac:dyDescent="0.2">
      <c r="A233" s="267"/>
      <c r="C233" s="3210"/>
      <c r="D233" s="3211"/>
      <c r="E233" s="3103"/>
      <c r="F233" s="3103"/>
      <c r="G233" s="3104"/>
      <c r="H233" s="3103"/>
      <c r="I233" s="3105"/>
      <c r="J233" s="2538"/>
      <c r="K233" s="2538"/>
      <c r="L233" s="2538"/>
      <c r="M233" s="3081"/>
      <c r="N233" s="3082"/>
      <c r="O233" s="2540"/>
      <c r="P233" s="2538"/>
      <c r="Q233" s="1148" t="s">
        <v>2587</v>
      </c>
      <c r="R233" s="399">
        <v>200000000</v>
      </c>
      <c r="S233" s="1029">
        <v>61</v>
      </c>
      <c r="T233" s="1029" t="s">
        <v>2564</v>
      </c>
      <c r="U233" s="2337"/>
      <c r="V233" s="3110"/>
      <c r="W233" s="3115"/>
      <c r="X233" s="3110"/>
      <c r="Y233" s="3110"/>
      <c r="Z233" s="3110"/>
      <c r="AA233" s="3110"/>
      <c r="AB233" s="3110"/>
      <c r="AC233" s="3110"/>
      <c r="AD233" s="3110"/>
      <c r="AE233" s="3110"/>
      <c r="AF233" s="3110"/>
      <c r="AG233" s="3110"/>
      <c r="AH233" s="3110"/>
      <c r="AI233" s="3110"/>
      <c r="AJ233" s="3110"/>
      <c r="AK233" s="3110"/>
      <c r="AL233" s="3110"/>
      <c r="AM233" s="3110"/>
    </row>
    <row r="234" spans="1:39" s="251" customFormat="1" ht="97.5" customHeight="1" x14ac:dyDescent="0.2">
      <c r="A234" s="267"/>
      <c r="C234" s="3210"/>
      <c r="D234" s="3211"/>
      <c r="E234" s="3103"/>
      <c r="F234" s="3103"/>
      <c r="G234" s="3104"/>
      <c r="H234" s="3103"/>
      <c r="I234" s="3105"/>
      <c r="J234" s="2538"/>
      <c r="K234" s="2538"/>
      <c r="L234" s="2538"/>
      <c r="M234" s="3081"/>
      <c r="N234" s="3082"/>
      <c r="O234" s="2540"/>
      <c r="P234" s="2538"/>
      <c r="Q234" s="1144" t="s">
        <v>2588</v>
      </c>
      <c r="R234" s="399">
        <v>250000000</v>
      </c>
      <c r="S234" s="1029">
        <v>61</v>
      </c>
      <c r="T234" s="1029" t="s">
        <v>2564</v>
      </c>
      <c r="U234" s="2337"/>
      <c r="V234" s="3110"/>
      <c r="W234" s="3115"/>
      <c r="X234" s="3110"/>
      <c r="Y234" s="3110"/>
      <c r="Z234" s="3110"/>
      <c r="AA234" s="3110"/>
      <c r="AB234" s="3110"/>
      <c r="AC234" s="3110"/>
      <c r="AD234" s="3110"/>
      <c r="AE234" s="3110"/>
      <c r="AF234" s="3110"/>
      <c r="AG234" s="3110"/>
      <c r="AH234" s="3110"/>
      <c r="AI234" s="3110"/>
      <c r="AJ234" s="3110"/>
      <c r="AK234" s="3110"/>
      <c r="AL234" s="3110"/>
      <c r="AM234" s="3110"/>
    </row>
    <row r="235" spans="1:39" s="251" customFormat="1" ht="62.25" customHeight="1" x14ac:dyDescent="0.2">
      <c r="A235" s="267"/>
      <c r="C235" s="3210"/>
      <c r="D235" s="3211"/>
      <c r="E235" s="3103"/>
      <c r="F235" s="3103"/>
      <c r="G235" s="3104"/>
      <c r="H235" s="3103"/>
      <c r="I235" s="3105"/>
      <c r="J235" s="2538"/>
      <c r="K235" s="2538"/>
      <c r="L235" s="2538"/>
      <c r="M235" s="3081"/>
      <c r="N235" s="3082"/>
      <c r="O235" s="2541"/>
      <c r="P235" s="2538"/>
      <c r="Q235" s="1144" t="s">
        <v>2589</v>
      </c>
      <c r="R235" s="400">
        <v>45000000</v>
      </c>
      <c r="S235" s="1046">
        <v>61</v>
      </c>
      <c r="T235" s="1046" t="s">
        <v>2564</v>
      </c>
      <c r="U235" s="2335"/>
      <c r="V235" s="3110"/>
      <c r="W235" s="3115"/>
      <c r="X235" s="3110"/>
      <c r="Y235" s="3110"/>
      <c r="Z235" s="3110"/>
      <c r="AA235" s="3110"/>
      <c r="AB235" s="3110"/>
      <c r="AC235" s="3110"/>
      <c r="AD235" s="3110"/>
      <c r="AE235" s="3110"/>
      <c r="AF235" s="3110"/>
      <c r="AG235" s="3110"/>
      <c r="AH235" s="3110"/>
      <c r="AI235" s="3110"/>
      <c r="AJ235" s="3110"/>
      <c r="AK235" s="3110"/>
      <c r="AL235" s="3110"/>
      <c r="AM235" s="3110"/>
    </row>
    <row r="236" spans="1:39" s="251" customFormat="1" ht="27" customHeight="1" x14ac:dyDescent="0.2">
      <c r="A236" s="267"/>
      <c r="C236" s="386">
        <v>1906</v>
      </c>
      <c r="D236" s="386" t="s">
        <v>78</v>
      </c>
      <c r="E236" s="386"/>
      <c r="F236" s="387"/>
      <c r="G236" s="388"/>
      <c r="H236" s="387"/>
      <c r="I236" s="386"/>
      <c r="J236" s="386"/>
      <c r="K236" s="389"/>
      <c r="L236" s="387"/>
      <c r="M236" s="390"/>
      <c r="N236" s="391"/>
      <c r="O236" s="387"/>
      <c r="P236" s="387"/>
      <c r="Q236" s="387"/>
      <c r="R236" s="392"/>
      <c r="S236" s="393"/>
      <c r="T236" s="389"/>
      <c r="U236" s="401"/>
      <c r="V236" s="402"/>
      <c r="W236" s="403"/>
      <c r="X236" s="402"/>
      <c r="Y236" s="402"/>
      <c r="Z236" s="402"/>
      <c r="AA236" s="402"/>
      <c r="AB236" s="402"/>
      <c r="AC236" s="402"/>
      <c r="AD236" s="402"/>
      <c r="AE236" s="402"/>
      <c r="AF236" s="402"/>
      <c r="AG236" s="402"/>
      <c r="AH236" s="402"/>
      <c r="AI236" s="402"/>
      <c r="AJ236" s="402"/>
      <c r="AK236" s="402"/>
      <c r="AL236" s="402"/>
      <c r="AM236" s="402"/>
    </row>
    <row r="237" spans="1:39" s="251" customFormat="1" ht="133.5" customHeight="1" x14ac:dyDescent="0.2">
      <c r="A237" s="267"/>
      <c r="C237" s="3112"/>
      <c r="D237" s="3112"/>
      <c r="E237" s="1138">
        <v>1906032</v>
      </c>
      <c r="F237" s="1140" t="s">
        <v>822</v>
      </c>
      <c r="G237" s="1161">
        <v>190603200</v>
      </c>
      <c r="H237" s="282" t="s">
        <v>823</v>
      </c>
      <c r="I237" s="1141">
        <v>1500</v>
      </c>
      <c r="J237" s="404"/>
      <c r="K237" s="2538" t="s">
        <v>824</v>
      </c>
      <c r="L237" s="2538" t="s">
        <v>825</v>
      </c>
      <c r="M237" s="3081">
        <f>SUM(R237:R239)/N237</f>
        <v>1</v>
      </c>
      <c r="N237" s="3082">
        <v>31351259122</v>
      </c>
      <c r="O237" s="2538" t="s">
        <v>826</v>
      </c>
      <c r="P237" s="3108" t="s">
        <v>2590</v>
      </c>
      <c r="Q237" s="1144" t="s">
        <v>2591</v>
      </c>
      <c r="R237" s="1145">
        <v>0</v>
      </c>
      <c r="S237" s="1046">
        <v>20</v>
      </c>
      <c r="T237" s="1046" t="s">
        <v>1007</v>
      </c>
      <c r="U237" s="2356">
        <v>292684</v>
      </c>
      <c r="V237" s="2356">
        <v>282326</v>
      </c>
      <c r="W237" s="2865">
        <v>135912</v>
      </c>
      <c r="X237" s="2356">
        <v>45122</v>
      </c>
      <c r="Y237" s="2356">
        <v>365607</v>
      </c>
      <c r="Z237" s="2356">
        <v>75612</v>
      </c>
      <c r="AA237" s="2356">
        <v>2145</v>
      </c>
      <c r="AB237" s="2356">
        <v>12718</v>
      </c>
      <c r="AC237" s="2356">
        <v>26</v>
      </c>
      <c r="AD237" s="2356">
        <v>37</v>
      </c>
      <c r="AE237" s="2356">
        <v>0</v>
      </c>
      <c r="AF237" s="2356">
        <v>0</v>
      </c>
      <c r="AG237" s="2356">
        <v>53164</v>
      </c>
      <c r="AH237" s="2356">
        <v>16982</v>
      </c>
      <c r="AI237" s="2356">
        <v>60013</v>
      </c>
      <c r="AJ237" s="2356">
        <v>575010</v>
      </c>
      <c r="AK237" s="3079">
        <v>44197</v>
      </c>
      <c r="AL237" s="3079">
        <v>44561</v>
      </c>
      <c r="AM237" s="2356"/>
    </row>
    <row r="238" spans="1:39" s="251" customFormat="1" ht="258.75" customHeight="1" x14ac:dyDescent="0.2">
      <c r="A238" s="267"/>
      <c r="C238" s="3112"/>
      <c r="D238" s="3112"/>
      <c r="E238" s="3095">
        <v>1906023</v>
      </c>
      <c r="F238" s="3103" t="s">
        <v>827</v>
      </c>
      <c r="G238" s="3104">
        <v>190602300</v>
      </c>
      <c r="H238" s="3103" t="s">
        <v>828</v>
      </c>
      <c r="I238" s="3105">
        <v>19899</v>
      </c>
      <c r="J238" s="3106" t="s">
        <v>2592</v>
      </c>
      <c r="K238" s="2538"/>
      <c r="L238" s="2538"/>
      <c r="M238" s="3081"/>
      <c r="N238" s="3082"/>
      <c r="O238" s="2538"/>
      <c r="P238" s="3108"/>
      <c r="Q238" s="1144" t="s">
        <v>2593</v>
      </c>
      <c r="R238" s="1145">
        <v>31351259122</v>
      </c>
      <c r="S238" s="1046">
        <v>154</v>
      </c>
      <c r="T238" s="1046" t="s">
        <v>2594</v>
      </c>
      <c r="U238" s="2337"/>
      <c r="V238" s="2337"/>
      <c r="W238" s="3080"/>
      <c r="X238" s="2337"/>
      <c r="Y238" s="2337"/>
      <c r="Z238" s="2337"/>
      <c r="AA238" s="2337"/>
      <c r="AB238" s="2337"/>
      <c r="AC238" s="2337"/>
      <c r="AD238" s="2337"/>
      <c r="AE238" s="2337"/>
      <c r="AF238" s="2337"/>
      <c r="AG238" s="2337"/>
      <c r="AH238" s="2337"/>
      <c r="AI238" s="2337"/>
      <c r="AJ238" s="2337"/>
      <c r="AK238" s="2337"/>
      <c r="AL238" s="2337"/>
      <c r="AM238" s="2337"/>
    </row>
    <row r="239" spans="1:39" s="251" customFormat="1" ht="258.75" customHeight="1" x14ac:dyDescent="0.2">
      <c r="A239" s="267"/>
      <c r="C239" s="3112"/>
      <c r="D239" s="3112"/>
      <c r="E239" s="3095"/>
      <c r="F239" s="3103"/>
      <c r="G239" s="3104"/>
      <c r="H239" s="3103"/>
      <c r="I239" s="3105"/>
      <c r="J239" s="3107"/>
      <c r="K239" s="2538"/>
      <c r="L239" s="2538"/>
      <c r="M239" s="3081"/>
      <c r="N239" s="3082"/>
      <c r="O239" s="2538"/>
      <c r="P239" s="3108"/>
      <c r="Q239" s="1144" t="s">
        <v>2595</v>
      </c>
      <c r="R239" s="1145">
        <v>0</v>
      </c>
      <c r="S239" s="1046">
        <v>20</v>
      </c>
      <c r="T239" s="1046" t="s">
        <v>1007</v>
      </c>
      <c r="U239" s="2335"/>
      <c r="V239" s="2337"/>
      <c r="W239" s="3080"/>
      <c r="X239" s="2337"/>
      <c r="Y239" s="2337"/>
      <c r="Z239" s="2337"/>
      <c r="AA239" s="2337"/>
      <c r="AB239" s="2337"/>
      <c r="AC239" s="2337"/>
      <c r="AD239" s="2337"/>
      <c r="AE239" s="2337"/>
      <c r="AF239" s="2337"/>
      <c r="AG239" s="2337"/>
      <c r="AH239" s="2337"/>
      <c r="AI239" s="2337"/>
      <c r="AJ239" s="2337"/>
      <c r="AK239" s="2337"/>
      <c r="AL239" s="2337"/>
      <c r="AM239" s="2337"/>
    </row>
    <row r="240" spans="1:39" s="251" customFormat="1" ht="76.5" customHeight="1" x14ac:dyDescent="0.2">
      <c r="A240" s="267"/>
      <c r="C240" s="3112"/>
      <c r="D240" s="3112"/>
      <c r="E240" s="3095">
        <v>1906023</v>
      </c>
      <c r="F240" s="3084" t="s">
        <v>829</v>
      </c>
      <c r="G240" s="3101">
        <v>190602301</v>
      </c>
      <c r="H240" s="3084" t="s">
        <v>830</v>
      </c>
      <c r="I240" s="3102">
        <v>60</v>
      </c>
      <c r="J240" s="1046" t="s">
        <v>2596</v>
      </c>
      <c r="K240" s="2538" t="s">
        <v>831</v>
      </c>
      <c r="L240" s="2538" t="s">
        <v>2597</v>
      </c>
      <c r="M240" s="2890">
        <f>SUM(R240:R241)/N240</f>
        <v>0.18973470912627796</v>
      </c>
      <c r="N240" s="3082">
        <v>7786138102</v>
      </c>
      <c r="O240" s="2538" t="s">
        <v>832</v>
      </c>
      <c r="P240" s="2539" t="s">
        <v>2598</v>
      </c>
      <c r="Q240" s="2539" t="s">
        <v>2599</v>
      </c>
      <c r="R240" s="1145">
        <v>1361612640</v>
      </c>
      <c r="S240" s="1046">
        <v>110</v>
      </c>
      <c r="T240" s="277" t="s">
        <v>2600</v>
      </c>
      <c r="U240" s="2356">
        <v>292684</v>
      </c>
      <c r="V240" s="2356">
        <v>282326</v>
      </c>
      <c r="W240" s="2865">
        <v>135912</v>
      </c>
      <c r="X240" s="2356">
        <v>45122</v>
      </c>
      <c r="Y240" s="2356">
        <v>365607</v>
      </c>
      <c r="Z240" s="2356">
        <v>75612</v>
      </c>
      <c r="AA240" s="2356">
        <v>2145</v>
      </c>
      <c r="AB240" s="2356">
        <v>12718</v>
      </c>
      <c r="AC240" s="2356">
        <v>26</v>
      </c>
      <c r="AD240" s="2356">
        <v>37</v>
      </c>
      <c r="AE240" s="2356">
        <v>0</v>
      </c>
      <c r="AF240" s="2356">
        <v>0</v>
      </c>
      <c r="AG240" s="2356">
        <v>53164</v>
      </c>
      <c r="AH240" s="2356">
        <v>16982</v>
      </c>
      <c r="AI240" s="2356">
        <v>60013</v>
      </c>
      <c r="AJ240" s="2356">
        <v>575010</v>
      </c>
      <c r="AK240" s="3079">
        <v>44197</v>
      </c>
      <c r="AL240" s="3079">
        <v>44561</v>
      </c>
      <c r="AM240" s="2356"/>
    </row>
    <row r="241" spans="1:39" s="251" customFormat="1" ht="77.25" customHeight="1" x14ac:dyDescent="0.2">
      <c r="A241" s="267"/>
      <c r="C241" s="3112"/>
      <c r="D241" s="3112"/>
      <c r="E241" s="3095"/>
      <c r="F241" s="3086"/>
      <c r="G241" s="3098"/>
      <c r="H241" s="3086"/>
      <c r="I241" s="3100"/>
      <c r="J241" s="1046" t="s">
        <v>2601</v>
      </c>
      <c r="K241" s="2538"/>
      <c r="L241" s="2538"/>
      <c r="M241" s="2890"/>
      <c r="N241" s="3082"/>
      <c r="O241" s="2538"/>
      <c r="P241" s="2540"/>
      <c r="Q241" s="2541"/>
      <c r="R241" s="1145">
        <v>115688008</v>
      </c>
      <c r="S241" s="1046">
        <v>155</v>
      </c>
      <c r="T241" s="277" t="s">
        <v>2602</v>
      </c>
      <c r="U241" s="2337"/>
      <c r="V241" s="2337"/>
      <c r="W241" s="3080"/>
      <c r="X241" s="2337"/>
      <c r="Y241" s="2337"/>
      <c r="Z241" s="2337"/>
      <c r="AA241" s="2337"/>
      <c r="AB241" s="2337"/>
      <c r="AC241" s="2337"/>
      <c r="AD241" s="2337"/>
      <c r="AE241" s="2337"/>
      <c r="AF241" s="2337"/>
      <c r="AG241" s="2337"/>
      <c r="AH241" s="2337"/>
      <c r="AI241" s="2337"/>
      <c r="AJ241" s="2337"/>
      <c r="AK241" s="2337"/>
      <c r="AL241" s="2337"/>
      <c r="AM241" s="2337"/>
    </row>
    <row r="242" spans="1:39" s="251" customFormat="1" ht="126.75" customHeight="1" x14ac:dyDescent="0.2">
      <c r="A242" s="267"/>
      <c r="C242" s="3112"/>
      <c r="D242" s="3112"/>
      <c r="E242" s="3095">
        <v>1906025</v>
      </c>
      <c r="F242" s="3096" t="s">
        <v>833</v>
      </c>
      <c r="G242" s="3097">
        <v>190602500</v>
      </c>
      <c r="H242" s="3096" t="s">
        <v>834</v>
      </c>
      <c r="I242" s="3099">
        <v>100</v>
      </c>
      <c r="J242" s="286" t="s">
        <v>2603</v>
      </c>
      <c r="K242" s="2538"/>
      <c r="L242" s="2538"/>
      <c r="M242" s="2890">
        <f>SUM(R242:R243)/N240</f>
        <v>0.33701277766007959</v>
      </c>
      <c r="N242" s="3082"/>
      <c r="O242" s="2538"/>
      <c r="P242" s="2540"/>
      <c r="Q242" s="2539" t="s">
        <v>2604</v>
      </c>
      <c r="R242" s="1145">
        <v>400000000</v>
      </c>
      <c r="S242" s="1046">
        <v>35</v>
      </c>
      <c r="T242" s="277" t="s">
        <v>2605</v>
      </c>
      <c r="U242" s="2337"/>
      <c r="V242" s="2337"/>
      <c r="W242" s="3080"/>
      <c r="X242" s="2337"/>
      <c r="Y242" s="2337"/>
      <c r="Z242" s="2337"/>
      <c r="AA242" s="2337"/>
      <c r="AB242" s="2337"/>
      <c r="AC242" s="2337"/>
      <c r="AD242" s="2337"/>
      <c r="AE242" s="2337"/>
      <c r="AF242" s="2337"/>
      <c r="AG242" s="2337"/>
      <c r="AH242" s="2337"/>
      <c r="AI242" s="2337"/>
      <c r="AJ242" s="2337"/>
      <c r="AK242" s="2337"/>
      <c r="AL242" s="2337"/>
      <c r="AM242" s="2337"/>
    </row>
    <row r="243" spans="1:39" s="251" customFormat="1" ht="126.75" customHeight="1" x14ac:dyDescent="0.2">
      <c r="A243" s="267"/>
      <c r="C243" s="3112"/>
      <c r="D243" s="3112"/>
      <c r="E243" s="3095"/>
      <c r="F243" s="3086"/>
      <c r="G243" s="3098"/>
      <c r="H243" s="3086"/>
      <c r="I243" s="3100"/>
      <c r="J243" s="286" t="s">
        <v>2606</v>
      </c>
      <c r="K243" s="2538"/>
      <c r="L243" s="2538"/>
      <c r="M243" s="2890"/>
      <c r="N243" s="3082"/>
      <c r="O243" s="2538"/>
      <c r="P243" s="2540"/>
      <c r="Q243" s="2541"/>
      <c r="R243" s="1145">
        <v>2224028029</v>
      </c>
      <c r="S243" s="1046">
        <v>171</v>
      </c>
      <c r="T243" s="1046" t="s">
        <v>2607</v>
      </c>
      <c r="U243" s="2337"/>
      <c r="V243" s="2337"/>
      <c r="W243" s="3080"/>
      <c r="X243" s="2337"/>
      <c r="Y243" s="2337"/>
      <c r="Z243" s="2337"/>
      <c r="AA243" s="2337"/>
      <c r="AB243" s="2337"/>
      <c r="AC243" s="2337"/>
      <c r="AD243" s="2337"/>
      <c r="AE243" s="2337"/>
      <c r="AF243" s="2337"/>
      <c r="AG243" s="2337"/>
      <c r="AH243" s="2337"/>
      <c r="AI243" s="2337"/>
      <c r="AJ243" s="2337"/>
      <c r="AK243" s="2337"/>
      <c r="AL243" s="2337"/>
      <c r="AM243" s="2337"/>
    </row>
    <row r="244" spans="1:39" s="251" customFormat="1" ht="408.75" customHeight="1" x14ac:dyDescent="0.2">
      <c r="A244" s="267"/>
      <c r="C244" s="3112"/>
      <c r="D244" s="3112"/>
      <c r="E244" s="1138">
        <v>1906025</v>
      </c>
      <c r="F244" s="1096" t="s">
        <v>835</v>
      </c>
      <c r="G244" s="405">
        <v>190602500</v>
      </c>
      <c r="H244" s="283" t="s">
        <v>836</v>
      </c>
      <c r="I244" s="371">
        <v>100</v>
      </c>
      <c r="J244" s="286" t="s">
        <v>2608</v>
      </c>
      <c r="K244" s="2539"/>
      <c r="L244" s="2538"/>
      <c r="M244" s="1255">
        <f>SUM(R244)/N240</f>
        <v>0.47325251321364248</v>
      </c>
      <c r="N244" s="3082"/>
      <c r="O244" s="2538"/>
      <c r="P244" s="2541"/>
      <c r="Q244" s="1144" t="s">
        <v>2609</v>
      </c>
      <c r="R244" s="262">
        <v>3684809425</v>
      </c>
      <c r="S244" s="1046">
        <v>58</v>
      </c>
      <c r="T244" s="277" t="s">
        <v>2610</v>
      </c>
      <c r="U244" s="2335"/>
      <c r="V244" s="2337"/>
      <c r="W244" s="3080"/>
      <c r="X244" s="2337"/>
      <c r="Y244" s="2337"/>
      <c r="Z244" s="2337"/>
      <c r="AA244" s="2337"/>
      <c r="AB244" s="2337"/>
      <c r="AC244" s="2337"/>
      <c r="AD244" s="2337"/>
      <c r="AE244" s="2337"/>
      <c r="AF244" s="2337"/>
      <c r="AG244" s="2337"/>
      <c r="AH244" s="2337"/>
      <c r="AI244" s="2337"/>
      <c r="AJ244" s="2337"/>
      <c r="AK244" s="2337"/>
      <c r="AL244" s="2337"/>
      <c r="AM244" s="2337"/>
    </row>
    <row r="245" spans="1:39" s="251" customFormat="1" ht="53.25" customHeight="1" x14ac:dyDescent="0.2">
      <c r="A245" s="267"/>
      <c r="C245" s="3112"/>
      <c r="D245" s="3112"/>
      <c r="E245" s="3084">
        <v>1906029</v>
      </c>
      <c r="F245" s="2536" t="s">
        <v>837</v>
      </c>
      <c r="G245" s="3088">
        <v>190602900</v>
      </c>
      <c r="H245" s="3091" t="s">
        <v>838</v>
      </c>
      <c r="I245" s="3094">
        <v>40</v>
      </c>
      <c r="J245" s="2538" t="s">
        <v>2611</v>
      </c>
      <c r="K245" s="2539" t="s">
        <v>839</v>
      </c>
      <c r="L245" s="2538" t="s">
        <v>840</v>
      </c>
      <c r="M245" s="3081">
        <f>SUM(R245:R250)/N245</f>
        <v>0.65276270671470116</v>
      </c>
      <c r="N245" s="3082">
        <v>230390000</v>
      </c>
      <c r="O245" s="2538" t="s">
        <v>841</v>
      </c>
      <c r="P245" s="2539" t="s">
        <v>2612</v>
      </c>
      <c r="Q245" s="1144" t="s">
        <v>2613</v>
      </c>
      <c r="R245" s="1145">
        <v>25390000</v>
      </c>
      <c r="S245" s="280">
        <v>20</v>
      </c>
      <c r="T245" s="277" t="s">
        <v>1007</v>
      </c>
      <c r="U245" s="2356">
        <v>292684</v>
      </c>
      <c r="V245" s="2356">
        <v>282326</v>
      </c>
      <c r="W245" s="2865">
        <v>135912</v>
      </c>
      <c r="X245" s="2356">
        <v>45122</v>
      </c>
      <c r="Y245" s="2356">
        <v>365607</v>
      </c>
      <c r="Z245" s="2356">
        <v>86875</v>
      </c>
      <c r="AA245" s="2356">
        <v>2145</v>
      </c>
      <c r="AB245" s="2356">
        <v>12718</v>
      </c>
      <c r="AC245" s="2356">
        <v>26</v>
      </c>
      <c r="AD245" s="2356">
        <v>37</v>
      </c>
      <c r="AE245" s="2356">
        <v>0</v>
      </c>
      <c r="AF245" s="2356">
        <v>0</v>
      </c>
      <c r="AG245" s="2356">
        <v>53164</v>
      </c>
      <c r="AH245" s="2356">
        <v>16982</v>
      </c>
      <c r="AI245" s="2356">
        <v>60013</v>
      </c>
      <c r="AJ245" s="2356">
        <v>575010</v>
      </c>
      <c r="AK245" s="3079">
        <v>44197</v>
      </c>
      <c r="AL245" s="3079">
        <v>44561</v>
      </c>
      <c r="AM245" s="2356"/>
    </row>
    <row r="246" spans="1:39" s="251" customFormat="1" ht="84" customHeight="1" x14ac:dyDescent="0.2">
      <c r="A246" s="267"/>
      <c r="C246" s="3112"/>
      <c r="D246" s="3112"/>
      <c r="E246" s="3085"/>
      <c r="F246" s="3087"/>
      <c r="G246" s="3089"/>
      <c r="H246" s="3092"/>
      <c r="I246" s="3094"/>
      <c r="J246" s="2538"/>
      <c r="K246" s="2540"/>
      <c r="L246" s="2538"/>
      <c r="M246" s="3081"/>
      <c r="N246" s="3082"/>
      <c r="O246" s="2538"/>
      <c r="P246" s="2540"/>
      <c r="Q246" s="1144" t="s">
        <v>2614</v>
      </c>
      <c r="R246" s="1145">
        <v>20000000</v>
      </c>
      <c r="S246" s="280">
        <v>20</v>
      </c>
      <c r="T246" s="277" t="s">
        <v>1007</v>
      </c>
      <c r="U246" s="2337"/>
      <c r="V246" s="2337"/>
      <c r="W246" s="3080"/>
      <c r="X246" s="2337"/>
      <c r="Y246" s="2337"/>
      <c r="Z246" s="2337"/>
      <c r="AA246" s="2337"/>
      <c r="AB246" s="2337"/>
      <c r="AC246" s="2337"/>
      <c r="AD246" s="2337"/>
      <c r="AE246" s="2337"/>
      <c r="AF246" s="2337"/>
      <c r="AG246" s="2337"/>
      <c r="AH246" s="2337"/>
      <c r="AI246" s="2337"/>
      <c r="AJ246" s="2337"/>
      <c r="AK246" s="2337"/>
      <c r="AL246" s="2337"/>
      <c r="AM246" s="2337"/>
    </row>
    <row r="247" spans="1:39" s="251" customFormat="1" ht="93" customHeight="1" x14ac:dyDescent="0.2">
      <c r="A247" s="267"/>
      <c r="C247" s="3112"/>
      <c r="D247" s="3112"/>
      <c r="E247" s="3085"/>
      <c r="F247" s="3087"/>
      <c r="G247" s="3089"/>
      <c r="H247" s="3092"/>
      <c r="I247" s="3094"/>
      <c r="J247" s="2538"/>
      <c r="K247" s="2540"/>
      <c r="L247" s="2538"/>
      <c r="M247" s="3081"/>
      <c r="N247" s="3082"/>
      <c r="O247" s="2538"/>
      <c r="P247" s="2540"/>
      <c r="Q247" s="1144" t="s">
        <v>2615</v>
      </c>
      <c r="R247" s="1145">
        <v>20000000</v>
      </c>
      <c r="S247" s="280">
        <v>20</v>
      </c>
      <c r="T247" s="277" t="s">
        <v>1007</v>
      </c>
      <c r="U247" s="2337"/>
      <c r="V247" s="2337"/>
      <c r="W247" s="3080"/>
      <c r="X247" s="2337"/>
      <c r="Y247" s="2337"/>
      <c r="Z247" s="2337"/>
      <c r="AA247" s="2337"/>
      <c r="AB247" s="2337"/>
      <c r="AC247" s="2337"/>
      <c r="AD247" s="2337"/>
      <c r="AE247" s="2337"/>
      <c r="AF247" s="2337"/>
      <c r="AG247" s="2337"/>
      <c r="AH247" s="2337"/>
      <c r="AI247" s="2337"/>
      <c r="AJ247" s="2337"/>
      <c r="AK247" s="2337"/>
      <c r="AL247" s="2337"/>
      <c r="AM247" s="2337"/>
    </row>
    <row r="248" spans="1:39" s="251" customFormat="1" ht="85.5" customHeight="1" x14ac:dyDescent="0.2">
      <c r="A248" s="267"/>
      <c r="C248" s="3112"/>
      <c r="D248" s="3112"/>
      <c r="E248" s="3085"/>
      <c r="F248" s="3087"/>
      <c r="G248" s="3089"/>
      <c r="H248" s="3092"/>
      <c r="I248" s="3094"/>
      <c r="J248" s="2538"/>
      <c r="K248" s="2540"/>
      <c r="L248" s="2538"/>
      <c r="M248" s="3081"/>
      <c r="N248" s="3082"/>
      <c r="O248" s="2538"/>
      <c r="P248" s="2540"/>
      <c r="Q248" s="1144" t="s">
        <v>2616</v>
      </c>
      <c r="R248" s="1145">
        <v>20000000</v>
      </c>
      <c r="S248" s="280">
        <v>20</v>
      </c>
      <c r="T248" s="277" t="s">
        <v>1007</v>
      </c>
      <c r="U248" s="2337"/>
      <c r="V248" s="2337"/>
      <c r="W248" s="3080"/>
      <c r="X248" s="2337"/>
      <c r="Y248" s="2337"/>
      <c r="Z248" s="2337"/>
      <c r="AA248" s="2337"/>
      <c r="AB248" s="2337"/>
      <c r="AC248" s="2337"/>
      <c r="AD248" s="2337"/>
      <c r="AE248" s="2337"/>
      <c r="AF248" s="2337"/>
      <c r="AG248" s="2337"/>
      <c r="AH248" s="2337"/>
      <c r="AI248" s="2337"/>
      <c r="AJ248" s="2337"/>
      <c r="AK248" s="2337"/>
      <c r="AL248" s="2337"/>
      <c r="AM248" s="2337"/>
    </row>
    <row r="249" spans="1:39" s="251" customFormat="1" ht="69.75" customHeight="1" x14ac:dyDescent="0.2">
      <c r="A249" s="267"/>
      <c r="C249" s="3112"/>
      <c r="D249" s="3112"/>
      <c r="E249" s="3085"/>
      <c r="F249" s="3087"/>
      <c r="G249" s="3089"/>
      <c r="H249" s="3092"/>
      <c r="I249" s="3094"/>
      <c r="J249" s="2538"/>
      <c r="K249" s="2540"/>
      <c r="L249" s="2538"/>
      <c r="M249" s="3081"/>
      <c r="N249" s="3082"/>
      <c r="O249" s="2538"/>
      <c r="P249" s="2540"/>
      <c r="Q249" s="1144" t="s">
        <v>2617</v>
      </c>
      <c r="R249" s="1145">
        <v>15000000</v>
      </c>
      <c r="S249" s="280">
        <v>20</v>
      </c>
      <c r="T249" s="277" t="s">
        <v>1007</v>
      </c>
      <c r="U249" s="2337"/>
      <c r="V249" s="2337"/>
      <c r="W249" s="3080"/>
      <c r="X249" s="2337"/>
      <c r="Y249" s="2337"/>
      <c r="Z249" s="2337"/>
      <c r="AA249" s="2337"/>
      <c r="AB249" s="2337"/>
      <c r="AC249" s="2337"/>
      <c r="AD249" s="2337"/>
      <c r="AE249" s="2337"/>
      <c r="AF249" s="2337"/>
      <c r="AG249" s="2337"/>
      <c r="AH249" s="2337"/>
      <c r="AI249" s="2337"/>
      <c r="AJ249" s="2337"/>
      <c r="AK249" s="2337"/>
      <c r="AL249" s="2337"/>
      <c r="AM249" s="2337"/>
    </row>
    <row r="250" spans="1:39" s="251" customFormat="1" ht="69" customHeight="1" x14ac:dyDescent="0.2">
      <c r="A250" s="267"/>
      <c r="C250" s="3112"/>
      <c r="D250" s="3112"/>
      <c r="E250" s="3086"/>
      <c r="F250" s="2537"/>
      <c r="G250" s="3090"/>
      <c r="H250" s="3093"/>
      <c r="I250" s="3094"/>
      <c r="J250" s="2538"/>
      <c r="K250" s="2540"/>
      <c r="L250" s="2538"/>
      <c r="M250" s="3081"/>
      <c r="N250" s="3082"/>
      <c r="O250" s="2538"/>
      <c r="P250" s="2540"/>
      <c r="Q250" s="1144" t="s">
        <v>2618</v>
      </c>
      <c r="R250" s="271">
        <v>50000000</v>
      </c>
      <c r="S250" s="280">
        <v>20</v>
      </c>
      <c r="T250" s="277" t="s">
        <v>1007</v>
      </c>
      <c r="U250" s="2337"/>
      <c r="V250" s="2337"/>
      <c r="W250" s="3080"/>
      <c r="X250" s="2337"/>
      <c r="Y250" s="2337"/>
      <c r="Z250" s="2337"/>
      <c r="AA250" s="2337"/>
      <c r="AB250" s="2337"/>
      <c r="AC250" s="2337"/>
      <c r="AD250" s="2337"/>
      <c r="AE250" s="2337"/>
      <c r="AF250" s="2337"/>
      <c r="AG250" s="2337"/>
      <c r="AH250" s="2337"/>
      <c r="AI250" s="2337"/>
      <c r="AJ250" s="2337"/>
      <c r="AK250" s="2337"/>
      <c r="AL250" s="2337"/>
      <c r="AM250" s="2337"/>
    </row>
    <row r="251" spans="1:39" s="251" customFormat="1" ht="153.75" customHeight="1" x14ac:dyDescent="0.2">
      <c r="A251" s="267"/>
      <c r="C251" s="3112"/>
      <c r="D251" s="3112"/>
      <c r="E251" s="1096">
        <v>1906032</v>
      </c>
      <c r="F251" s="1153" t="s">
        <v>822</v>
      </c>
      <c r="G251" s="397">
        <v>190603200</v>
      </c>
      <c r="H251" s="1155" t="s">
        <v>823</v>
      </c>
      <c r="I251" s="284">
        <v>1500</v>
      </c>
      <c r="J251" s="1046" t="s">
        <v>2619</v>
      </c>
      <c r="K251" s="2540"/>
      <c r="L251" s="2538"/>
      <c r="M251" s="1136">
        <f>R251/N245</f>
        <v>8.6809323321324711E-2</v>
      </c>
      <c r="N251" s="3082"/>
      <c r="O251" s="2538"/>
      <c r="P251" s="2541"/>
      <c r="Q251" s="1144" t="s">
        <v>2620</v>
      </c>
      <c r="R251" s="271">
        <v>20000000</v>
      </c>
      <c r="S251" s="280">
        <v>20</v>
      </c>
      <c r="T251" s="277" t="s">
        <v>1007</v>
      </c>
      <c r="U251" s="2337"/>
      <c r="V251" s="2337"/>
      <c r="W251" s="3080"/>
      <c r="X251" s="2337"/>
      <c r="Y251" s="2337"/>
      <c r="Z251" s="2337"/>
      <c r="AA251" s="2337"/>
      <c r="AB251" s="2337"/>
      <c r="AC251" s="2337"/>
      <c r="AD251" s="2337"/>
      <c r="AE251" s="2337"/>
      <c r="AF251" s="2337"/>
      <c r="AG251" s="2337"/>
      <c r="AH251" s="2337"/>
      <c r="AI251" s="2337"/>
      <c r="AJ251" s="2337"/>
      <c r="AK251" s="2337"/>
      <c r="AL251" s="2337"/>
      <c r="AM251" s="2337"/>
    </row>
    <row r="252" spans="1:39" s="251" customFormat="1" ht="60" customHeight="1" x14ac:dyDescent="0.2">
      <c r="A252" s="267"/>
      <c r="C252" s="3112"/>
      <c r="D252" s="3112"/>
      <c r="E252" s="1096">
        <v>1906005</v>
      </c>
      <c r="F252" s="1153" t="s">
        <v>842</v>
      </c>
      <c r="G252" s="397">
        <v>190600500</v>
      </c>
      <c r="H252" s="283" t="s">
        <v>842</v>
      </c>
      <c r="I252" s="285">
        <v>2</v>
      </c>
      <c r="J252" s="1046" t="s">
        <v>2621</v>
      </c>
      <c r="K252" s="2540"/>
      <c r="L252" s="2538"/>
      <c r="M252" s="1136">
        <f>R252/N245</f>
        <v>8.6809323321324711E-2</v>
      </c>
      <c r="N252" s="3082"/>
      <c r="O252" s="2538"/>
      <c r="P252" s="2539" t="s">
        <v>2622</v>
      </c>
      <c r="Q252" s="1144" t="s">
        <v>2623</v>
      </c>
      <c r="R252" s="271">
        <v>20000000</v>
      </c>
      <c r="S252" s="280">
        <v>20</v>
      </c>
      <c r="T252" s="277" t="s">
        <v>1007</v>
      </c>
      <c r="U252" s="2337"/>
      <c r="V252" s="2337"/>
      <c r="W252" s="3080"/>
      <c r="X252" s="2337"/>
      <c r="Y252" s="2337"/>
      <c r="Z252" s="2337"/>
      <c r="AA252" s="2337"/>
      <c r="AB252" s="2337"/>
      <c r="AC252" s="2337"/>
      <c r="AD252" s="2337"/>
      <c r="AE252" s="2337"/>
      <c r="AF252" s="2337"/>
      <c r="AG252" s="2337"/>
      <c r="AH252" s="2337"/>
      <c r="AI252" s="2337"/>
      <c r="AJ252" s="2337"/>
      <c r="AK252" s="2337"/>
      <c r="AL252" s="2337"/>
      <c r="AM252" s="2337"/>
    </row>
    <row r="253" spans="1:39" s="251" customFormat="1" ht="88.5" customHeight="1" x14ac:dyDescent="0.2">
      <c r="A253" s="267"/>
      <c r="C253" s="3112"/>
      <c r="D253" s="3112"/>
      <c r="E253" s="1139">
        <v>1906022</v>
      </c>
      <c r="F253" s="1159" t="s">
        <v>843</v>
      </c>
      <c r="G253" s="1158">
        <v>190602200</v>
      </c>
      <c r="H253" s="1157" t="s">
        <v>844</v>
      </c>
      <c r="I253" s="371">
        <v>1</v>
      </c>
      <c r="J253" s="1046" t="s">
        <v>2624</v>
      </c>
      <c r="K253" s="2540"/>
      <c r="L253" s="2538"/>
      <c r="M253" s="1136">
        <f>R253/N245</f>
        <v>8.6809323321324711E-2</v>
      </c>
      <c r="N253" s="3082"/>
      <c r="O253" s="2538"/>
      <c r="P253" s="2540"/>
      <c r="Q253" s="1144" t="s">
        <v>2625</v>
      </c>
      <c r="R253" s="271">
        <v>20000000</v>
      </c>
      <c r="S253" s="280">
        <v>20</v>
      </c>
      <c r="T253" s="277" t="s">
        <v>1007</v>
      </c>
      <c r="U253" s="2337"/>
      <c r="V253" s="2337"/>
      <c r="W253" s="3080"/>
      <c r="X253" s="2337"/>
      <c r="Y253" s="2337"/>
      <c r="Z253" s="2337"/>
      <c r="AA253" s="2337"/>
      <c r="AB253" s="2337"/>
      <c r="AC253" s="2337"/>
      <c r="AD253" s="2337"/>
      <c r="AE253" s="2337"/>
      <c r="AF253" s="2337"/>
      <c r="AG253" s="2337"/>
      <c r="AH253" s="2337"/>
      <c r="AI253" s="2337"/>
      <c r="AJ253" s="2337"/>
      <c r="AK253" s="2337"/>
      <c r="AL253" s="2337"/>
      <c r="AM253" s="2337"/>
    </row>
    <row r="254" spans="1:39" s="251" customFormat="1" ht="85.5" customHeight="1" x14ac:dyDescent="0.2">
      <c r="A254" s="267"/>
      <c r="C254" s="3113"/>
      <c r="D254" s="3113"/>
      <c r="E254" s="1420">
        <v>1906023</v>
      </c>
      <c r="F254" s="1250" t="s">
        <v>829</v>
      </c>
      <c r="G254" s="1251">
        <v>190602301</v>
      </c>
      <c r="H254" s="1253" t="s">
        <v>845</v>
      </c>
      <c r="I254" s="1421">
        <v>40</v>
      </c>
      <c r="J254" s="1196" t="s">
        <v>2626</v>
      </c>
      <c r="K254" s="2540"/>
      <c r="L254" s="2539"/>
      <c r="M254" s="1244">
        <f>R254/N245</f>
        <v>8.6809323321324711E-2</v>
      </c>
      <c r="N254" s="3083"/>
      <c r="O254" s="2539"/>
      <c r="P254" s="2540"/>
      <c r="Q254" s="1238" t="s">
        <v>2627</v>
      </c>
      <c r="R254" s="265">
        <v>20000000</v>
      </c>
      <c r="S254" s="1422">
        <v>20</v>
      </c>
      <c r="T254" s="1423" t="s">
        <v>1007</v>
      </c>
      <c r="U254" s="2337"/>
      <c r="V254" s="2337"/>
      <c r="W254" s="3080"/>
      <c r="X254" s="2337"/>
      <c r="Y254" s="2337"/>
      <c r="Z254" s="2337"/>
      <c r="AA254" s="2337"/>
      <c r="AB254" s="2337"/>
      <c r="AC254" s="2337"/>
      <c r="AD254" s="2337"/>
      <c r="AE254" s="2337"/>
      <c r="AF254" s="2337"/>
      <c r="AG254" s="2337"/>
      <c r="AH254" s="2337"/>
      <c r="AI254" s="2337"/>
      <c r="AJ254" s="2337"/>
      <c r="AK254" s="2337"/>
      <c r="AL254" s="2337"/>
      <c r="AM254" s="2337"/>
    </row>
    <row r="255" spans="1:39" s="251" customFormat="1" ht="27" customHeight="1" x14ac:dyDescent="0.2">
      <c r="A255" s="1424"/>
      <c r="B255" s="404"/>
      <c r="C255" s="404"/>
      <c r="D255" s="404"/>
      <c r="E255" s="404"/>
      <c r="F255" s="269"/>
      <c r="G255" s="1425"/>
      <c r="H255" s="1426"/>
      <c r="I255" s="404"/>
      <c r="J255" s="404"/>
      <c r="K255" s="1234"/>
      <c r="L255" s="269"/>
      <c r="M255" s="1427"/>
      <c r="N255" s="1428"/>
      <c r="O255" s="269"/>
      <c r="P255" s="269"/>
      <c r="Q255" s="42" t="s">
        <v>1027</v>
      </c>
      <c r="R255" s="44">
        <f>SUM(R9:R254)</f>
        <v>46024178134</v>
      </c>
      <c r="S255" s="268"/>
      <c r="T255" s="1233"/>
      <c r="U255" s="1429"/>
      <c r="V255" s="1209"/>
      <c r="W255" s="1221"/>
      <c r="X255" s="1209"/>
      <c r="Y255" s="1209"/>
      <c r="Z255" s="1209"/>
      <c r="AA255" s="1209"/>
      <c r="AB255" s="1209"/>
      <c r="AC255" s="1209"/>
      <c r="AD255" s="1209"/>
      <c r="AE255" s="1209"/>
      <c r="AF255" s="1209"/>
      <c r="AG255" s="1209"/>
      <c r="AH255" s="1209"/>
      <c r="AI255" s="1209"/>
      <c r="AJ255" s="1209"/>
      <c r="AK255" s="1209"/>
      <c r="AL255" s="1209"/>
      <c r="AM255" s="1209"/>
    </row>
    <row r="256" spans="1:39" s="359" customFormat="1" ht="27" customHeight="1" x14ac:dyDescent="0.2">
      <c r="A256" s="1409"/>
      <c r="F256" s="1410"/>
      <c r="G256" s="1411"/>
      <c r="H256" s="1412"/>
      <c r="K256" s="1247"/>
      <c r="L256" s="1410"/>
      <c r="M256" s="1413"/>
      <c r="N256" s="1414"/>
      <c r="O256" s="1410"/>
      <c r="P256" s="1410"/>
      <c r="Q256" s="1290"/>
      <c r="R256" s="1415"/>
      <c r="S256" s="1416"/>
      <c r="T256" s="1417"/>
      <c r="W256" s="1409"/>
      <c r="AK256" s="1418"/>
      <c r="AL256" s="1419"/>
      <c r="AM256" s="1410"/>
    </row>
    <row r="257" spans="1:39" s="359" customFormat="1" ht="27" customHeight="1" x14ac:dyDescent="0.2">
      <c r="A257" s="1409"/>
      <c r="F257" s="1410"/>
      <c r="G257" s="1411"/>
      <c r="H257" s="1412"/>
      <c r="K257" s="1247"/>
      <c r="L257" s="1410"/>
      <c r="M257" s="1413"/>
      <c r="N257" s="1414"/>
      <c r="O257" s="1410"/>
      <c r="P257" s="1410"/>
      <c r="Q257" s="1290"/>
      <c r="R257" s="1415"/>
      <c r="S257" s="1416"/>
      <c r="T257" s="1417"/>
      <c r="W257" s="1409"/>
      <c r="AK257" s="1418"/>
      <c r="AL257" s="1419"/>
      <c r="AM257" s="1410"/>
    </row>
  </sheetData>
  <mergeCells count="945">
    <mergeCell ref="A1:AK4"/>
    <mergeCell ref="A5:I6"/>
    <mergeCell ref="J5:AM5"/>
    <mergeCell ref="U6:AI6"/>
    <mergeCell ref="A7:B7"/>
    <mergeCell ref="C7:D7"/>
    <mergeCell ref="E7:F7"/>
    <mergeCell ref="G7:H7"/>
    <mergeCell ref="I7:I8"/>
    <mergeCell ref="J7:J8"/>
    <mergeCell ref="AG7:AI7"/>
    <mergeCell ref="AJ7:AJ8"/>
    <mergeCell ref="AK7:AK8"/>
    <mergeCell ref="AL7:AL8"/>
    <mergeCell ref="AM7:AM8"/>
    <mergeCell ref="W7:Z7"/>
    <mergeCell ref="AA7:AF7"/>
    <mergeCell ref="A10:B81"/>
    <mergeCell ref="E11:E13"/>
    <mergeCell ref="F11:F13"/>
    <mergeCell ref="G11:G13"/>
    <mergeCell ref="H11:H13"/>
    <mergeCell ref="Q7:Q8"/>
    <mergeCell ref="R7:R8"/>
    <mergeCell ref="S7:T7"/>
    <mergeCell ref="U7:V7"/>
    <mergeCell ref="K7:K8"/>
    <mergeCell ref="L7:L8"/>
    <mergeCell ref="M7:M8"/>
    <mergeCell ref="N7:N8"/>
    <mergeCell ref="O7:O8"/>
    <mergeCell ref="P7:P8"/>
    <mergeCell ref="U11:U36"/>
    <mergeCell ref="V11:V36"/>
    <mergeCell ref="E20:E23"/>
    <mergeCell ref="F20:F23"/>
    <mergeCell ref="G20:G23"/>
    <mergeCell ref="H20:H23"/>
    <mergeCell ref="E17:E19"/>
    <mergeCell ref="F17:F19"/>
    <mergeCell ref="G17:G19"/>
    <mergeCell ref="W11:W36"/>
    <mergeCell ref="X11:X36"/>
    <mergeCell ref="P24:P36"/>
    <mergeCell ref="I11:I13"/>
    <mergeCell ref="J11:J13"/>
    <mergeCell ref="K11:K36"/>
    <mergeCell ref="L11:L36"/>
    <mergeCell ref="M11:M13"/>
    <mergeCell ref="N11:N36"/>
    <mergeCell ref="M17:M19"/>
    <mergeCell ref="M20:M23"/>
    <mergeCell ref="M24:M32"/>
    <mergeCell ref="M35:M36"/>
    <mergeCell ref="I20:I23"/>
    <mergeCell ref="J20:J23"/>
    <mergeCell ref="AK11:AK36"/>
    <mergeCell ref="AL11:AL36"/>
    <mergeCell ref="AM11:AM36"/>
    <mergeCell ref="E14:E16"/>
    <mergeCell ref="F14:F16"/>
    <mergeCell ref="G14:G16"/>
    <mergeCell ref="H14:H16"/>
    <mergeCell ref="I14:I16"/>
    <mergeCell ref="J14:J16"/>
    <mergeCell ref="M14:M16"/>
    <mergeCell ref="AE11:AE36"/>
    <mergeCell ref="AF11:AF36"/>
    <mergeCell ref="AG11:AG36"/>
    <mergeCell ref="AH11:AH36"/>
    <mergeCell ref="AI11:AI36"/>
    <mergeCell ref="AJ11:AJ36"/>
    <mergeCell ref="Y11:Y36"/>
    <mergeCell ref="Z11:Z36"/>
    <mergeCell ref="AA11:AA36"/>
    <mergeCell ref="AB11:AB36"/>
    <mergeCell ref="AC11:AC36"/>
    <mergeCell ref="AD11:AD36"/>
    <mergeCell ref="O11:O36"/>
    <mergeCell ref="P11:P23"/>
    <mergeCell ref="H17:H19"/>
    <mergeCell ref="I17:I19"/>
    <mergeCell ref="J17:J19"/>
    <mergeCell ref="E35:E36"/>
    <mergeCell ref="F35:F36"/>
    <mergeCell ref="G35:G36"/>
    <mergeCell ref="H35:H36"/>
    <mergeCell ref="I35:I36"/>
    <mergeCell ref="J35:J36"/>
    <mergeCell ref="E24:E32"/>
    <mergeCell ref="F24:F32"/>
    <mergeCell ref="G24:G32"/>
    <mergeCell ref="H24:H32"/>
    <mergeCell ref="I24:I32"/>
    <mergeCell ref="J24:J25"/>
    <mergeCell ref="J26:J32"/>
    <mergeCell ref="K37:K53"/>
    <mergeCell ref="L37:L53"/>
    <mergeCell ref="M37:M40"/>
    <mergeCell ref="N37:N53"/>
    <mergeCell ref="O37:O53"/>
    <mergeCell ref="P37:P40"/>
    <mergeCell ref="E37:E40"/>
    <mergeCell ref="F37:F40"/>
    <mergeCell ref="G37:G40"/>
    <mergeCell ref="H37:H40"/>
    <mergeCell ref="I37:I40"/>
    <mergeCell ref="J37:J40"/>
    <mergeCell ref="AD37:AD53"/>
    <mergeCell ref="AE37:AE53"/>
    <mergeCell ref="AF37:AF53"/>
    <mergeCell ref="U37:U53"/>
    <mergeCell ref="V37:V53"/>
    <mergeCell ref="W37:W53"/>
    <mergeCell ref="X37:X53"/>
    <mergeCell ref="Y37:Y53"/>
    <mergeCell ref="Z37:Z53"/>
    <mergeCell ref="E54:E59"/>
    <mergeCell ref="F54:F59"/>
    <mergeCell ref="G54:G59"/>
    <mergeCell ref="H54:H59"/>
    <mergeCell ref="I54:I59"/>
    <mergeCell ref="J54:J59"/>
    <mergeCell ref="AM37:AM53"/>
    <mergeCell ref="E41:E53"/>
    <mergeCell ref="F41:F53"/>
    <mergeCell ref="G41:G53"/>
    <mergeCell ref="H41:H53"/>
    <mergeCell ref="I41:I53"/>
    <mergeCell ref="J41:J53"/>
    <mergeCell ref="M41:M53"/>
    <mergeCell ref="P41:P53"/>
    <mergeCell ref="AG37:AG53"/>
    <mergeCell ref="AH37:AH53"/>
    <mergeCell ref="AI37:AI53"/>
    <mergeCell ref="AJ37:AJ53"/>
    <mergeCell ref="AK37:AK53"/>
    <mergeCell ref="AL37:AL53"/>
    <mergeCell ref="AA37:AA53"/>
    <mergeCell ref="AB37:AB53"/>
    <mergeCell ref="AC37:AC53"/>
    <mergeCell ref="W54:W64"/>
    <mergeCell ref="X54:X64"/>
    <mergeCell ref="Y54:Y64"/>
    <mergeCell ref="Z54:Z64"/>
    <mergeCell ref="K54:K64"/>
    <mergeCell ref="L54:L64"/>
    <mergeCell ref="M54:M59"/>
    <mergeCell ref="N54:N64"/>
    <mergeCell ref="O54:O64"/>
    <mergeCell ref="P54:P64"/>
    <mergeCell ref="AM54:AM64"/>
    <mergeCell ref="E60:E62"/>
    <mergeCell ref="F60:F62"/>
    <mergeCell ref="G60:G62"/>
    <mergeCell ref="H60:H62"/>
    <mergeCell ref="I60:I62"/>
    <mergeCell ref="J60:J62"/>
    <mergeCell ref="M60:M62"/>
    <mergeCell ref="E63:E64"/>
    <mergeCell ref="F63:F64"/>
    <mergeCell ref="AG54:AG64"/>
    <mergeCell ref="AH54:AH64"/>
    <mergeCell ref="AI54:AI64"/>
    <mergeCell ref="AJ54:AJ64"/>
    <mergeCell ref="AK54:AK64"/>
    <mergeCell ref="AL54:AL64"/>
    <mergeCell ref="AA54:AA64"/>
    <mergeCell ref="AB54:AB64"/>
    <mergeCell ref="AC54:AC64"/>
    <mergeCell ref="AD54:AD64"/>
    <mergeCell ref="AE54:AE64"/>
    <mergeCell ref="AF54:AF64"/>
    <mergeCell ref="U54:U64"/>
    <mergeCell ref="V54:V64"/>
    <mergeCell ref="G63:G64"/>
    <mergeCell ref="H63:H64"/>
    <mergeCell ref="I63:I64"/>
    <mergeCell ref="J63:J64"/>
    <mergeCell ref="M63:M64"/>
    <mergeCell ref="E65:E67"/>
    <mergeCell ref="F65:F67"/>
    <mergeCell ref="G65:G67"/>
    <mergeCell ref="H65:H67"/>
    <mergeCell ref="I65:I67"/>
    <mergeCell ref="V65:V67"/>
    <mergeCell ref="W65:W67"/>
    <mergeCell ref="X65:X67"/>
    <mergeCell ref="Y65:Y67"/>
    <mergeCell ref="J65:J67"/>
    <mergeCell ref="K65:K67"/>
    <mergeCell ref="L65:L67"/>
    <mergeCell ref="M65:M67"/>
    <mergeCell ref="N65:N67"/>
    <mergeCell ref="O65:O67"/>
    <mergeCell ref="AL65:AL67"/>
    <mergeCell ref="AM65:AM67"/>
    <mergeCell ref="K68:K75"/>
    <mergeCell ref="L68:L75"/>
    <mergeCell ref="N68:N75"/>
    <mergeCell ref="O68:O75"/>
    <mergeCell ref="P68:P75"/>
    <mergeCell ref="U68:U75"/>
    <mergeCell ref="V68:V75"/>
    <mergeCell ref="W68:W75"/>
    <mergeCell ref="AF65:AF67"/>
    <mergeCell ref="AG65:AG67"/>
    <mergeCell ref="AH65:AH67"/>
    <mergeCell ref="AI65:AI67"/>
    <mergeCell ref="AJ65:AJ67"/>
    <mergeCell ref="AK65:AK67"/>
    <mergeCell ref="Z65:Z67"/>
    <mergeCell ref="AA65:AA67"/>
    <mergeCell ref="AB65:AB67"/>
    <mergeCell ref="AC65:AC67"/>
    <mergeCell ref="AD65:AD67"/>
    <mergeCell ref="AE65:AE67"/>
    <mergeCell ref="P65:P67"/>
    <mergeCell ref="U65:U67"/>
    <mergeCell ref="E70:E73"/>
    <mergeCell ref="F70:F73"/>
    <mergeCell ref="G70:G73"/>
    <mergeCell ref="H70:H73"/>
    <mergeCell ref="I70:I73"/>
    <mergeCell ref="J70:J73"/>
    <mergeCell ref="AD68:AD75"/>
    <mergeCell ref="AE68:AE75"/>
    <mergeCell ref="AF68:AF75"/>
    <mergeCell ref="X68:X75"/>
    <mergeCell ref="Y68:Y75"/>
    <mergeCell ref="Z68:Z75"/>
    <mergeCell ref="AA68:AA75"/>
    <mergeCell ref="AB68:AB75"/>
    <mergeCell ref="AC68:AC75"/>
    <mergeCell ref="M70:M73"/>
    <mergeCell ref="E74:E75"/>
    <mergeCell ref="F74:F75"/>
    <mergeCell ref="G74:G75"/>
    <mergeCell ref="H74:H75"/>
    <mergeCell ref="I74:I75"/>
    <mergeCell ref="J74:J75"/>
    <mergeCell ref="M74:M75"/>
    <mergeCell ref="AJ68:AJ75"/>
    <mergeCell ref="AK76:AK80"/>
    <mergeCell ref="AL76:AL80"/>
    <mergeCell ref="AM76:AM80"/>
    <mergeCell ref="AB76:AB80"/>
    <mergeCell ref="AC76:AC80"/>
    <mergeCell ref="AD76:AD80"/>
    <mergeCell ref="AE76:AE80"/>
    <mergeCell ref="AF76:AF80"/>
    <mergeCell ref="AG76:AG80"/>
    <mergeCell ref="AK68:AK75"/>
    <mergeCell ref="AL68:AL75"/>
    <mergeCell ref="AM68:AM75"/>
    <mergeCell ref="AG68:AG75"/>
    <mergeCell ref="AH68:AH75"/>
    <mergeCell ref="AI68:AI75"/>
    <mergeCell ref="E79:E80"/>
    <mergeCell ref="F79:F80"/>
    <mergeCell ref="G79:G80"/>
    <mergeCell ref="H79:H80"/>
    <mergeCell ref="I79:I80"/>
    <mergeCell ref="J79:J80"/>
    <mergeCell ref="AH76:AH80"/>
    <mergeCell ref="AI76:AI80"/>
    <mergeCell ref="AJ76:AJ80"/>
    <mergeCell ref="V76:V80"/>
    <mergeCell ref="W76:W80"/>
    <mergeCell ref="X76:X80"/>
    <mergeCell ref="Y76:Y80"/>
    <mergeCell ref="Z76:Z80"/>
    <mergeCell ref="AA76:AA80"/>
    <mergeCell ref="K76:K80"/>
    <mergeCell ref="L76:L80"/>
    <mergeCell ref="N76:N80"/>
    <mergeCell ref="O76:O80"/>
    <mergeCell ref="P76:P80"/>
    <mergeCell ref="U76:U80"/>
    <mergeCell ref="M79:M80"/>
    <mergeCell ref="S79:S80"/>
    <mergeCell ref="T79:T80"/>
    <mergeCell ref="C82:D235"/>
    <mergeCell ref="E82:E85"/>
    <mergeCell ref="F82:F85"/>
    <mergeCell ref="G82:G85"/>
    <mergeCell ref="H82:H85"/>
    <mergeCell ref="I82:I85"/>
    <mergeCell ref="E92:E93"/>
    <mergeCell ref="F92:F93"/>
    <mergeCell ref="G92:G93"/>
    <mergeCell ref="H92:H93"/>
    <mergeCell ref="E96:E100"/>
    <mergeCell ref="F96:F100"/>
    <mergeCell ref="G96:G100"/>
    <mergeCell ref="H96:H100"/>
    <mergeCell ref="I96:I100"/>
    <mergeCell ref="E103:E105"/>
    <mergeCell ref="F103:F105"/>
    <mergeCell ref="G103:G105"/>
    <mergeCell ref="H103:H105"/>
    <mergeCell ref="I103:I105"/>
    <mergeCell ref="I138:I143"/>
    <mergeCell ref="E144:E148"/>
    <mergeCell ref="F144:F148"/>
    <mergeCell ref="G144:G148"/>
    <mergeCell ref="V82:V90"/>
    <mergeCell ref="W82:W90"/>
    <mergeCell ref="X82:X90"/>
    <mergeCell ref="Y82:Y90"/>
    <mergeCell ref="J82:J85"/>
    <mergeCell ref="K82:K90"/>
    <mergeCell ref="L82:L90"/>
    <mergeCell ref="M82:M85"/>
    <mergeCell ref="N82:N90"/>
    <mergeCell ref="O82:O90"/>
    <mergeCell ref="AL82:AL90"/>
    <mergeCell ref="AM82:AM90"/>
    <mergeCell ref="E86:E90"/>
    <mergeCell ref="F86:F90"/>
    <mergeCell ref="G86:G90"/>
    <mergeCell ref="H86:H90"/>
    <mergeCell ref="I86:I90"/>
    <mergeCell ref="J86:J90"/>
    <mergeCell ref="M86:M90"/>
    <mergeCell ref="P86:P90"/>
    <mergeCell ref="AF82:AF90"/>
    <mergeCell ref="AG82:AG90"/>
    <mergeCell ref="AH82:AH90"/>
    <mergeCell ref="AI82:AI90"/>
    <mergeCell ref="AJ82:AJ90"/>
    <mergeCell ref="AK82:AK90"/>
    <mergeCell ref="Z82:Z90"/>
    <mergeCell ref="AA82:AA90"/>
    <mergeCell ref="AB82:AB90"/>
    <mergeCell ref="AC82:AC90"/>
    <mergeCell ref="AD82:AD90"/>
    <mergeCell ref="AE82:AE90"/>
    <mergeCell ref="P82:P85"/>
    <mergeCell ref="U82:U90"/>
    <mergeCell ref="V91:V107"/>
    <mergeCell ref="W91:W107"/>
    <mergeCell ref="X91:X107"/>
    <mergeCell ref="Y91:Y107"/>
    <mergeCell ref="Z91:Z107"/>
    <mergeCell ref="AA91:AA107"/>
    <mergeCell ref="K91:K107"/>
    <mergeCell ref="L91:L107"/>
    <mergeCell ref="N91:N107"/>
    <mergeCell ref="O91:O107"/>
    <mergeCell ref="P91:P93"/>
    <mergeCell ref="U91:U107"/>
    <mergeCell ref="P94:P107"/>
    <mergeCell ref="M96:M100"/>
    <mergeCell ref="M101:M102"/>
    <mergeCell ref="M103:M105"/>
    <mergeCell ref="AH91:AH107"/>
    <mergeCell ref="AI91:AI107"/>
    <mergeCell ref="AJ91:AJ107"/>
    <mergeCell ref="AK91:AK107"/>
    <mergeCell ref="AL91:AL107"/>
    <mergeCell ref="AM91:AM107"/>
    <mergeCell ref="AB91:AB107"/>
    <mergeCell ref="AC91:AC107"/>
    <mergeCell ref="AD91:AD107"/>
    <mergeCell ref="AE91:AE107"/>
    <mergeCell ref="AF91:AF107"/>
    <mergeCell ref="AG91:AG107"/>
    <mergeCell ref="J96:J100"/>
    <mergeCell ref="I92:I93"/>
    <mergeCell ref="J92:J93"/>
    <mergeCell ref="M92:M93"/>
    <mergeCell ref="E94:E95"/>
    <mergeCell ref="F94:F95"/>
    <mergeCell ref="G94:G95"/>
    <mergeCell ref="H94:H95"/>
    <mergeCell ref="I94:I95"/>
    <mergeCell ref="J94:J95"/>
    <mergeCell ref="M94:M95"/>
    <mergeCell ref="J103:J105"/>
    <mergeCell ref="E101:E102"/>
    <mergeCell ref="F101:F102"/>
    <mergeCell ref="G101:G102"/>
    <mergeCell ref="H101:H102"/>
    <mergeCell ref="I101:I102"/>
    <mergeCell ref="J101:J102"/>
    <mergeCell ref="M106:M107"/>
    <mergeCell ref="E108:E119"/>
    <mergeCell ref="F108:F119"/>
    <mergeCell ref="G108:G119"/>
    <mergeCell ref="H108:H119"/>
    <mergeCell ref="I108:I119"/>
    <mergeCell ref="J108:J119"/>
    <mergeCell ref="K108:K129"/>
    <mergeCell ref="L108:L129"/>
    <mergeCell ref="M108:M119"/>
    <mergeCell ref="E106:E107"/>
    <mergeCell ref="F106:F107"/>
    <mergeCell ref="G106:G107"/>
    <mergeCell ref="H106:H107"/>
    <mergeCell ref="I106:I107"/>
    <mergeCell ref="J106:J107"/>
    <mergeCell ref="AJ108:AJ129"/>
    <mergeCell ref="AK108:AK129"/>
    <mergeCell ref="AL108:AL129"/>
    <mergeCell ref="AM108:AM129"/>
    <mergeCell ref="E120:E129"/>
    <mergeCell ref="F120:F129"/>
    <mergeCell ref="G120:G129"/>
    <mergeCell ref="H120:H129"/>
    <mergeCell ref="I120:I129"/>
    <mergeCell ref="J120:J129"/>
    <mergeCell ref="AD108:AD129"/>
    <mergeCell ref="AE108:AE129"/>
    <mergeCell ref="AF108:AF129"/>
    <mergeCell ref="AG108:AG129"/>
    <mergeCell ref="AH108:AH129"/>
    <mergeCell ref="AI108:AI129"/>
    <mergeCell ref="X108:X129"/>
    <mergeCell ref="Y108:Y129"/>
    <mergeCell ref="Z108:Z129"/>
    <mergeCell ref="AA108:AA129"/>
    <mergeCell ref="AB108:AB129"/>
    <mergeCell ref="AC108:AC129"/>
    <mergeCell ref="N108:N129"/>
    <mergeCell ref="O108:O129"/>
    <mergeCell ref="P130:P133"/>
    <mergeCell ref="U130:U143"/>
    <mergeCell ref="V130:V143"/>
    <mergeCell ref="W130:W143"/>
    <mergeCell ref="M120:M129"/>
    <mergeCell ref="E130:E133"/>
    <mergeCell ref="F130:F133"/>
    <mergeCell ref="G130:G133"/>
    <mergeCell ref="H130:H133"/>
    <mergeCell ref="I130:I133"/>
    <mergeCell ref="J130:J133"/>
    <mergeCell ref="K130:K143"/>
    <mergeCell ref="L130:L143"/>
    <mergeCell ref="M130:M133"/>
    <mergeCell ref="P108:P129"/>
    <mergeCell ref="U108:U129"/>
    <mergeCell ref="V108:V129"/>
    <mergeCell ref="W108:W129"/>
    <mergeCell ref="M134:M137"/>
    <mergeCell ref="P134:P137"/>
    <mergeCell ref="E138:E143"/>
    <mergeCell ref="F138:F143"/>
    <mergeCell ref="G138:G143"/>
    <mergeCell ref="H138:H143"/>
    <mergeCell ref="AJ130:AJ143"/>
    <mergeCell ref="AK130:AK143"/>
    <mergeCell ref="AL130:AL143"/>
    <mergeCell ref="AM130:AM143"/>
    <mergeCell ref="E134:E137"/>
    <mergeCell ref="F134:F137"/>
    <mergeCell ref="G134:G137"/>
    <mergeCell ref="H134:H137"/>
    <mergeCell ref="I134:I137"/>
    <mergeCell ref="J134:J137"/>
    <mergeCell ref="AD130:AD143"/>
    <mergeCell ref="AE130:AE143"/>
    <mergeCell ref="AF130:AF143"/>
    <mergeCell ref="AG130:AG143"/>
    <mergeCell ref="AH130:AH143"/>
    <mergeCell ref="AI130:AI143"/>
    <mergeCell ref="X130:X143"/>
    <mergeCell ref="Y130:Y143"/>
    <mergeCell ref="Z130:Z143"/>
    <mergeCell ref="AA130:AA143"/>
    <mergeCell ref="AB130:AB143"/>
    <mergeCell ref="AC130:AC143"/>
    <mergeCell ref="N130:N143"/>
    <mergeCell ref="O130:O143"/>
    <mergeCell ref="J138:J143"/>
    <mergeCell ref="M138:M143"/>
    <mergeCell ref="P138:P143"/>
    <mergeCell ref="K144:K152"/>
    <mergeCell ref="L144:L152"/>
    <mergeCell ref="M144:M148"/>
    <mergeCell ref="N144:N152"/>
    <mergeCell ref="O144:O152"/>
    <mergeCell ref="P144:P148"/>
    <mergeCell ref="H144:H148"/>
    <mergeCell ref="I144:I148"/>
    <mergeCell ref="J144:J148"/>
    <mergeCell ref="AD144:AD152"/>
    <mergeCell ref="AE144:AE152"/>
    <mergeCell ref="AF144:AF152"/>
    <mergeCell ref="U144:U152"/>
    <mergeCell ref="V144:V152"/>
    <mergeCell ref="W144:W152"/>
    <mergeCell ref="X144:X152"/>
    <mergeCell ref="Y144:Y152"/>
    <mergeCell ref="Z144:Z152"/>
    <mergeCell ref="E153:E156"/>
    <mergeCell ref="F153:F156"/>
    <mergeCell ref="G153:G156"/>
    <mergeCell ref="H153:H156"/>
    <mergeCell ref="I153:I156"/>
    <mergeCell ref="J153:J156"/>
    <mergeCell ref="AM144:AM152"/>
    <mergeCell ref="E149:E152"/>
    <mergeCell ref="F149:F152"/>
    <mergeCell ref="G149:G152"/>
    <mergeCell ref="H149:H152"/>
    <mergeCell ref="I149:I152"/>
    <mergeCell ref="J149:J152"/>
    <mergeCell ref="M149:M152"/>
    <mergeCell ref="P149:P152"/>
    <mergeCell ref="AG144:AG152"/>
    <mergeCell ref="AH144:AH152"/>
    <mergeCell ref="AI144:AI152"/>
    <mergeCell ref="AJ144:AJ152"/>
    <mergeCell ref="AK144:AK152"/>
    <mergeCell ref="AL144:AL152"/>
    <mergeCell ref="AA144:AA152"/>
    <mergeCell ref="AB144:AB152"/>
    <mergeCell ref="AC144:AC152"/>
    <mergeCell ref="W153:W167"/>
    <mergeCell ref="X153:X167"/>
    <mergeCell ref="Y153:Y167"/>
    <mergeCell ref="Z153:Z167"/>
    <mergeCell ref="K153:K167"/>
    <mergeCell ref="L153:L167"/>
    <mergeCell ref="M153:M156"/>
    <mergeCell ref="N153:N167"/>
    <mergeCell ref="O153:O167"/>
    <mergeCell ref="P153:P156"/>
    <mergeCell ref="AM153:AM167"/>
    <mergeCell ref="E157:E162"/>
    <mergeCell ref="F157:F162"/>
    <mergeCell ref="G157:G162"/>
    <mergeCell ref="H157:H162"/>
    <mergeCell ref="I157:I162"/>
    <mergeCell ref="J157:J162"/>
    <mergeCell ref="M157:M162"/>
    <mergeCell ref="P157:P167"/>
    <mergeCell ref="E163:E167"/>
    <mergeCell ref="AG153:AG167"/>
    <mergeCell ref="AH153:AH167"/>
    <mergeCell ref="AI153:AI167"/>
    <mergeCell ref="AJ153:AJ167"/>
    <mergeCell ref="AK153:AK167"/>
    <mergeCell ref="AL153:AL167"/>
    <mergeCell ref="AA153:AA167"/>
    <mergeCell ref="AB153:AB167"/>
    <mergeCell ref="AC153:AC167"/>
    <mergeCell ref="AD153:AD167"/>
    <mergeCell ref="AE153:AE167"/>
    <mergeCell ref="AF153:AF167"/>
    <mergeCell ref="U153:U167"/>
    <mergeCell ref="V153:V167"/>
    <mergeCell ref="O168:O180"/>
    <mergeCell ref="P168:P174"/>
    <mergeCell ref="E168:E174"/>
    <mergeCell ref="F168:F174"/>
    <mergeCell ref="G168:G174"/>
    <mergeCell ref="H168:H174"/>
    <mergeCell ref="I168:I174"/>
    <mergeCell ref="J168:J174"/>
    <mergeCell ref="F163:F167"/>
    <mergeCell ref="G163:G167"/>
    <mergeCell ref="H163:H167"/>
    <mergeCell ref="I163:I167"/>
    <mergeCell ref="J163:J167"/>
    <mergeCell ref="M163:M167"/>
    <mergeCell ref="AM168:AM180"/>
    <mergeCell ref="Q170:Q171"/>
    <mergeCell ref="E175:E180"/>
    <mergeCell ref="F175:F180"/>
    <mergeCell ref="G175:G180"/>
    <mergeCell ref="H175:H180"/>
    <mergeCell ref="I175:I180"/>
    <mergeCell ref="M175:M180"/>
    <mergeCell ref="P175:P180"/>
    <mergeCell ref="Q175:Q177"/>
    <mergeCell ref="AG168:AG180"/>
    <mergeCell ref="AH168:AH180"/>
    <mergeCell ref="AI168:AI180"/>
    <mergeCell ref="AJ168:AJ180"/>
    <mergeCell ref="AK168:AK180"/>
    <mergeCell ref="AL168:AL180"/>
    <mergeCell ref="AA168:AA180"/>
    <mergeCell ref="AB168:AB180"/>
    <mergeCell ref="AC168:AC180"/>
    <mergeCell ref="AD168:AD180"/>
    <mergeCell ref="AE168:AE180"/>
    <mergeCell ref="AF168:AF180"/>
    <mergeCell ref="U168:U180"/>
    <mergeCell ref="V168:V180"/>
    <mergeCell ref="V181:V201"/>
    <mergeCell ref="W181:W201"/>
    <mergeCell ref="X181:X201"/>
    <mergeCell ref="Y181:Y201"/>
    <mergeCell ref="Z181:Z201"/>
    <mergeCell ref="AA181:AA201"/>
    <mergeCell ref="J178:J180"/>
    <mergeCell ref="K181:K201"/>
    <mergeCell ref="L181:L201"/>
    <mergeCell ref="N181:N201"/>
    <mergeCell ref="O181:O201"/>
    <mergeCell ref="U181:U201"/>
    <mergeCell ref="M182:M201"/>
    <mergeCell ref="P182:P201"/>
    <mergeCell ref="Q182:Q184"/>
    <mergeCell ref="R182:R183"/>
    <mergeCell ref="W168:W180"/>
    <mergeCell ref="X168:X180"/>
    <mergeCell ref="Y168:Y180"/>
    <mergeCell ref="Z168:Z180"/>
    <mergeCell ref="K168:K180"/>
    <mergeCell ref="L168:L180"/>
    <mergeCell ref="M168:M174"/>
    <mergeCell ref="N168:N180"/>
    <mergeCell ref="AH181:AH201"/>
    <mergeCell ref="AI181:AI201"/>
    <mergeCell ref="AJ181:AJ201"/>
    <mergeCell ref="AK181:AK201"/>
    <mergeCell ref="AL181:AL201"/>
    <mergeCell ref="AM181:AM201"/>
    <mergeCell ref="AB181:AB201"/>
    <mergeCell ref="AC181:AC201"/>
    <mergeCell ref="AD181:AD201"/>
    <mergeCell ref="AE181:AE201"/>
    <mergeCell ref="AF181:AF201"/>
    <mergeCell ref="AG181:AG201"/>
    <mergeCell ref="S182:S183"/>
    <mergeCell ref="T182:T183"/>
    <mergeCell ref="Q186:Q188"/>
    <mergeCell ref="R186:R187"/>
    <mergeCell ref="S186:S187"/>
    <mergeCell ref="T186:T187"/>
    <mergeCell ref="E182:E201"/>
    <mergeCell ref="F182:F201"/>
    <mergeCell ref="G182:G201"/>
    <mergeCell ref="H182:H201"/>
    <mergeCell ref="I182:I201"/>
    <mergeCell ref="J182:J201"/>
    <mergeCell ref="T196:T197"/>
    <mergeCell ref="Q199:Q201"/>
    <mergeCell ref="R199:R200"/>
    <mergeCell ref="S199:S200"/>
    <mergeCell ref="T199:T200"/>
    <mergeCell ref="Q189:Q191"/>
    <mergeCell ref="R189:R190"/>
    <mergeCell ref="S189:S190"/>
    <mergeCell ref="T189:T190"/>
    <mergeCell ref="Q192:Q194"/>
    <mergeCell ref="R192:R193"/>
    <mergeCell ref="S192:S193"/>
    <mergeCell ref="T192:T193"/>
    <mergeCell ref="E202:E203"/>
    <mergeCell ref="F202:F203"/>
    <mergeCell ref="G202:G203"/>
    <mergeCell ref="H202:H203"/>
    <mergeCell ref="I202:I203"/>
    <mergeCell ref="J202:J203"/>
    <mergeCell ref="Q196:Q198"/>
    <mergeCell ref="R196:R197"/>
    <mergeCell ref="S196:S197"/>
    <mergeCell ref="W202:W203"/>
    <mergeCell ref="X202:X203"/>
    <mergeCell ref="Y202:Y203"/>
    <mergeCell ref="Z202:Z203"/>
    <mergeCell ref="K202:K203"/>
    <mergeCell ref="L202:L203"/>
    <mergeCell ref="M202:M203"/>
    <mergeCell ref="N202:N203"/>
    <mergeCell ref="O202:O203"/>
    <mergeCell ref="P202:P203"/>
    <mergeCell ref="AM202:AM203"/>
    <mergeCell ref="E204:E205"/>
    <mergeCell ref="F204:F205"/>
    <mergeCell ref="G204:G205"/>
    <mergeCell ref="H204:H205"/>
    <mergeCell ref="I204:I205"/>
    <mergeCell ref="J204:J205"/>
    <mergeCell ref="K204:K205"/>
    <mergeCell ref="L204:L205"/>
    <mergeCell ref="M204:M205"/>
    <mergeCell ref="AG202:AG203"/>
    <mergeCell ref="AH202:AH203"/>
    <mergeCell ref="AI202:AI203"/>
    <mergeCell ref="AJ202:AJ203"/>
    <mergeCell ref="AK202:AK203"/>
    <mergeCell ref="AL202:AL203"/>
    <mergeCell ref="AA202:AA203"/>
    <mergeCell ref="AB202:AB203"/>
    <mergeCell ref="AC202:AC203"/>
    <mergeCell ref="AD202:AD203"/>
    <mergeCell ref="AE202:AE203"/>
    <mergeCell ref="AF202:AF203"/>
    <mergeCell ref="U202:U203"/>
    <mergeCell ref="V202:V203"/>
    <mergeCell ref="AM204:AM205"/>
    <mergeCell ref="E206:E211"/>
    <mergeCell ref="F206:F211"/>
    <mergeCell ref="G206:G211"/>
    <mergeCell ref="H206:H211"/>
    <mergeCell ref="I206:I211"/>
    <mergeCell ref="J206:J211"/>
    <mergeCell ref="AD204:AD205"/>
    <mergeCell ref="AE204:AE205"/>
    <mergeCell ref="AF204:AF205"/>
    <mergeCell ref="AG204:AG205"/>
    <mergeCell ref="AH204:AH205"/>
    <mergeCell ref="AI204:AI205"/>
    <mergeCell ref="X204:X205"/>
    <mergeCell ref="Y204:Y205"/>
    <mergeCell ref="Z204:Z205"/>
    <mergeCell ref="AA204:AA205"/>
    <mergeCell ref="AB204:AB205"/>
    <mergeCell ref="AC204:AC205"/>
    <mergeCell ref="N204:N205"/>
    <mergeCell ref="O204:O205"/>
    <mergeCell ref="P204:P205"/>
    <mergeCell ref="U204:U205"/>
    <mergeCell ref="V204:V205"/>
    <mergeCell ref="K206:K211"/>
    <mergeCell ref="L206:L211"/>
    <mergeCell ref="M206:M211"/>
    <mergeCell ref="N206:N211"/>
    <mergeCell ref="O206:O211"/>
    <mergeCell ref="P206:P211"/>
    <mergeCell ref="AJ204:AJ205"/>
    <mergeCell ref="AK204:AK205"/>
    <mergeCell ref="AL204:AL205"/>
    <mergeCell ref="W204:W205"/>
    <mergeCell ref="AC206:AC211"/>
    <mergeCell ref="AD206:AD211"/>
    <mergeCell ref="AE206:AE211"/>
    <mergeCell ref="AF206:AF211"/>
    <mergeCell ref="U206:U211"/>
    <mergeCell ref="V206:V211"/>
    <mergeCell ref="W206:W211"/>
    <mergeCell ref="X206:X211"/>
    <mergeCell ref="Y206:Y211"/>
    <mergeCell ref="Z206:Z211"/>
    <mergeCell ref="N212:N222"/>
    <mergeCell ref="O212:O222"/>
    <mergeCell ref="P212:P222"/>
    <mergeCell ref="U212:U222"/>
    <mergeCell ref="V212:V222"/>
    <mergeCell ref="W212:W222"/>
    <mergeCell ref="AM206:AM211"/>
    <mergeCell ref="E212:E222"/>
    <mergeCell ref="F212:F222"/>
    <mergeCell ref="G212:G222"/>
    <mergeCell ref="H212:H222"/>
    <mergeCell ref="I212:I222"/>
    <mergeCell ref="J212:J222"/>
    <mergeCell ref="K212:K222"/>
    <mergeCell ref="L212:L222"/>
    <mergeCell ref="M212:M222"/>
    <mergeCell ref="AG206:AG211"/>
    <mergeCell ref="AH206:AH211"/>
    <mergeCell ref="AI206:AI211"/>
    <mergeCell ref="AJ206:AJ211"/>
    <mergeCell ref="AK206:AK211"/>
    <mergeCell ref="AL206:AL211"/>
    <mergeCell ref="AA206:AA211"/>
    <mergeCell ref="AB206:AB211"/>
    <mergeCell ref="AJ212:AJ222"/>
    <mergeCell ref="AK212:AK222"/>
    <mergeCell ref="AL212:AL222"/>
    <mergeCell ref="AM212:AM222"/>
    <mergeCell ref="Q214:Q215"/>
    <mergeCell ref="R214:R215"/>
    <mergeCell ref="AD212:AD222"/>
    <mergeCell ref="AE212:AE222"/>
    <mergeCell ref="AF212:AF222"/>
    <mergeCell ref="AG212:AG222"/>
    <mergeCell ref="AH212:AH222"/>
    <mergeCell ref="AI212:AI222"/>
    <mergeCell ref="X212:X222"/>
    <mergeCell ref="Y212:Y222"/>
    <mergeCell ref="Z212:Z222"/>
    <mergeCell ref="AA212:AA222"/>
    <mergeCell ref="AB212:AB222"/>
    <mergeCell ref="AC212:AC222"/>
    <mergeCell ref="K223:K228"/>
    <mergeCell ref="L223:L228"/>
    <mergeCell ref="M223:M228"/>
    <mergeCell ref="N223:N228"/>
    <mergeCell ref="O223:O228"/>
    <mergeCell ref="P223:P228"/>
    <mergeCell ref="E223:E228"/>
    <mergeCell ref="F223:F228"/>
    <mergeCell ref="G223:G228"/>
    <mergeCell ref="H223:H228"/>
    <mergeCell ref="I223:I228"/>
    <mergeCell ref="J223:J228"/>
    <mergeCell ref="AC223:AC228"/>
    <mergeCell ref="AD223:AD228"/>
    <mergeCell ref="AE223:AE228"/>
    <mergeCell ref="AF223:AF228"/>
    <mergeCell ref="U223:U228"/>
    <mergeCell ref="V223:V228"/>
    <mergeCell ref="W223:W228"/>
    <mergeCell ref="X223:X228"/>
    <mergeCell ref="Y223:Y228"/>
    <mergeCell ref="Z223:Z228"/>
    <mergeCell ref="N229:N235"/>
    <mergeCell ref="O229:O235"/>
    <mergeCell ref="P229:P235"/>
    <mergeCell ref="U229:U235"/>
    <mergeCell ref="V229:V235"/>
    <mergeCell ref="W229:W235"/>
    <mergeCell ref="AM223:AM228"/>
    <mergeCell ref="E229:E235"/>
    <mergeCell ref="F229:F235"/>
    <mergeCell ref="G229:G235"/>
    <mergeCell ref="H229:H235"/>
    <mergeCell ref="I229:I235"/>
    <mergeCell ref="J229:J235"/>
    <mergeCell ref="K229:K235"/>
    <mergeCell ref="L229:L235"/>
    <mergeCell ref="M229:M235"/>
    <mergeCell ref="AG223:AG228"/>
    <mergeCell ref="AH223:AH228"/>
    <mergeCell ref="AI223:AI228"/>
    <mergeCell ref="AJ223:AJ228"/>
    <mergeCell ref="AK223:AK228"/>
    <mergeCell ref="AL223:AL228"/>
    <mergeCell ref="AA223:AA228"/>
    <mergeCell ref="AB223:AB228"/>
    <mergeCell ref="X237:X239"/>
    <mergeCell ref="Y237:Y239"/>
    <mergeCell ref="AJ229:AJ235"/>
    <mergeCell ref="AK229:AK235"/>
    <mergeCell ref="AL229:AL235"/>
    <mergeCell ref="AM229:AM235"/>
    <mergeCell ref="C237:D254"/>
    <mergeCell ref="K237:K239"/>
    <mergeCell ref="L237:L239"/>
    <mergeCell ref="M237:M239"/>
    <mergeCell ref="N237:N239"/>
    <mergeCell ref="O237:O239"/>
    <mergeCell ref="AD229:AD235"/>
    <mergeCell ref="AE229:AE235"/>
    <mergeCell ref="AF229:AF235"/>
    <mergeCell ref="AG229:AG235"/>
    <mergeCell ref="AH229:AH235"/>
    <mergeCell ref="AI229:AI235"/>
    <mergeCell ref="X229:X235"/>
    <mergeCell ref="Y229:Y235"/>
    <mergeCell ref="Z229:Z235"/>
    <mergeCell ref="AA229:AA235"/>
    <mergeCell ref="AB229:AB235"/>
    <mergeCell ref="AC229:AC235"/>
    <mergeCell ref="AL237:AL239"/>
    <mergeCell ref="AM237:AM239"/>
    <mergeCell ref="E238:E239"/>
    <mergeCell ref="F238:F239"/>
    <mergeCell ref="G238:G239"/>
    <mergeCell ref="H238:H239"/>
    <mergeCell ref="I238:I239"/>
    <mergeCell ref="J238:J239"/>
    <mergeCell ref="AF237:AF239"/>
    <mergeCell ref="AG237:AG239"/>
    <mergeCell ref="AH237:AH239"/>
    <mergeCell ref="AI237:AI239"/>
    <mergeCell ref="AJ237:AJ239"/>
    <mergeCell ref="AK237:AK239"/>
    <mergeCell ref="Z237:Z239"/>
    <mergeCell ref="AA237:AA239"/>
    <mergeCell ref="AB237:AB239"/>
    <mergeCell ref="AC237:AC239"/>
    <mergeCell ref="AD237:AD239"/>
    <mergeCell ref="AE237:AE239"/>
    <mergeCell ref="P237:P239"/>
    <mergeCell ref="U237:U239"/>
    <mergeCell ref="V237:V239"/>
    <mergeCell ref="W237:W239"/>
    <mergeCell ref="Y240:Y244"/>
    <mergeCell ref="Z240:Z244"/>
    <mergeCell ref="L240:L244"/>
    <mergeCell ref="M240:M241"/>
    <mergeCell ref="N240:N244"/>
    <mergeCell ref="O240:O244"/>
    <mergeCell ref="P240:P244"/>
    <mergeCell ref="Q240:Q241"/>
    <mergeCell ref="E240:E241"/>
    <mergeCell ref="F240:F241"/>
    <mergeCell ref="G240:G241"/>
    <mergeCell ref="H240:H241"/>
    <mergeCell ref="I240:I241"/>
    <mergeCell ref="K240:K244"/>
    <mergeCell ref="AM240:AM244"/>
    <mergeCell ref="E242:E243"/>
    <mergeCell ref="F242:F243"/>
    <mergeCell ref="G242:G243"/>
    <mergeCell ref="H242:H243"/>
    <mergeCell ref="I242:I243"/>
    <mergeCell ref="M242:M243"/>
    <mergeCell ref="Q242:Q243"/>
    <mergeCell ref="AG240:AG244"/>
    <mergeCell ref="AH240:AH244"/>
    <mergeCell ref="AI240:AI244"/>
    <mergeCell ref="AJ240:AJ244"/>
    <mergeCell ref="AK240:AK244"/>
    <mergeCell ref="AL240:AL244"/>
    <mergeCell ref="AA240:AA244"/>
    <mergeCell ref="AB240:AB244"/>
    <mergeCell ref="AC240:AC244"/>
    <mergeCell ref="AD240:AD244"/>
    <mergeCell ref="AE240:AE244"/>
    <mergeCell ref="AF240:AF244"/>
    <mergeCell ref="U240:U244"/>
    <mergeCell ref="V240:V244"/>
    <mergeCell ref="W240:W244"/>
    <mergeCell ref="X240:X244"/>
    <mergeCell ref="K245:K254"/>
    <mergeCell ref="L245:L254"/>
    <mergeCell ref="M245:M250"/>
    <mergeCell ref="N245:N254"/>
    <mergeCell ref="O245:O254"/>
    <mergeCell ref="P245:P251"/>
    <mergeCell ref="E245:E250"/>
    <mergeCell ref="F245:F250"/>
    <mergeCell ref="G245:G250"/>
    <mergeCell ref="H245:H250"/>
    <mergeCell ref="I245:I250"/>
    <mergeCell ref="J245:J250"/>
    <mergeCell ref="AM245:AM254"/>
    <mergeCell ref="P252:P254"/>
    <mergeCell ref="AG245:AG254"/>
    <mergeCell ref="AH245:AH254"/>
    <mergeCell ref="AI245:AI254"/>
    <mergeCell ref="AJ245:AJ254"/>
    <mergeCell ref="AK245:AK254"/>
    <mergeCell ref="AL245:AL254"/>
    <mergeCell ref="AA245:AA254"/>
    <mergeCell ref="AB245:AB254"/>
    <mergeCell ref="AC245:AC254"/>
    <mergeCell ref="AD245:AD254"/>
    <mergeCell ref="AE245:AE254"/>
    <mergeCell ref="AF245:AF254"/>
    <mergeCell ref="U245:U254"/>
    <mergeCell ref="V245:V254"/>
    <mergeCell ref="W245:W254"/>
    <mergeCell ref="X245:X254"/>
    <mergeCell ref="Y245:Y254"/>
    <mergeCell ref="Z245:Z254"/>
  </mergeCells>
  <conditionalFormatting sqref="G37">
    <cfRule type="duplicateValues" dxfId="5" priority="5"/>
  </conditionalFormatting>
  <conditionalFormatting sqref="G37">
    <cfRule type="duplicateValues" dxfId="4" priority="6"/>
  </conditionalFormatting>
  <conditionalFormatting sqref="G69">
    <cfRule type="duplicateValues" dxfId="3" priority="3"/>
  </conditionalFormatting>
  <conditionalFormatting sqref="G69">
    <cfRule type="duplicateValues" dxfId="2" priority="4"/>
  </conditionalFormatting>
  <conditionalFormatting sqref="G70">
    <cfRule type="duplicateValues" dxfId="1" priority="1"/>
  </conditionalFormatting>
  <conditionalFormatting sqref="G70">
    <cfRule type="duplicateValues" dxfId="0" priority="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15"/>
  <sheetViews>
    <sheetView zoomScale="60" zoomScaleNormal="60" workbookViewId="0">
      <selection activeCell="A7" sqref="A7:B7"/>
    </sheetView>
  </sheetViews>
  <sheetFormatPr baseColWidth="10" defaultColWidth="11.42578125" defaultRowHeight="27" customHeight="1" x14ac:dyDescent="0.2"/>
  <cols>
    <col min="1" max="1" width="12.42578125" style="14" customWidth="1"/>
    <col min="2" max="2" width="15" style="1" customWidth="1"/>
    <col min="3" max="3" width="11.42578125" style="1" customWidth="1"/>
    <col min="4" max="4" width="14.140625" style="1" customWidth="1"/>
    <col min="5" max="5" width="13.28515625" style="1" customWidth="1"/>
    <col min="6" max="6" width="27.85546875" style="15" customWidth="1"/>
    <col min="7" max="7" width="22.42578125" style="15" customWidth="1"/>
    <col min="8" max="8" width="30.140625" style="13" customWidth="1"/>
    <col min="9" max="9" width="17.5703125" style="13" customWidth="1"/>
    <col min="10" max="10" width="22.140625" style="13" customWidth="1"/>
    <col min="11" max="11" width="21.85546875" style="16" customWidth="1"/>
    <col min="12" max="12" width="29.85546875" style="15" customWidth="1"/>
    <col min="13" max="13" width="12.7109375" style="17" customWidth="1"/>
    <col min="14" max="14" width="21.5703125" style="18" customWidth="1"/>
    <col min="15" max="15" width="36.28515625" style="15" customWidth="1"/>
    <col min="16" max="16" width="31.140625" style="15" customWidth="1"/>
    <col min="17" max="17" width="25.140625" style="15" customWidth="1"/>
    <col min="18" max="18" width="26.7109375" style="19" customWidth="1"/>
    <col min="19" max="19" width="11.7109375" style="20" customWidth="1"/>
    <col min="20" max="20" width="16.140625" style="1442" customWidth="1"/>
    <col min="21" max="35" width="8.5703125" style="1" customWidth="1"/>
    <col min="36" max="36" width="12.140625" style="1" customWidth="1"/>
    <col min="37" max="37" width="13.7109375" style="22" customWidth="1"/>
    <col min="38" max="38" width="13.7109375" style="23" customWidth="1"/>
    <col min="39" max="39" width="20.85546875" style="24" customWidth="1"/>
    <col min="40" max="16384" width="11.42578125" style="1"/>
  </cols>
  <sheetData>
    <row r="1" spans="1:59" ht="15" x14ac:dyDescent="0.2">
      <c r="A1" s="1817" t="s">
        <v>2651</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c r="AC1" s="1817"/>
      <c r="AD1" s="1817"/>
      <c r="AE1" s="1817"/>
      <c r="AF1" s="1817"/>
      <c r="AG1" s="1817"/>
      <c r="AH1" s="1817"/>
      <c r="AI1" s="1817"/>
      <c r="AJ1" s="1817"/>
      <c r="AK1" s="1818"/>
      <c r="AL1" s="26" t="s">
        <v>0</v>
      </c>
      <c r="AM1" s="26" t="s">
        <v>953</v>
      </c>
      <c r="AN1" s="13"/>
      <c r="AO1" s="13"/>
      <c r="AP1" s="13"/>
      <c r="AQ1" s="13"/>
      <c r="AR1" s="13"/>
      <c r="AS1" s="13"/>
      <c r="AT1" s="13"/>
      <c r="AU1" s="13"/>
      <c r="AV1" s="13"/>
      <c r="AW1" s="13"/>
      <c r="AX1" s="13"/>
      <c r="AY1" s="13"/>
      <c r="AZ1" s="13"/>
      <c r="BA1" s="13"/>
      <c r="BB1" s="13"/>
      <c r="BC1" s="13"/>
      <c r="BD1" s="13"/>
      <c r="BE1" s="13"/>
      <c r="BF1" s="13"/>
      <c r="BG1" s="13"/>
    </row>
    <row r="2" spans="1:59" ht="15" x14ac:dyDescent="0.2">
      <c r="A2" s="1817"/>
      <c r="B2" s="1817"/>
      <c r="C2" s="1817"/>
      <c r="D2" s="1817"/>
      <c r="E2" s="1817"/>
      <c r="F2" s="1817"/>
      <c r="G2" s="1817"/>
      <c r="H2" s="1817"/>
      <c r="I2" s="1817"/>
      <c r="J2" s="1817"/>
      <c r="K2" s="1817"/>
      <c r="L2" s="1817"/>
      <c r="M2" s="1817"/>
      <c r="N2" s="1817"/>
      <c r="O2" s="1817"/>
      <c r="P2" s="1817"/>
      <c r="Q2" s="1817"/>
      <c r="R2" s="1817"/>
      <c r="S2" s="1817"/>
      <c r="T2" s="1817"/>
      <c r="U2" s="1817"/>
      <c r="V2" s="1817"/>
      <c r="W2" s="1817"/>
      <c r="X2" s="1817"/>
      <c r="Y2" s="1817"/>
      <c r="Z2" s="1817"/>
      <c r="AA2" s="1817"/>
      <c r="AB2" s="1817"/>
      <c r="AC2" s="1817"/>
      <c r="AD2" s="1817"/>
      <c r="AE2" s="1817"/>
      <c r="AF2" s="1817"/>
      <c r="AG2" s="1817"/>
      <c r="AH2" s="1817"/>
      <c r="AI2" s="1817"/>
      <c r="AJ2" s="1817"/>
      <c r="AK2" s="1818"/>
      <c r="AL2" s="27" t="s">
        <v>1</v>
      </c>
      <c r="AM2" s="26" t="s">
        <v>954</v>
      </c>
      <c r="AN2" s="13"/>
      <c r="AO2" s="13"/>
      <c r="AP2" s="13"/>
      <c r="AQ2" s="13"/>
      <c r="AR2" s="13"/>
      <c r="AS2" s="13"/>
      <c r="AT2" s="13"/>
      <c r="AU2" s="13"/>
      <c r="AV2" s="13"/>
      <c r="AW2" s="13"/>
      <c r="AX2" s="13"/>
      <c r="AY2" s="13"/>
      <c r="AZ2" s="13"/>
      <c r="BA2" s="13"/>
      <c r="BB2" s="13"/>
      <c r="BC2" s="13"/>
      <c r="BD2" s="13"/>
      <c r="BE2" s="13"/>
      <c r="BF2" s="13"/>
      <c r="BG2" s="13"/>
    </row>
    <row r="3" spans="1:59" ht="15" x14ac:dyDescent="0.2">
      <c r="A3" s="1817"/>
      <c r="B3" s="1817"/>
      <c r="C3" s="1817"/>
      <c r="D3" s="1817"/>
      <c r="E3" s="1817"/>
      <c r="F3" s="1817"/>
      <c r="G3" s="1817"/>
      <c r="H3" s="1817"/>
      <c r="I3" s="1817"/>
      <c r="J3" s="1817"/>
      <c r="K3" s="1817"/>
      <c r="L3" s="1817"/>
      <c r="M3" s="1817"/>
      <c r="N3" s="1817"/>
      <c r="O3" s="1817"/>
      <c r="P3" s="1817"/>
      <c r="Q3" s="1817"/>
      <c r="R3" s="1817"/>
      <c r="S3" s="1817"/>
      <c r="T3" s="1817"/>
      <c r="U3" s="1817"/>
      <c r="V3" s="1817"/>
      <c r="W3" s="1817"/>
      <c r="X3" s="1817"/>
      <c r="Y3" s="1817"/>
      <c r="Z3" s="1817"/>
      <c r="AA3" s="1817"/>
      <c r="AB3" s="1817"/>
      <c r="AC3" s="1817"/>
      <c r="AD3" s="1817"/>
      <c r="AE3" s="1817"/>
      <c r="AF3" s="1817"/>
      <c r="AG3" s="1817"/>
      <c r="AH3" s="1817"/>
      <c r="AI3" s="1817"/>
      <c r="AJ3" s="1817"/>
      <c r="AK3" s="1818"/>
      <c r="AL3" s="26" t="s">
        <v>2</v>
      </c>
      <c r="AM3" s="32" t="s">
        <v>955</v>
      </c>
      <c r="AN3" s="13"/>
      <c r="AO3" s="13"/>
      <c r="AP3" s="13"/>
      <c r="AQ3" s="13"/>
      <c r="AR3" s="13"/>
      <c r="AS3" s="13"/>
      <c r="AT3" s="13"/>
      <c r="AU3" s="13"/>
      <c r="AV3" s="13"/>
      <c r="AW3" s="13"/>
      <c r="AX3" s="13"/>
      <c r="AY3" s="13"/>
      <c r="AZ3" s="13"/>
      <c r="BA3" s="13"/>
      <c r="BB3" s="13"/>
      <c r="BC3" s="13"/>
      <c r="BD3" s="13"/>
      <c r="BE3" s="13"/>
      <c r="BF3" s="13"/>
      <c r="BG3" s="13"/>
    </row>
    <row r="4" spans="1:59" ht="15"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26" t="s">
        <v>3</v>
      </c>
      <c r="AM4" s="28" t="s">
        <v>956</v>
      </c>
      <c r="AN4" s="13"/>
      <c r="AO4" s="13"/>
      <c r="AP4" s="13"/>
      <c r="AQ4" s="13"/>
      <c r="AR4" s="13"/>
      <c r="AS4" s="13"/>
      <c r="AT4" s="13"/>
      <c r="AU4" s="13"/>
      <c r="AV4" s="13"/>
      <c r="AW4" s="13"/>
      <c r="AX4" s="13"/>
      <c r="AY4" s="13"/>
      <c r="AZ4" s="13"/>
      <c r="BA4" s="13"/>
      <c r="BB4" s="13"/>
      <c r="BC4" s="13"/>
      <c r="BD4" s="13"/>
      <c r="BE4" s="13"/>
      <c r="BF4" s="13"/>
      <c r="BG4" s="13"/>
    </row>
    <row r="5" spans="1:59" ht="15" x14ac:dyDescent="0.2">
      <c r="A5" s="1821" t="s">
        <v>2748</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c r="BG5" s="13"/>
    </row>
    <row r="6" spans="1:59" ht="15" x14ac:dyDescent="0.2">
      <c r="A6" s="1822"/>
      <c r="B6" s="1822"/>
      <c r="C6" s="1822"/>
      <c r="D6" s="1822"/>
      <c r="E6" s="1822"/>
      <c r="F6" s="1822"/>
      <c r="G6" s="1822"/>
      <c r="H6" s="1822"/>
      <c r="I6" s="1822"/>
      <c r="J6" s="2"/>
      <c r="K6" s="3"/>
      <c r="L6" s="3"/>
      <c r="M6" s="3"/>
      <c r="N6" s="3"/>
      <c r="O6" s="3"/>
      <c r="P6" s="3"/>
      <c r="Q6" s="3"/>
      <c r="R6" s="3"/>
      <c r="S6" s="3"/>
      <c r="T6" s="3"/>
      <c r="U6" s="1824" t="s">
        <v>959</v>
      </c>
      <c r="V6" s="1819"/>
      <c r="W6" s="1819"/>
      <c r="X6" s="1819"/>
      <c r="Y6" s="1819"/>
      <c r="Z6" s="1819"/>
      <c r="AA6" s="1819"/>
      <c r="AB6" s="1819"/>
      <c r="AC6" s="1819"/>
      <c r="AD6" s="1819"/>
      <c r="AE6" s="1819"/>
      <c r="AF6" s="1819"/>
      <c r="AG6" s="1819"/>
      <c r="AH6" s="1819"/>
      <c r="AI6" s="1820"/>
      <c r="AJ6" s="1441"/>
      <c r="AK6" s="3"/>
      <c r="AL6" s="3"/>
      <c r="AM6" s="25"/>
      <c r="AN6" s="13"/>
      <c r="AO6" s="13"/>
      <c r="AP6" s="13"/>
      <c r="AQ6" s="13"/>
      <c r="AR6" s="13"/>
      <c r="AS6" s="13"/>
      <c r="AT6" s="13"/>
      <c r="AU6" s="13"/>
      <c r="AV6" s="13"/>
      <c r="AW6" s="13"/>
      <c r="AX6" s="13"/>
      <c r="AY6" s="13"/>
      <c r="AZ6" s="13"/>
      <c r="BA6" s="13"/>
      <c r="BB6" s="13"/>
      <c r="BC6" s="13"/>
      <c r="BD6" s="13"/>
      <c r="BE6" s="13"/>
      <c r="BF6" s="13"/>
      <c r="BG6" s="13"/>
    </row>
    <row r="7" spans="1:59" ht="24"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1838"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130.5" x14ac:dyDescent="0.2">
      <c r="A8" s="37" t="s">
        <v>980</v>
      </c>
      <c r="B8" s="38" t="s">
        <v>981</v>
      </c>
      <c r="C8" s="39" t="s">
        <v>980</v>
      </c>
      <c r="D8" s="38" t="s">
        <v>981</v>
      </c>
      <c r="E8" s="38" t="s">
        <v>980</v>
      </c>
      <c r="F8" s="38" t="s">
        <v>981</v>
      </c>
      <c r="G8" s="38" t="s">
        <v>980</v>
      </c>
      <c r="H8" s="38" t="s">
        <v>981</v>
      </c>
      <c r="I8" s="1828"/>
      <c r="J8" s="1828"/>
      <c r="K8" s="1828"/>
      <c r="L8" s="1828"/>
      <c r="M8" s="1833"/>
      <c r="N8" s="1835"/>
      <c r="O8" s="1837"/>
      <c r="P8" s="1837"/>
      <c r="Q8" s="1828"/>
      <c r="R8" s="1839"/>
      <c r="S8" s="40" t="s">
        <v>982</v>
      </c>
      <c r="T8" s="1440"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16"/>
      <c r="BE8" s="16"/>
      <c r="BF8" s="16"/>
      <c r="BG8" s="16"/>
    </row>
    <row r="9" spans="1:59" s="12" customFormat="1" ht="15" x14ac:dyDescent="0.2">
      <c r="A9" s="33">
        <v>3</v>
      </c>
      <c r="B9" s="34" t="s">
        <v>104</v>
      </c>
      <c r="C9" s="4"/>
      <c r="D9" s="4"/>
      <c r="E9" s="4"/>
      <c r="F9" s="5"/>
      <c r="G9" s="5"/>
      <c r="H9" s="4"/>
      <c r="I9" s="4"/>
      <c r="J9" s="4"/>
      <c r="K9" s="1108"/>
      <c r="L9" s="5"/>
      <c r="M9" s="6"/>
      <c r="N9" s="7"/>
      <c r="O9" s="5"/>
      <c r="P9" s="5"/>
      <c r="Q9" s="5"/>
      <c r="R9" s="8"/>
      <c r="S9" s="9"/>
      <c r="T9" s="1108"/>
      <c r="U9" s="4"/>
      <c r="V9" s="4"/>
      <c r="W9" s="4"/>
      <c r="X9" s="4"/>
      <c r="Y9" s="4"/>
      <c r="Z9" s="4"/>
      <c r="AA9" s="4"/>
      <c r="AB9" s="4"/>
      <c r="AC9" s="4"/>
      <c r="AD9" s="4"/>
      <c r="AE9" s="4"/>
      <c r="AF9" s="4"/>
      <c r="AG9" s="4"/>
      <c r="AH9" s="4"/>
      <c r="AI9" s="4"/>
      <c r="AJ9" s="4"/>
      <c r="AK9" s="10"/>
      <c r="AL9" s="10"/>
      <c r="AM9" s="11"/>
      <c r="AN9" s="13"/>
      <c r="AO9" s="13"/>
      <c r="AP9" s="13"/>
      <c r="AQ9" s="13"/>
      <c r="AR9" s="13"/>
      <c r="AS9" s="13"/>
      <c r="AT9" s="13"/>
      <c r="AU9" s="13"/>
      <c r="AV9" s="13"/>
      <c r="AW9" s="13"/>
      <c r="AX9" s="13"/>
      <c r="AY9" s="13"/>
      <c r="AZ9" s="13"/>
      <c r="BA9" s="13"/>
      <c r="BB9" s="13"/>
      <c r="BC9" s="13"/>
      <c r="BD9" s="13"/>
      <c r="BE9" s="13"/>
      <c r="BF9" s="13"/>
      <c r="BG9" s="13"/>
    </row>
    <row r="10" spans="1:59" s="13" customFormat="1" ht="24.75" customHeight="1" x14ac:dyDescent="0.2">
      <c r="A10" s="1885"/>
      <c r="B10" s="1886"/>
      <c r="C10" s="35">
        <v>2409</v>
      </c>
      <c r="D10" s="1467" t="s">
        <v>943</v>
      </c>
      <c r="E10" s="87"/>
      <c r="F10" s="88"/>
      <c r="G10" s="88"/>
      <c r="H10" s="87"/>
      <c r="I10" s="87"/>
      <c r="J10" s="87"/>
      <c r="K10" s="89"/>
      <c r="L10" s="88"/>
      <c r="M10" s="90"/>
      <c r="N10" s="91"/>
      <c r="O10" s="88"/>
      <c r="P10" s="88"/>
      <c r="Q10" s="88"/>
      <c r="R10" s="92"/>
      <c r="S10" s="93"/>
      <c r="T10" s="89"/>
      <c r="U10" s="87"/>
      <c r="V10" s="87"/>
      <c r="W10" s="87"/>
      <c r="X10" s="87"/>
      <c r="Y10" s="87"/>
      <c r="Z10" s="87"/>
      <c r="AA10" s="87"/>
      <c r="AB10" s="87"/>
      <c r="AC10" s="87"/>
      <c r="AD10" s="87"/>
      <c r="AE10" s="87"/>
      <c r="AF10" s="87"/>
      <c r="AG10" s="87"/>
      <c r="AH10" s="87"/>
      <c r="AI10" s="87"/>
      <c r="AJ10" s="87"/>
      <c r="AK10" s="94"/>
      <c r="AL10" s="94"/>
      <c r="AM10" s="95"/>
    </row>
    <row r="11" spans="1:59" s="218" customFormat="1" ht="60" x14ac:dyDescent="0.2">
      <c r="A11" s="1885"/>
      <c r="B11" s="1886"/>
      <c r="C11" s="3251"/>
      <c r="D11" s="3150"/>
      <c r="E11" s="1443">
        <v>2409009</v>
      </c>
      <c r="F11" s="1445" t="s">
        <v>944</v>
      </c>
      <c r="G11" s="1444">
        <v>240900900</v>
      </c>
      <c r="H11" s="283" t="s">
        <v>945</v>
      </c>
      <c r="I11" s="135">
        <v>1</v>
      </c>
      <c r="J11" s="135" t="s">
        <v>2638</v>
      </c>
      <c r="K11" s="3251" t="s">
        <v>2639</v>
      </c>
      <c r="L11" s="3150" t="s">
        <v>946</v>
      </c>
      <c r="M11" s="136">
        <f>N11/$N$15</f>
        <v>0.24672897196261681</v>
      </c>
      <c r="N11" s="186">
        <v>27192000</v>
      </c>
      <c r="O11" s="3253" t="s">
        <v>2640</v>
      </c>
      <c r="P11" s="3256" t="s">
        <v>2641</v>
      </c>
      <c r="Q11" s="1436" t="s">
        <v>768</v>
      </c>
      <c r="R11" s="186">
        <v>27192000</v>
      </c>
      <c r="S11" s="1468">
        <v>23</v>
      </c>
      <c r="T11" s="135" t="s">
        <v>2642</v>
      </c>
      <c r="U11" s="3252">
        <v>57163</v>
      </c>
      <c r="V11" s="3252">
        <v>57815</v>
      </c>
      <c r="W11" s="3252">
        <v>27805</v>
      </c>
      <c r="X11" s="3252">
        <v>8790</v>
      </c>
      <c r="Y11" s="3252">
        <v>60583</v>
      </c>
      <c r="Z11" s="3252">
        <v>17800</v>
      </c>
      <c r="AA11" s="3252">
        <v>283</v>
      </c>
      <c r="AB11" s="3252">
        <v>1495</v>
      </c>
      <c r="AC11" s="3252">
        <v>8</v>
      </c>
      <c r="AD11" s="3252">
        <v>0</v>
      </c>
      <c r="AE11" s="3252">
        <v>0</v>
      </c>
      <c r="AF11" s="3252">
        <v>0</v>
      </c>
      <c r="AG11" s="3252">
        <v>44350</v>
      </c>
      <c r="AH11" s="3252">
        <v>6251</v>
      </c>
      <c r="AI11" s="3252">
        <v>75687</v>
      </c>
      <c r="AJ11" s="3252">
        <v>114978</v>
      </c>
      <c r="AK11" s="3259">
        <v>44197</v>
      </c>
      <c r="AL11" s="3259">
        <v>44561</v>
      </c>
      <c r="AM11" s="3262" t="s">
        <v>2643</v>
      </c>
    </row>
    <row r="12" spans="1:59" s="218" customFormat="1" ht="90" x14ac:dyDescent="0.2">
      <c r="A12" s="1885"/>
      <c r="B12" s="1886"/>
      <c r="C12" s="3251"/>
      <c r="D12" s="3150"/>
      <c r="E12" s="1443">
        <v>2409022</v>
      </c>
      <c r="F12" s="1445" t="s">
        <v>947</v>
      </c>
      <c r="G12" s="1444">
        <v>240902202</v>
      </c>
      <c r="H12" s="283" t="s">
        <v>948</v>
      </c>
      <c r="I12" s="135">
        <v>1</v>
      </c>
      <c r="J12" s="135" t="s">
        <v>2644</v>
      </c>
      <c r="K12" s="3251"/>
      <c r="L12" s="3150"/>
      <c r="M12" s="136">
        <f t="shared" ref="M12:M14" si="0">N12/$N$15</f>
        <v>7.8504672897196259E-2</v>
      </c>
      <c r="N12" s="186">
        <v>8652000</v>
      </c>
      <c r="O12" s="3254"/>
      <c r="P12" s="3257"/>
      <c r="Q12" s="1435" t="s">
        <v>2645</v>
      </c>
      <c r="R12" s="186">
        <v>8652000</v>
      </c>
      <c r="S12" s="1468">
        <v>23</v>
      </c>
      <c r="T12" s="135" t="s">
        <v>2642</v>
      </c>
      <c r="U12" s="3252"/>
      <c r="V12" s="3252"/>
      <c r="W12" s="3252"/>
      <c r="X12" s="3252"/>
      <c r="Y12" s="3252"/>
      <c r="Z12" s="3252"/>
      <c r="AA12" s="3252"/>
      <c r="AB12" s="3252"/>
      <c r="AC12" s="3252"/>
      <c r="AD12" s="3252"/>
      <c r="AE12" s="3252"/>
      <c r="AF12" s="3252"/>
      <c r="AG12" s="3252"/>
      <c r="AH12" s="3252"/>
      <c r="AI12" s="3252"/>
      <c r="AJ12" s="3252"/>
      <c r="AK12" s="3260"/>
      <c r="AL12" s="3260"/>
      <c r="AM12" s="3263"/>
    </row>
    <row r="13" spans="1:59" s="218" customFormat="1" ht="90" x14ac:dyDescent="0.2">
      <c r="A13" s="1885"/>
      <c r="B13" s="1886"/>
      <c r="C13" s="3251"/>
      <c r="D13" s="3150"/>
      <c r="E13" s="1443">
        <v>2409014</v>
      </c>
      <c r="F13" s="1445" t="s">
        <v>2646</v>
      </c>
      <c r="G13" s="1444">
        <v>240901400</v>
      </c>
      <c r="H13" s="283" t="s">
        <v>949</v>
      </c>
      <c r="I13" s="135">
        <v>1</v>
      </c>
      <c r="J13" s="135" t="s">
        <v>2647</v>
      </c>
      <c r="K13" s="3251"/>
      <c r="L13" s="3150"/>
      <c r="M13" s="136">
        <f t="shared" si="0"/>
        <v>0.23551401869158878</v>
      </c>
      <c r="N13" s="186">
        <v>25956000</v>
      </c>
      <c r="O13" s="3254"/>
      <c r="P13" s="3257"/>
      <c r="Q13" s="1435" t="s">
        <v>2648</v>
      </c>
      <c r="R13" s="186">
        <v>25956000</v>
      </c>
      <c r="S13" s="1468">
        <v>23</v>
      </c>
      <c r="T13" s="135" t="s">
        <v>2642</v>
      </c>
      <c r="U13" s="3252"/>
      <c r="V13" s="3252"/>
      <c r="W13" s="3252"/>
      <c r="X13" s="3252"/>
      <c r="Y13" s="3252"/>
      <c r="Z13" s="3252"/>
      <c r="AA13" s="3252"/>
      <c r="AB13" s="3252"/>
      <c r="AC13" s="3252"/>
      <c r="AD13" s="3252"/>
      <c r="AE13" s="3252"/>
      <c r="AF13" s="3252"/>
      <c r="AG13" s="3252"/>
      <c r="AH13" s="3252"/>
      <c r="AI13" s="3252"/>
      <c r="AJ13" s="3252"/>
      <c r="AK13" s="3260"/>
      <c r="AL13" s="3260"/>
      <c r="AM13" s="3263"/>
    </row>
    <row r="14" spans="1:59" s="218" customFormat="1" ht="90" x14ac:dyDescent="0.2">
      <c r="A14" s="1885"/>
      <c r="B14" s="1886"/>
      <c r="C14" s="3251"/>
      <c r="D14" s="3150"/>
      <c r="E14" s="1443">
        <v>2409039</v>
      </c>
      <c r="F14" s="1445" t="s">
        <v>950</v>
      </c>
      <c r="G14" s="1444">
        <v>240903905</v>
      </c>
      <c r="H14" s="283" t="s">
        <v>951</v>
      </c>
      <c r="I14" s="135">
        <v>1</v>
      </c>
      <c r="J14" s="135" t="s">
        <v>2649</v>
      </c>
      <c r="K14" s="3251"/>
      <c r="L14" s="3150"/>
      <c r="M14" s="136">
        <f t="shared" si="0"/>
        <v>0.43925233644859812</v>
      </c>
      <c r="N14" s="186">
        <v>48410000</v>
      </c>
      <c r="O14" s="3255"/>
      <c r="P14" s="3258"/>
      <c r="Q14" s="1435" t="s">
        <v>2650</v>
      </c>
      <c r="R14" s="186">
        <v>48410000</v>
      </c>
      <c r="S14" s="1468">
        <v>23</v>
      </c>
      <c r="T14" s="135" t="s">
        <v>2642</v>
      </c>
      <c r="U14" s="3252"/>
      <c r="V14" s="3252"/>
      <c r="W14" s="3252"/>
      <c r="X14" s="3252"/>
      <c r="Y14" s="3252"/>
      <c r="Z14" s="3252"/>
      <c r="AA14" s="3252"/>
      <c r="AB14" s="3252"/>
      <c r="AC14" s="3252"/>
      <c r="AD14" s="3252"/>
      <c r="AE14" s="3252"/>
      <c r="AF14" s="3252"/>
      <c r="AG14" s="3252"/>
      <c r="AH14" s="3252"/>
      <c r="AI14" s="3252"/>
      <c r="AJ14" s="3252"/>
      <c r="AK14" s="3261"/>
      <c r="AL14" s="3261"/>
      <c r="AM14" s="3264"/>
    </row>
    <row r="15" spans="1:59" s="13" customFormat="1" ht="15" x14ac:dyDescent="0.2">
      <c r="A15" s="1887"/>
      <c r="B15" s="1888"/>
      <c r="C15" s="77"/>
      <c r="D15" s="77"/>
      <c r="E15" s="77"/>
      <c r="F15" s="78"/>
      <c r="G15" s="78"/>
      <c r="H15" s="77"/>
      <c r="I15" s="77"/>
      <c r="J15" s="77"/>
      <c r="K15" s="79"/>
      <c r="L15" s="78"/>
      <c r="M15" s="80"/>
      <c r="N15" s="81">
        <f>SUM(N11:N14)</f>
        <v>110210000</v>
      </c>
      <c r="O15" s="78"/>
      <c r="P15" s="78"/>
      <c r="Q15" s="78"/>
      <c r="R15" s="82">
        <f>SUM(R11:R14)</f>
        <v>110210000</v>
      </c>
      <c r="S15" s="83"/>
      <c r="T15" s="79"/>
      <c r="U15" s="77"/>
      <c r="V15" s="77"/>
      <c r="W15" s="77"/>
      <c r="X15" s="77"/>
      <c r="Y15" s="77"/>
      <c r="Z15" s="77"/>
      <c r="AA15" s="77"/>
      <c r="AB15" s="77"/>
      <c r="AC15" s="77"/>
      <c r="AD15" s="77"/>
      <c r="AE15" s="77"/>
      <c r="AF15" s="77"/>
      <c r="AG15" s="77"/>
      <c r="AH15" s="77"/>
      <c r="AI15" s="77"/>
      <c r="AJ15" s="77"/>
      <c r="AK15" s="84"/>
      <c r="AL15" s="84"/>
      <c r="AM15" s="85"/>
    </row>
  </sheetData>
  <mergeCells count="53">
    <mergeCell ref="AK11:AK14"/>
    <mergeCell ref="AL11:AL14"/>
    <mergeCell ref="AM11:AM14"/>
    <mergeCell ref="AE11:AE14"/>
    <mergeCell ref="AF11:AF14"/>
    <mergeCell ref="AG11:AG14"/>
    <mergeCell ref="AH11:AH14"/>
    <mergeCell ref="AI11:AI14"/>
    <mergeCell ref="AJ11:AJ14"/>
    <mergeCell ref="AD11:AD14"/>
    <mergeCell ref="O11:O14"/>
    <mergeCell ref="P11:P14"/>
    <mergeCell ref="U11:U14"/>
    <mergeCell ref="V11:V14"/>
    <mergeCell ref="W11:W14"/>
    <mergeCell ref="X11:X14"/>
    <mergeCell ref="Y11:Y14"/>
    <mergeCell ref="Z11:Z14"/>
    <mergeCell ref="AA11:AA14"/>
    <mergeCell ref="AB11:AB14"/>
    <mergeCell ref="AC11:AC14"/>
    <mergeCell ref="AG7:AI7"/>
    <mergeCell ref="AJ7:AJ8"/>
    <mergeCell ref="AK7:AK8"/>
    <mergeCell ref="AL7:AL8"/>
    <mergeCell ref="AM7:AM8"/>
    <mergeCell ref="W7:Z7"/>
    <mergeCell ref="A10:B15"/>
    <mergeCell ref="C11:C14"/>
    <mergeCell ref="D11:D14"/>
    <mergeCell ref="K11:K14"/>
    <mergeCell ref="L11:L14"/>
    <mergeCell ref="P7:P8"/>
    <mergeCell ref="Q7:Q8"/>
    <mergeCell ref="R7:R8"/>
    <mergeCell ref="S7:T7"/>
    <mergeCell ref="U7:V7"/>
    <mergeCell ref="A1:AK4"/>
    <mergeCell ref="A5:I6"/>
    <mergeCell ref="J5:AM5"/>
    <mergeCell ref="U6:AI6"/>
    <mergeCell ref="A7:B7"/>
    <mergeCell ref="C7:D7"/>
    <mergeCell ref="E7:F7"/>
    <mergeCell ref="G7:H7"/>
    <mergeCell ref="I7:I8"/>
    <mergeCell ref="J7:J8"/>
    <mergeCell ref="AA7:AF7"/>
    <mergeCell ref="K7:K8"/>
    <mergeCell ref="L7:L8"/>
    <mergeCell ref="M7:M8"/>
    <mergeCell ref="N7:N8"/>
    <mergeCell ref="O7:O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A53"/>
  <sheetViews>
    <sheetView zoomScale="80" zoomScaleNormal="80" workbookViewId="0">
      <selection activeCell="A7" sqref="A7:B7"/>
    </sheetView>
  </sheetViews>
  <sheetFormatPr baseColWidth="10" defaultRowHeight="15" x14ac:dyDescent="0.25"/>
  <cols>
    <col min="1" max="1" width="9.42578125" style="1474" customWidth="1"/>
    <col min="2" max="2" width="10.28515625" style="1474" customWidth="1"/>
    <col min="3" max="3" width="9.42578125" style="1474" customWidth="1"/>
    <col min="4" max="5" width="10.28515625" style="1474" customWidth="1"/>
    <col min="6" max="6" width="13.5703125" style="1474" customWidth="1"/>
    <col min="7" max="7" width="12.85546875" style="1474" bestFit="1" customWidth="1"/>
    <col min="8" max="8" width="11.42578125" style="1474"/>
    <col min="9" max="9" width="9.28515625" style="1474" customWidth="1"/>
    <col min="10" max="10" width="36.5703125" style="1474" customWidth="1"/>
    <col min="11" max="11" width="18.140625" style="1474" bestFit="1" customWidth="1"/>
    <col min="12" max="12" width="22.140625" style="1474" customWidth="1"/>
    <col min="13" max="13" width="11.5703125" style="1474" bestFit="1" customWidth="1"/>
    <col min="14" max="14" width="21" style="1474" bestFit="1" customWidth="1"/>
    <col min="15" max="15" width="29.7109375" style="1474" customWidth="1"/>
    <col min="16" max="16" width="17.5703125" style="1474" customWidth="1"/>
    <col min="17" max="17" width="31.5703125" style="1474" customWidth="1"/>
    <col min="18" max="18" width="21" style="1474" bestFit="1" customWidth="1"/>
    <col min="19" max="19" width="11.5703125" style="1474" bestFit="1" customWidth="1"/>
    <col min="20" max="20" width="15.5703125" style="1474" customWidth="1"/>
    <col min="21" max="26" width="11.5703125" style="1474" bestFit="1" customWidth="1"/>
    <col min="27" max="32" width="11.42578125" style="1474"/>
    <col min="33" max="34" width="11.5703125" style="1474" bestFit="1" customWidth="1"/>
    <col min="35" max="35" width="11.42578125" style="1474"/>
    <col min="36" max="36" width="11.5703125" style="1474" bestFit="1" customWidth="1"/>
    <col min="37" max="38" width="12.7109375" style="1474" bestFit="1" customWidth="1"/>
    <col min="39" max="16384" width="11.42578125" style="1474"/>
  </cols>
  <sheetData>
    <row r="1" spans="1:16381" x14ac:dyDescent="0.25">
      <c r="A1" s="1817" t="s">
        <v>2652</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c r="AC1" s="1817"/>
      <c r="AD1" s="1817"/>
      <c r="AE1" s="1817"/>
      <c r="AF1" s="1817"/>
      <c r="AG1" s="1817"/>
      <c r="AH1" s="1817"/>
      <c r="AI1" s="1817"/>
      <c r="AJ1" s="1817"/>
      <c r="AK1" s="1818"/>
      <c r="AL1" s="26" t="s">
        <v>0</v>
      </c>
      <c r="AM1" s="26" t="s">
        <v>953</v>
      </c>
      <c r="AN1" s="13"/>
      <c r="AO1" s="13"/>
      <c r="AP1" s="13"/>
      <c r="AQ1" s="13"/>
      <c r="AR1" s="13"/>
      <c r="AS1" s="13"/>
      <c r="AT1" s="13"/>
      <c r="AU1" s="13"/>
      <c r="AV1" s="13"/>
      <c r="AW1" s="13"/>
      <c r="AX1" s="13"/>
      <c r="AY1" s="13"/>
      <c r="AZ1" s="13"/>
      <c r="BA1" s="13"/>
      <c r="BB1" s="13"/>
      <c r="BC1" s="13"/>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row>
    <row r="2" spans="1:16381" x14ac:dyDescent="0.25">
      <c r="A2" s="1817"/>
      <c r="B2" s="1817"/>
      <c r="C2" s="1817"/>
      <c r="D2" s="1817"/>
      <c r="E2" s="1817"/>
      <c r="F2" s="1817"/>
      <c r="G2" s="1817"/>
      <c r="H2" s="1817"/>
      <c r="I2" s="1817"/>
      <c r="J2" s="1817"/>
      <c r="K2" s="1817"/>
      <c r="L2" s="1817"/>
      <c r="M2" s="1817"/>
      <c r="N2" s="1817"/>
      <c r="O2" s="1817"/>
      <c r="P2" s="1817"/>
      <c r="Q2" s="1817"/>
      <c r="R2" s="1817"/>
      <c r="S2" s="1817"/>
      <c r="T2" s="1817"/>
      <c r="U2" s="1817"/>
      <c r="V2" s="1817"/>
      <c r="W2" s="1817"/>
      <c r="X2" s="1817"/>
      <c r="Y2" s="1817"/>
      <c r="Z2" s="1817"/>
      <c r="AA2" s="1817"/>
      <c r="AB2" s="1817"/>
      <c r="AC2" s="1817"/>
      <c r="AD2" s="1817"/>
      <c r="AE2" s="1817"/>
      <c r="AF2" s="1817"/>
      <c r="AG2" s="1817"/>
      <c r="AH2" s="1817"/>
      <c r="AI2" s="1817"/>
      <c r="AJ2" s="1817"/>
      <c r="AK2" s="1818"/>
      <c r="AL2" s="27" t="s">
        <v>1</v>
      </c>
      <c r="AM2" s="26" t="s">
        <v>954</v>
      </c>
      <c r="AN2" s="13"/>
      <c r="AO2" s="13"/>
      <c r="AP2" s="13"/>
      <c r="AQ2" s="13"/>
      <c r="AR2" s="13"/>
      <c r="AS2" s="13"/>
      <c r="AT2" s="13"/>
      <c r="AU2" s="13"/>
      <c r="AV2" s="13"/>
      <c r="AW2" s="13"/>
      <c r="AX2" s="13"/>
      <c r="AY2" s="13"/>
      <c r="AZ2" s="13"/>
      <c r="BA2" s="13"/>
      <c r="BB2" s="13"/>
      <c r="BC2" s="13"/>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row>
    <row r="3" spans="1:16381" ht="15.75" customHeight="1" x14ac:dyDescent="0.25">
      <c r="A3" s="1817"/>
      <c r="B3" s="1817"/>
      <c r="C3" s="1817"/>
      <c r="D3" s="1817"/>
      <c r="E3" s="1817"/>
      <c r="F3" s="1817"/>
      <c r="G3" s="1817"/>
      <c r="H3" s="1817"/>
      <c r="I3" s="1817"/>
      <c r="J3" s="1817"/>
      <c r="K3" s="1817"/>
      <c r="L3" s="1817"/>
      <c r="M3" s="1817"/>
      <c r="N3" s="1817"/>
      <c r="O3" s="1817"/>
      <c r="P3" s="1817"/>
      <c r="Q3" s="1817"/>
      <c r="R3" s="1817"/>
      <c r="S3" s="1817"/>
      <c r="T3" s="1817"/>
      <c r="U3" s="1817"/>
      <c r="V3" s="1817"/>
      <c r="W3" s="1817"/>
      <c r="X3" s="1817"/>
      <c r="Y3" s="1817"/>
      <c r="Z3" s="1817"/>
      <c r="AA3" s="1817"/>
      <c r="AB3" s="1817"/>
      <c r="AC3" s="1817"/>
      <c r="AD3" s="1817"/>
      <c r="AE3" s="1817"/>
      <c r="AF3" s="1817"/>
      <c r="AG3" s="1817"/>
      <c r="AH3" s="1817"/>
      <c r="AI3" s="1817"/>
      <c r="AJ3" s="1817"/>
      <c r="AK3" s="1818"/>
      <c r="AL3" s="26" t="s">
        <v>2</v>
      </c>
      <c r="AM3" s="32" t="s">
        <v>955</v>
      </c>
      <c r="AN3" s="13"/>
      <c r="AO3" s="13"/>
      <c r="AP3" s="13"/>
      <c r="AQ3" s="13"/>
      <c r="AR3" s="13"/>
      <c r="AS3" s="13"/>
      <c r="AT3" s="13"/>
      <c r="AU3" s="13"/>
      <c r="AV3" s="13"/>
      <c r="AW3" s="13"/>
      <c r="AX3" s="13"/>
      <c r="AY3" s="13"/>
      <c r="AZ3" s="13"/>
      <c r="BA3" s="13"/>
      <c r="BB3" s="13"/>
      <c r="BC3" s="13"/>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row>
    <row r="4" spans="1:16381" x14ac:dyDescent="0.25">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26" t="s">
        <v>3</v>
      </c>
      <c r="AM4" s="28" t="s">
        <v>956</v>
      </c>
      <c r="AN4" s="13"/>
      <c r="AO4" s="13"/>
      <c r="AP4" s="13"/>
      <c r="AQ4" s="13"/>
      <c r="AR4" s="13"/>
      <c r="AS4" s="13"/>
      <c r="AT4" s="13"/>
      <c r="AU4" s="13"/>
      <c r="AV4" s="13"/>
      <c r="AW4" s="13"/>
      <c r="AX4" s="13"/>
      <c r="AY4" s="13"/>
      <c r="AZ4" s="13"/>
      <c r="BA4" s="13"/>
      <c r="BB4" s="13"/>
      <c r="BC4" s="13"/>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c r="XFA4" s="1"/>
    </row>
    <row r="5" spans="1:16381" x14ac:dyDescent="0.25">
      <c r="A5" s="3265" t="s">
        <v>1031</v>
      </c>
      <c r="B5" s="3265"/>
      <c r="C5" s="3265"/>
      <c r="D5" s="3265"/>
      <c r="E5" s="3265"/>
      <c r="F5" s="3265"/>
      <c r="G5" s="3265"/>
      <c r="H5" s="3265"/>
      <c r="I5" s="3266"/>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c r="XEZ5" s="1"/>
      <c r="XFA5" s="1"/>
    </row>
    <row r="6" spans="1:16381" x14ac:dyDescent="0.25">
      <c r="A6" s="1819"/>
      <c r="B6" s="1819"/>
      <c r="C6" s="1819"/>
      <c r="D6" s="1819"/>
      <c r="E6" s="1819"/>
      <c r="F6" s="1819"/>
      <c r="G6" s="1819"/>
      <c r="H6" s="1819"/>
      <c r="I6" s="1820"/>
      <c r="J6" s="1447"/>
      <c r="K6" s="3"/>
      <c r="L6" s="3"/>
      <c r="M6" s="3"/>
      <c r="N6" s="3"/>
      <c r="O6" s="3"/>
      <c r="P6" s="3"/>
      <c r="Q6" s="3"/>
      <c r="R6" s="1475"/>
      <c r="S6" s="3"/>
      <c r="T6" s="3"/>
      <c r="U6" s="1824" t="s">
        <v>959</v>
      </c>
      <c r="V6" s="1819"/>
      <c r="W6" s="1819"/>
      <c r="X6" s="1819"/>
      <c r="Y6" s="1819"/>
      <c r="Z6" s="1819"/>
      <c r="AA6" s="1819"/>
      <c r="AB6" s="1819"/>
      <c r="AC6" s="1819"/>
      <c r="AD6" s="1819"/>
      <c r="AE6" s="1819"/>
      <c r="AF6" s="1819"/>
      <c r="AG6" s="1819"/>
      <c r="AH6" s="1819"/>
      <c r="AI6" s="1820"/>
      <c r="AJ6" s="1446"/>
      <c r="AK6" s="3"/>
      <c r="AL6" s="3"/>
      <c r="AM6" s="25"/>
      <c r="AN6" s="13"/>
      <c r="AO6" s="13"/>
      <c r="AP6" s="13"/>
      <c r="AQ6" s="13"/>
      <c r="AR6" s="13"/>
      <c r="AS6" s="13"/>
      <c r="AT6" s="13"/>
      <c r="AU6" s="13"/>
      <c r="AV6" s="13"/>
      <c r="AW6" s="13"/>
      <c r="AX6" s="13"/>
      <c r="AY6" s="13"/>
      <c r="AZ6" s="13"/>
      <c r="BA6" s="13"/>
      <c r="BB6" s="13"/>
      <c r="BC6" s="13"/>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row>
    <row r="7" spans="1:16381" ht="21.75" customHeight="1" x14ac:dyDescent="0.25">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3312"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row>
    <row r="8" spans="1:16381" ht="116.25" customHeight="1" x14ac:dyDescent="0.25">
      <c r="A8" s="37" t="s">
        <v>980</v>
      </c>
      <c r="B8" s="38" t="s">
        <v>981</v>
      </c>
      <c r="C8" s="39" t="s">
        <v>980</v>
      </c>
      <c r="D8" s="38" t="s">
        <v>981</v>
      </c>
      <c r="E8" s="38" t="s">
        <v>980</v>
      </c>
      <c r="F8" s="38" t="s">
        <v>981</v>
      </c>
      <c r="G8" s="38" t="s">
        <v>980</v>
      </c>
      <c r="H8" s="38" t="s">
        <v>981</v>
      </c>
      <c r="I8" s="1828"/>
      <c r="J8" s="1828"/>
      <c r="K8" s="1828"/>
      <c r="L8" s="1828"/>
      <c r="M8" s="1833"/>
      <c r="N8" s="1835"/>
      <c r="O8" s="1837"/>
      <c r="P8" s="1837"/>
      <c r="Q8" s="1828"/>
      <c r="R8" s="3313"/>
      <c r="S8" s="40" t="s">
        <v>982</v>
      </c>
      <c r="T8" s="1448"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1"/>
      <c r="JW8" s="41"/>
      <c r="JX8" s="41"/>
      <c r="JY8" s="41"/>
      <c r="JZ8" s="41"/>
      <c r="KA8" s="41"/>
      <c r="KB8" s="41"/>
      <c r="KC8" s="41"/>
      <c r="KD8" s="41"/>
      <c r="KE8" s="41"/>
      <c r="KF8" s="41"/>
      <c r="KG8" s="41"/>
      <c r="KH8" s="41"/>
      <c r="KI8" s="41"/>
      <c r="KJ8" s="41"/>
      <c r="KK8" s="41"/>
      <c r="KL8" s="41"/>
      <c r="KM8" s="41"/>
      <c r="KN8" s="41"/>
      <c r="KO8" s="41"/>
      <c r="KP8" s="41"/>
      <c r="KQ8" s="41"/>
      <c r="KR8" s="41"/>
      <c r="KS8" s="41"/>
      <c r="KT8" s="41"/>
      <c r="KU8" s="41"/>
      <c r="KV8" s="41"/>
      <c r="KW8" s="41"/>
      <c r="KX8" s="41"/>
      <c r="KY8" s="41"/>
      <c r="KZ8" s="41"/>
      <c r="LA8" s="41"/>
      <c r="LB8" s="41"/>
      <c r="LC8" s="41"/>
      <c r="LD8" s="41"/>
      <c r="LE8" s="41"/>
      <c r="LF8" s="41"/>
      <c r="LG8" s="41"/>
      <c r="LH8" s="41"/>
      <c r="LI8" s="41"/>
      <c r="LJ8" s="41"/>
      <c r="LK8" s="41"/>
      <c r="LL8" s="41"/>
      <c r="LM8" s="41"/>
      <c r="LN8" s="41"/>
      <c r="LO8" s="41"/>
      <c r="LP8" s="41"/>
      <c r="LQ8" s="41"/>
      <c r="LR8" s="41"/>
      <c r="LS8" s="41"/>
      <c r="LT8" s="41"/>
      <c r="LU8" s="41"/>
      <c r="LV8" s="41"/>
      <c r="LW8" s="41"/>
      <c r="LX8" s="41"/>
      <c r="LY8" s="41"/>
      <c r="LZ8" s="41"/>
      <c r="MA8" s="41"/>
      <c r="MB8" s="41"/>
      <c r="MC8" s="41"/>
      <c r="MD8" s="41"/>
      <c r="ME8" s="41"/>
      <c r="MF8" s="41"/>
      <c r="MG8" s="41"/>
      <c r="MH8" s="41"/>
      <c r="MI8" s="41"/>
      <c r="MJ8" s="41"/>
      <c r="MK8" s="41"/>
      <c r="ML8" s="41"/>
      <c r="MM8" s="41"/>
      <c r="MN8" s="41"/>
      <c r="MO8" s="41"/>
      <c r="MP8" s="41"/>
      <c r="MQ8" s="41"/>
      <c r="MR8" s="41"/>
      <c r="MS8" s="41"/>
      <c r="MT8" s="41"/>
      <c r="MU8" s="41"/>
      <c r="MV8" s="41"/>
      <c r="MW8" s="41"/>
      <c r="MX8" s="41"/>
      <c r="MY8" s="41"/>
      <c r="MZ8" s="41"/>
      <c r="NA8" s="41"/>
      <c r="NB8" s="41"/>
      <c r="NC8" s="41"/>
      <c r="ND8" s="41"/>
      <c r="NE8" s="41"/>
      <c r="NF8" s="41"/>
      <c r="NG8" s="41"/>
      <c r="NH8" s="41"/>
      <c r="NI8" s="41"/>
      <c r="NJ8" s="41"/>
      <c r="NK8" s="41"/>
      <c r="NL8" s="41"/>
      <c r="NM8" s="41"/>
      <c r="NN8" s="41"/>
      <c r="NO8" s="41"/>
      <c r="NP8" s="41"/>
      <c r="NQ8" s="41"/>
      <c r="NR8" s="41"/>
      <c r="NS8" s="41"/>
      <c r="NT8" s="41"/>
      <c r="NU8" s="41"/>
      <c r="NV8" s="41"/>
      <c r="NW8" s="41"/>
      <c r="NX8" s="41"/>
      <c r="NY8" s="41"/>
      <c r="NZ8" s="41"/>
      <c r="OA8" s="41"/>
      <c r="OB8" s="41"/>
      <c r="OC8" s="41"/>
      <c r="OD8" s="41"/>
      <c r="OE8" s="41"/>
      <c r="OF8" s="41"/>
      <c r="OG8" s="41"/>
      <c r="OH8" s="41"/>
      <c r="OI8" s="41"/>
      <c r="OJ8" s="41"/>
      <c r="OK8" s="41"/>
      <c r="OL8" s="41"/>
      <c r="OM8" s="41"/>
      <c r="ON8" s="41"/>
      <c r="OO8" s="41"/>
      <c r="OP8" s="41"/>
      <c r="OQ8" s="41"/>
      <c r="OR8" s="41"/>
      <c r="OS8" s="41"/>
      <c r="OT8" s="41"/>
      <c r="OU8" s="41"/>
      <c r="OV8" s="41"/>
      <c r="OW8" s="41"/>
      <c r="OX8" s="41"/>
      <c r="OY8" s="41"/>
      <c r="OZ8" s="41"/>
      <c r="PA8" s="41"/>
      <c r="PB8" s="41"/>
      <c r="PC8" s="41"/>
      <c r="PD8" s="41"/>
      <c r="PE8" s="41"/>
      <c r="PF8" s="41"/>
      <c r="PG8" s="41"/>
      <c r="PH8" s="41"/>
      <c r="PI8" s="41"/>
      <c r="PJ8" s="41"/>
      <c r="PK8" s="41"/>
      <c r="PL8" s="41"/>
      <c r="PM8" s="41"/>
      <c r="PN8" s="41"/>
      <c r="PO8" s="41"/>
      <c r="PP8" s="41"/>
      <c r="PQ8" s="41"/>
      <c r="PR8" s="41"/>
      <c r="PS8" s="41"/>
      <c r="PT8" s="41"/>
      <c r="PU8" s="41"/>
      <c r="PV8" s="41"/>
      <c r="PW8" s="41"/>
      <c r="PX8" s="41"/>
      <c r="PY8" s="41"/>
      <c r="PZ8" s="41"/>
      <c r="QA8" s="41"/>
      <c r="QB8" s="41"/>
      <c r="QC8" s="41"/>
      <c r="QD8" s="41"/>
      <c r="QE8" s="41"/>
      <c r="QF8" s="41"/>
      <c r="QG8" s="41"/>
      <c r="QH8" s="41"/>
      <c r="QI8" s="41"/>
      <c r="QJ8" s="41"/>
      <c r="QK8" s="41"/>
      <c r="QL8" s="41"/>
      <c r="QM8" s="41"/>
      <c r="QN8" s="41"/>
      <c r="QO8" s="41"/>
      <c r="QP8" s="41"/>
      <c r="QQ8" s="41"/>
      <c r="QR8" s="41"/>
      <c r="QS8" s="41"/>
      <c r="QT8" s="41"/>
      <c r="QU8" s="41"/>
      <c r="QV8" s="41"/>
      <c r="QW8" s="41"/>
      <c r="QX8" s="41"/>
      <c r="QY8" s="41"/>
      <c r="QZ8" s="41"/>
      <c r="RA8" s="41"/>
      <c r="RB8" s="41"/>
      <c r="RC8" s="41"/>
      <c r="RD8" s="41"/>
      <c r="RE8" s="41"/>
      <c r="RF8" s="41"/>
      <c r="RG8" s="41"/>
      <c r="RH8" s="41"/>
      <c r="RI8" s="41"/>
      <c r="RJ8" s="41"/>
      <c r="RK8" s="41"/>
      <c r="RL8" s="41"/>
      <c r="RM8" s="41"/>
      <c r="RN8" s="41"/>
      <c r="RO8" s="41"/>
      <c r="RP8" s="41"/>
      <c r="RQ8" s="41"/>
      <c r="RR8" s="41"/>
      <c r="RS8" s="41"/>
      <c r="RT8" s="41"/>
      <c r="RU8" s="41"/>
      <c r="RV8" s="41"/>
      <c r="RW8" s="41"/>
      <c r="RX8" s="41"/>
      <c r="RY8" s="41"/>
      <c r="RZ8" s="41"/>
      <c r="SA8" s="41"/>
      <c r="SB8" s="41"/>
      <c r="SC8" s="41"/>
      <c r="SD8" s="41"/>
      <c r="SE8" s="41"/>
      <c r="SF8" s="41"/>
      <c r="SG8" s="41"/>
      <c r="SH8" s="41"/>
      <c r="SI8" s="41"/>
      <c r="SJ8" s="41"/>
      <c r="SK8" s="41"/>
      <c r="SL8" s="41"/>
      <c r="SM8" s="41"/>
      <c r="SN8" s="41"/>
      <c r="SO8" s="41"/>
      <c r="SP8" s="41"/>
      <c r="SQ8" s="41"/>
      <c r="SR8" s="41"/>
      <c r="SS8" s="41"/>
      <c r="ST8" s="41"/>
      <c r="SU8" s="41"/>
      <c r="SV8" s="41"/>
      <c r="SW8" s="41"/>
      <c r="SX8" s="41"/>
      <c r="SY8" s="41"/>
      <c r="SZ8" s="41"/>
      <c r="TA8" s="41"/>
      <c r="TB8" s="41"/>
      <c r="TC8" s="41"/>
      <c r="TD8" s="41"/>
      <c r="TE8" s="41"/>
      <c r="TF8" s="41"/>
      <c r="TG8" s="41"/>
      <c r="TH8" s="41"/>
      <c r="TI8" s="41"/>
      <c r="TJ8" s="41"/>
      <c r="TK8" s="41"/>
      <c r="TL8" s="41"/>
      <c r="TM8" s="41"/>
      <c r="TN8" s="41"/>
      <c r="TO8" s="41"/>
      <c r="TP8" s="41"/>
      <c r="TQ8" s="41"/>
      <c r="TR8" s="41"/>
      <c r="TS8" s="41"/>
      <c r="TT8" s="41"/>
      <c r="TU8" s="41"/>
      <c r="TV8" s="41"/>
      <c r="TW8" s="41"/>
      <c r="TX8" s="41"/>
      <c r="TY8" s="41"/>
      <c r="TZ8" s="41"/>
      <c r="UA8" s="41"/>
      <c r="UB8" s="41"/>
      <c r="UC8" s="41"/>
      <c r="UD8" s="41"/>
      <c r="UE8" s="41"/>
      <c r="UF8" s="41"/>
      <c r="UG8" s="41"/>
      <c r="UH8" s="41"/>
      <c r="UI8" s="41"/>
      <c r="UJ8" s="41"/>
      <c r="UK8" s="41"/>
      <c r="UL8" s="41"/>
      <c r="UM8" s="41"/>
      <c r="UN8" s="41"/>
      <c r="UO8" s="41"/>
      <c r="UP8" s="41"/>
      <c r="UQ8" s="41"/>
      <c r="UR8" s="41"/>
      <c r="US8" s="41"/>
      <c r="UT8" s="41"/>
      <c r="UU8" s="41"/>
      <c r="UV8" s="41"/>
      <c r="UW8" s="41"/>
      <c r="UX8" s="41"/>
      <c r="UY8" s="41"/>
      <c r="UZ8" s="41"/>
      <c r="VA8" s="41"/>
      <c r="VB8" s="41"/>
      <c r="VC8" s="41"/>
      <c r="VD8" s="41"/>
      <c r="VE8" s="41"/>
      <c r="VF8" s="41"/>
      <c r="VG8" s="41"/>
      <c r="VH8" s="41"/>
      <c r="VI8" s="41"/>
      <c r="VJ8" s="41"/>
      <c r="VK8" s="41"/>
      <c r="VL8" s="41"/>
      <c r="VM8" s="41"/>
      <c r="VN8" s="41"/>
      <c r="VO8" s="41"/>
      <c r="VP8" s="41"/>
      <c r="VQ8" s="41"/>
      <c r="VR8" s="41"/>
      <c r="VS8" s="41"/>
      <c r="VT8" s="41"/>
      <c r="VU8" s="41"/>
      <c r="VV8" s="41"/>
      <c r="VW8" s="41"/>
      <c r="VX8" s="41"/>
      <c r="VY8" s="41"/>
      <c r="VZ8" s="41"/>
      <c r="WA8" s="41"/>
      <c r="WB8" s="41"/>
      <c r="WC8" s="41"/>
      <c r="WD8" s="41"/>
      <c r="WE8" s="41"/>
      <c r="WF8" s="41"/>
      <c r="WG8" s="41"/>
      <c r="WH8" s="41"/>
      <c r="WI8" s="41"/>
      <c r="WJ8" s="41"/>
      <c r="WK8" s="41"/>
      <c r="WL8" s="41"/>
      <c r="WM8" s="41"/>
      <c r="WN8" s="41"/>
      <c r="WO8" s="41"/>
      <c r="WP8" s="41"/>
      <c r="WQ8" s="41"/>
      <c r="WR8" s="41"/>
      <c r="WS8" s="41"/>
      <c r="WT8" s="41"/>
      <c r="WU8" s="41"/>
      <c r="WV8" s="41"/>
      <c r="WW8" s="41"/>
      <c r="WX8" s="41"/>
      <c r="WY8" s="41"/>
      <c r="WZ8" s="41"/>
      <c r="XA8" s="41"/>
      <c r="XB8" s="41"/>
      <c r="XC8" s="41"/>
      <c r="XD8" s="41"/>
      <c r="XE8" s="41"/>
      <c r="XF8" s="41"/>
      <c r="XG8" s="41"/>
      <c r="XH8" s="41"/>
      <c r="XI8" s="41"/>
      <c r="XJ8" s="41"/>
      <c r="XK8" s="41"/>
      <c r="XL8" s="41"/>
      <c r="XM8" s="41"/>
      <c r="XN8" s="41"/>
      <c r="XO8" s="41"/>
      <c r="XP8" s="41"/>
      <c r="XQ8" s="41"/>
      <c r="XR8" s="41"/>
      <c r="XS8" s="41"/>
      <c r="XT8" s="41"/>
      <c r="XU8" s="41"/>
      <c r="XV8" s="41"/>
      <c r="XW8" s="41"/>
      <c r="XX8" s="41"/>
      <c r="XY8" s="41"/>
      <c r="XZ8" s="41"/>
      <c r="YA8" s="41"/>
      <c r="YB8" s="41"/>
      <c r="YC8" s="41"/>
      <c r="YD8" s="41"/>
      <c r="YE8" s="41"/>
      <c r="YF8" s="41"/>
      <c r="YG8" s="41"/>
      <c r="YH8" s="41"/>
      <c r="YI8" s="41"/>
      <c r="YJ8" s="41"/>
      <c r="YK8" s="41"/>
      <c r="YL8" s="41"/>
      <c r="YM8" s="41"/>
      <c r="YN8" s="41"/>
      <c r="YO8" s="41"/>
      <c r="YP8" s="41"/>
      <c r="YQ8" s="41"/>
      <c r="YR8" s="41"/>
      <c r="YS8" s="41"/>
      <c r="YT8" s="41"/>
      <c r="YU8" s="41"/>
      <c r="YV8" s="41"/>
      <c r="YW8" s="41"/>
      <c r="YX8" s="41"/>
      <c r="YY8" s="41"/>
      <c r="YZ8" s="41"/>
      <c r="ZA8" s="41"/>
      <c r="ZB8" s="41"/>
      <c r="ZC8" s="41"/>
      <c r="ZD8" s="41"/>
      <c r="ZE8" s="41"/>
      <c r="ZF8" s="41"/>
      <c r="ZG8" s="41"/>
      <c r="ZH8" s="41"/>
      <c r="ZI8" s="41"/>
      <c r="ZJ8" s="41"/>
      <c r="ZK8" s="41"/>
      <c r="ZL8" s="41"/>
      <c r="ZM8" s="41"/>
      <c r="ZN8" s="41"/>
      <c r="ZO8" s="41"/>
      <c r="ZP8" s="41"/>
      <c r="ZQ8" s="41"/>
      <c r="ZR8" s="41"/>
      <c r="ZS8" s="41"/>
      <c r="ZT8" s="41"/>
      <c r="ZU8" s="41"/>
      <c r="ZV8" s="41"/>
      <c r="ZW8" s="41"/>
      <c r="ZX8" s="41"/>
      <c r="ZY8" s="41"/>
      <c r="ZZ8" s="41"/>
      <c r="AAA8" s="41"/>
      <c r="AAB8" s="41"/>
      <c r="AAC8" s="41"/>
      <c r="AAD8" s="41"/>
      <c r="AAE8" s="41"/>
      <c r="AAF8" s="41"/>
      <c r="AAG8" s="41"/>
      <c r="AAH8" s="41"/>
      <c r="AAI8" s="41"/>
      <c r="AAJ8" s="41"/>
      <c r="AAK8" s="41"/>
      <c r="AAL8" s="41"/>
      <c r="AAM8" s="41"/>
      <c r="AAN8" s="41"/>
      <c r="AAO8" s="41"/>
      <c r="AAP8" s="41"/>
      <c r="AAQ8" s="41"/>
      <c r="AAR8" s="41"/>
      <c r="AAS8" s="41"/>
      <c r="AAT8" s="41"/>
      <c r="AAU8" s="41"/>
      <c r="AAV8" s="41"/>
      <c r="AAW8" s="41"/>
      <c r="AAX8" s="41"/>
      <c r="AAY8" s="41"/>
      <c r="AAZ8" s="41"/>
      <c r="ABA8" s="41"/>
      <c r="ABB8" s="41"/>
      <c r="ABC8" s="41"/>
      <c r="ABD8" s="41"/>
      <c r="ABE8" s="41"/>
      <c r="ABF8" s="41"/>
      <c r="ABG8" s="41"/>
      <c r="ABH8" s="41"/>
      <c r="ABI8" s="41"/>
      <c r="ABJ8" s="41"/>
      <c r="ABK8" s="41"/>
      <c r="ABL8" s="41"/>
      <c r="ABM8" s="41"/>
      <c r="ABN8" s="41"/>
      <c r="ABO8" s="41"/>
      <c r="ABP8" s="41"/>
      <c r="ABQ8" s="41"/>
      <c r="ABR8" s="41"/>
      <c r="ABS8" s="41"/>
      <c r="ABT8" s="41"/>
      <c r="ABU8" s="41"/>
      <c r="ABV8" s="41"/>
      <c r="ABW8" s="41"/>
      <c r="ABX8" s="41"/>
      <c r="ABY8" s="41"/>
      <c r="ABZ8" s="41"/>
      <c r="ACA8" s="41"/>
      <c r="ACB8" s="41"/>
      <c r="ACC8" s="41"/>
      <c r="ACD8" s="41"/>
      <c r="ACE8" s="41"/>
      <c r="ACF8" s="41"/>
      <c r="ACG8" s="41"/>
      <c r="ACH8" s="41"/>
      <c r="ACI8" s="41"/>
      <c r="ACJ8" s="41"/>
      <c r="ACK8" s="41"/>
      <c r="ACL8" s="41"/>
      <c r="ACM8" s="41"/>
      <c r="ACN8" s="41"/>
      <c r="ACO8" s="41"/>
      <c r="ACP8" s="41"/>
      <c r="ACQ8" s="41"/>
      <c r="ACR8" s="41"/>
      <c r="ACS8" s="41"/>
      <c r="ACT8" s="41"/>
      <c r="ACU8" s="41"/>
      <c r="ACV8" s="41"/>
      <c r="ACW8" s="41"/>
      <c r="ACX8" s="41"/>
      <c r="ACY8" s="41"/>
      <c r="ACZ8" s="41"/>
      <c r="ADA8" s="41"/>
      <c r="ADB8" s="41"/>
      <c r="ADC8" s="41"/>
      <c r="ADD8" s="41"/>
      <c r="ADE8" s="41"/>
      <c r="ADF8" s="41"/>
      <c r="ADG8" s="41"/>
      <c r="ADH8" s="41"/>
      <c r="ADI8" s="41"/>
      <c r="ADJ8" s="41"/>
      <c r="ADK8" s="41"/>
      <c r="ADL8" s="41"/>
      <c r="ADM8" s="41"/>
      <c r="ADN8" s="41"/>
      <c r="ADO8" s="41"/>
      <c r="ADP8" s="41"/>
      <c r="ADQ8" s="41"/>
      <c r="ADR8" s="41"/>
      <c r="ADS8" s="41"/>
      <c r="ADT8" s="41"/>
      <c r="ADU8" s="41"/>
      <c r="ADV8" s="41"/>
      <c r="ADW8" s="41"/>
      <c r="ADX8" s="41"/>
      <c r="ADY8" s="41"/>
      <c r="ADZ8" s="41"/>
      <c r="AEA8" s="41"/>
      <c r="AEB8" s="41"/>
      <c r="AEC8" s="41"/>
      <c r="AED8" s="41"/>
      <c r="AEE8" s="41"/>
      <c r="AEF8" s="41"/>
      <c r="AEG8" s="41"/>
      <c r="AEH8" s="41"/>
      <c r="AEI8" s="41"/>
      <c r="AEJ8" s="41"/>
      <c r="AEK8" s="41"/>
      <c r="AEL8" s="41"/>
      <c r="AEM8" s="41"/>
      <c r="AEN8" s="41"/>
      <c r="AEO8" s="41"/>
      <c r="AEP8" s="41"/>
      <c r="AEQ8" s="41"/>
      <c r="AER8" s="41"/>
      <c r="AES8" s="41"/>
      <c r="AET8" s="41"/>
      <c r="AEU8" s="41"/>
      <c r="AEV8" s="41"/>
      <c r="AEW8" s="41"/>
      <c r="AEX8" s="41"/>
      <c r="AEY8" s="41"/>
      <c r="AEZ8" s="41"/>
      <c r="AFA8" s="41"/>
      <c r="AFB8" s="41"/>
      <c r="AFC8" s="41"/>
      <c r="AFD8" s="41"/>
      <c r="AFE8" s="41"/>
      <c r="AFF8" s="41"/>
      <c r="AFG8" s="41"/>
      <c r="AFH8" s="41"/>
      <c r="AFI8" s="41"/>
      <c r="AFJ8" s="41"/>
      <c r="AFK8" s="41"/>
      <c r="AFL8" s="41"/>
      <c r="AFM8" s="41"/>
      <c r="AFN8" s="41"/>
      <c r="AFO8" s="41"/>
      <c r="AFP8" s="41"/>
      <c r="AFQ8" s="41"/>
      <c r="AFR8" s="41"/>
      <c r="AFS8" s="41"/>
      <c r="AFT8" s="41"/>
      <c r="AFU8" s="41"/>
      <c r="AFV8" s="41"/>
      <c r="AFW8" s="41"/>
      <c r="AFX8" s="41"/>
      <c r="AFY8" s="41"/>
      <c r="AFZ8" s="41"/>
      <c r="AGA8" s="41"/>
      <c r="AGB8" s="41"/>
      <c r="AGC8" s="41"/>
      <c r="AGD8" s="41"/>
      <c r="AGE8" s="41"/>
      <c r="AGF8" s="41"/>
      <c r="AGG8" s="41"/>
      <c r="AGH8" s="41"/>
      <c r="AGI8" s="41"/>
      <c r="AGJ8" s="41"/>
      <c r="AGK8" s="41"/>
      <c r="AGL8" s="41"/>
      <c r="AGM8" s="41"/>
      <c r="AGN8" s="41"/>
      <c r="AGO8" s="41"/>
      <c r="AGP8" s="41"/>
      <c r="AGQ8" s="41"/>
      <c r="AGR8" s="41"/>
      <c r="AGS8" s="41"/>
      <c r="AGT8" s="41"/>
      <c r="AGU8" s="41"/>
      <c r="AGV8" s="41"/>
      <c r="AGW8" s="41"/>
      <c r="AGX8" s="41"/>
      <c r="AGY8" s="41"/>
      <c r="AGZ8" s="41"/>
      <c r="AHA8" s="41"/>
      <c r="AHB8" s="41"/>
      <c r="AHC8" s="41"/>
      <c r="AHD8" s="41"/>
      <c r="AHE8" s="41"/>
      <c r="AHF8" s="41"/>
      <c r="AHG8" s="41"/>
      <c r="AHH8" s="41"/>
      <c r="AHI8" s="41"/>
      <c r="AHJ8" s="41"/>
      <c r="AHK8" s="41"/>
      <c r="AHL8" s="41"/>
      <c r="AHM8" s="41"/>
      <c r="AHN8" s="41"/>
      <c r="AHO8" s="41"/>
      <c r="AHP8" s="41"/>
      <c r="AHQ8" s="41"/>
      <c r="AHR8" s="41"/>
      <c r="AHS8" s="41"/>
      <c r="AHT8" s="41"/>
      <c r="AHU8" s="41"/>
      <c r="AHV8" s="41"/>
      <c r="AHW8" s="41"/>
      <c r="AHX8" s="41"/>
      <c r="AHY8" s="41"/>
      <c r="AHZ8" s="41"/>
      <c r="AIA8" s="41"/>
      <c r="AIB8" s="41"/>
      <c r="AIC8" s="41"/>
      <c r="AID8" s="41"/>
      <c r="AIE8" s="41"/>
      <c r="AIF8" s="41"/>
      <c r="AIG8" s="41"/>
      <c r="AIH8" s="41"/>
      <c r="AII8" s="41"/>
      <c r="AIJ8" s="41"/>
      <c r="AIK8" s="41"/>
      <c r="AIL8" s="41"/>
      <c r="AIM8" s="41"/>
      <c r="AIN8" s="41"/>
      <c r="AIO8" s="41"/>
      <c r="AIP8" s="41"/>
      <c r="AIQ8" s="41"/>
      <c r="AIR8" s="41"/>
      <c r="AIS8" s="41"/>
      <c r="AIT8" s="41"/>
      <c r="AIU8" s="41"/>
      <c r="AIV8" s="41"/>
      <c r="AIW8" s="41"/>
      <c r="AIX8" s="41"/>
      <c r="AIY8" s="41"/>
      <c r="AIZ8" s="41"/>
      <c r="AJA8" s="41"/>
      <c r="AJB8" s="41"/>
      <c r="AJC8" s="41"/>
      <c r="AJD8" s="41"/>
      <c r="AJE8" s="41"/>
      <c r="AJF8" s="41"/>
      <c r="AJG8" s="41"/>
      <c r="AJH8" s="41"/>
      <c r="AJI8" s="41"/>
      <c r="AJJ8" s="41"/>
      <c r="AJK8" s="41"/>
      <c r="AJL8" s="41"/>
      <c r="AJM8" s="41"/>
      <c r="AJN8" s="41"/>
      <c r="AJO8" s="41"/>
      <c r="AJP8" s="41"/>
      <c r="AJQ8" s="41"/>
      <c r="AJR8" s="41"/>
      <c r="AJS8" s="41"/>
      <c r="AJT8" s="41"/>
      <c r="AJU8" s="41"/>
      <c r="AJV8" s="41"/>
      <c r="AJW8" s="41"/>
      <c r="AJX8" s="41"/>
      <c r="AJY8" s="41"/>
      <c r="AJZ8" s="41"/>
      <c r="AKA8" s="41"/>
      <c r="AKB8" s="41"/>
      <c r="AKC8" s="41"/>
      <c r="AKD8" s="41"/>
      <c r="AKE8" s="41"/>
      <c r="AKF8" s="41"/>
      <c r="AKG8" s="41"/>
      <c r="AKH8" s="41"/>
      <c r="AKI8" s="41"/>
      <c r="AKJ8" s="41"/>
      <c r="AKK8" s="41"/>
      <c r="AKL8" s="41"/>
      <c r="AKM8" s="41"/>
      <c r="AKN8" s="41"/>
      <c r="AKO8" s="41"/>
      <c r="AKP8" s="41"/>
      <c r="AKQ8" s="41"/>
      <c r="AKR8" s="41"/>
      <c r="AKS8" s="41"/>
      <c r="AKT8" s="41"/>
      <c r="AKU8" s="41"/>
      <c r="AKV8" s="41"/>
      <c r="AKW8" s="41"/>
      <c r="AKX8" s="41"/>
      <c r="AKY8" s="41"/>
      <c r="AKZ8" s="41"/>
      <c r="ALA8" s="41"/>
      <c r="ALB8" s="41"/>
      <c r="ALC8" s="41"/>
      <c r="ALD8" s="41"/>
      <c r="ALE8" s="41"/>
      <c r="ALF8" s="41"/>
      <c r="ALG8" s="41"/>
      <c r="ALH8" s="41"/>
      <c r="ALI8" s="41"/>
      <c r="ALJ8" s="41"/>
      <c r="ALK8" s="41"/>
      <c r="ALL8" s="41"/>
      <c r="ALM8" s="41"/>
      <c r="ALN8" s="41"/>
      <c r="ALO8" s="41"/>
      <c r="ALP8" s="41"/>
      <c r="ALQ8" s="41"/>
      <c r="ALR8" s="41"/>
      <c r="ALS8" s="41"/>
      <c r="ALT8" s="41"/>
      <c r="ALU8" s="41"/>
      <c r="ALV8" s="41"/>
      <c r="ALW8" s="41"/>
      <c r="ALX8" s="41"/>
      <c r="ALY8" s="41"/>
      <c r="ALZ8" s="41"/>
      <c r="AMA8" s="41"/>
      <c r="AMB8" s="41"/>
      <c r="AMC8" s="41"/>
      <c r="AMD8" s="41"/>
      <c r="AME8" s="41"/>
      <c r="AMF8" s="41"/>
      <c r="AMG8" s="41"/>
      <c r="AMH8" s="41"/>
      <c r="AMI8" s="41"/>
      <c r="AMJ8" s="41"/>
      <c r="AMK8" s="41"/>
      <c r="AML8" s="41"/>
      <c r="AMM8" s="41"/>
      <c r="AMN8" s="41"/>
      <c r="AMO8" s="41"/>
      <c r="AMP8" s="41"/>
      <c r="AMQ8" s="41"/>
      <c r="AMR8" s="41"/>
      <c r="AMS8" s="41"/>
      <c r="AMT8" s="41"/>
      <c r="AMU8" s="41"/>
      <c r="AMV8" s="41"/>
      <c r="AMW8" s="41"/>
      <c r="AMX8" s="41"/>
      <c r="AMY8" s="41"/>
      <c r="AMZ8" s="41"/>
      <c r="ANA8" s="41"/>
      <c r="ANB8" s="41"/>
      <c r="ANC8" s="41"/>
      <c r="AND8" s="41"/>
      <c r="ANE8" s="41"/>
      <c r="ANF8" s="41"/>
      <c r="ANG8" s="41"/>
      <c r="ANH8" s="41"/>
      <c r="ANI8" s="41"/>
      <c r="ANJ8" s="41"/>
      <c r="ANK8" s="41"/>
      <c r="ANL8" s="41"/>
      <c r="ANM8" s="41"/>
      <c r="ANN8" s="41"/>
      <c r="ANO8" s="41"/>
      <c r="ANP8" s="41"/>
      <c r="ANQ8" s="41"/>
      <c r="ANR8" s="41"/>
      <c r="ANS8" s="41"/>
      <c r="ANT8" s="41"/>
      <c r="ANU8" s="41"/>
      <c r="ANV8" s="41"/>
      <c r="ANW8" s="41"/>
      <c r="ANX8" s="41"/>
      <c r="ANY8" s="41"/>
      <c r="ANZ8" s="41"/>
      <c r="AOA8" s="41"/>
      <c r="AOB8" s="41"/>
      <c r="AOC8" s="41"/>
      <c r="AOD8" s="41"/>
      <c r="AOE8" s="41"/>
      <c r="AOF8" s="41"/>
      <c r="AOG8" s="41"/>
      <c r="AOH8" s="41"/>
      <c r="AOI8" s="41"/>
      <c r="AOJ8" s="41"/>
      <c r="AOK8" s="41"/>
      <c r="AOL8" s="41"/>
      <c r="AOM8" s="41"/>
      <c r="AON8" s="41"/>
      <c r="AOO8" s="41"/>
      <c r="AOP8" s="41"/>
      <c r="AOQ8" s="41"/>
      <c r="AOR8" s="41"/>
      <c r="AOS8" s="41"/>
      <c r="AOT8" s="41"/>
      <c r="AOU8" s="41"/>
      <c r="AOV8" s="41"/>
      <c r="AOW8" s="41"/>
      <c r="AOX8" s="41"/>
      <c r="AOY8" s="41"/>
      <c r="AOZ8" s="41"/>
      <c r="APA8" s="41"/>
      <c r="APB8" s="41"/>
      <c r="APC8" s="41"/>
      <c r="APD8" s="41"/>
      <c r="APE8" s="41"/>
      <c r="APF8" s="41"/>
      <c r="APG8" s="41"/>
      <c r="APH8" s="41"/>
      <c r="API8" s="41"/>
      <c r="APJ8" s="41"/>
      <c r="APK8" s="41"/>
      <c r="APL8" s="41"/>
      <c r="APM8" s="41"/>
      <c r="APN8" s="41"/>
      <c r="APO8" s="41"/>
      <c r="APP8" s="41"/>
      <c r="APQ8" s="41"/>
      <c r="APR8" s="41"/>
      <c r="APS8" s="41"/>
      <c r="APT8" s="41"/>
      <c r="APU8" s="41"/>
      <c r="APV8" s="41"/>
      <c r="APW8" s="41"/>
      <c r="APX8" s="41"/>
      <c r="APY8" s="41"/>
      <c r="APZ8" s="41"/>
      <c r="AQA8" s="41"/>
      <c r="AQB8" s="41"/>
      <c r="AQC8" s="41"/>
      <c r="AQD8" s="41"/>
      <c r="AQE8" s="41"/>
      <c r="AQF8" s="41"/>
      <c r="AQG8" s="41"/>
      <c r="AQH8" s="41"/>
      <c r="AQI8" s="41"/>
      <c r="AQJ8" s="41"/>
      <c r="AQK8" s="41"/>
      <c r="AQL8" s="41"/>
      <c r="AQM8" s="41"/>
      <c r="AQN8" s="41"/>
      <c r="AQO8" s="41"/>
      <c r="AQP8" s="41"/>
      <c r="AQQ8" s="41"/>
      <c r="AQR8" s="41"/>
      <c r="AQS8" s="41"/>
      <c r="AQT8" s="41"/>
      <c r="AQU8" s="41"/>
      <c r="AQV8" s="41"/>
      <c r="AQW8" s="41"/>
      <c r="AQX8" s="41"/>
      <c r="AQY8" s="41"/>
      <c r="AQZ8" s="41"/>
      <c r="ARA8" s="41"/>
      <c r="ARB8" s="41"/>
      <c r="ARC8" s="41"/>
      <c r="ARD8" s="41"/>
      <c r="ARE8" s="41"/>
      <c r="ARF8" s="41"/>
      <c r="ARG8" s="41"/>
      <c r="ARH8" s="41"/>
      <c r="ARI8" s="41"/>
      <c r="ARJ8" s="41"/>
      <c r="ARK8" s="41"/>
      <c r="ARL8" s="41"/>
      <c r="ARM8" s="41"/>
      <c r="ARN8" s="41"/>
      <c r="ARO8" s="41"/>
      <c r="ARP8" s="41"/>
      <c r="ARQ8" s="41"/>
      <c r="ARR8" s="41"/>
      <c r="ARS8" s="41"/>
      <c r="ART8" s="41"/>
      <c r="ARU8" s="41"/>
      <c r="ARV8" s="41"/>
      <c r="ARW8" s="41"/>
      <c r="ARX8" s="41"/>
      <c r="ARY8" s="41"/>
      <c r="ARZ8" s="41"/>
      <c r="ASA8" s="41"/>
      <c r="ASB8" s="41"/>
      <c r="ASC8" s="41"/>
      <c r="ASD8" s="41"/>
      <c r="ASE8" s="41"/>
      <c r="ASF8" s="41"/>
      <c r="ASG8" s="41"/>
      <c r="ASH8" s="41"/>
      <c r="ASI8" s="41"/>
      <c r="ASJ8" s="41"/>
      <c r="ASK8" s="41"/>
      <c r="ASL8" s="41"/>
      <c r="ASM8" s="41"/>
      <c r="ASN8" s="41"/>
      <c r="ASO8" s="41"/>
      <c r="ASP8" s="41"/>
      <c r="ASQ8" s="41"/>
      <c r="ASR8" s="41"/>
      <c r="ASS8" s="41"/>
      <c r="AST8" s="41"/>
      <c r="ASU8" s="41"/>
      <c r="ASV8" s="41"/>
      <c r="ASW8" s="41"/>
      <c r="ASX8" s="41"/>
      <c r="ASY8" s="41"/>
      <c r="ASZ8" s="41"/>
      <c r="ATA8" s="41"/>
      <c r="ATB8" s="41"/>
      <c r="ATC8" s="41"/>
      <c r="ATD8" s="41"/>
      <c r="ATE8" s="41"/>
      <c r="ATF8" s="41"/>
      <c r="ATG8" s="41"/>
      <c r="ATH8" s="41"/>
      <c r="ATI8" s="41"/>
      <c r="ATJ8" s="41"/>
      <c r="ATK8" s="41"/>
      <c r="ATL8" s="41"/>
      <c r="ATM8" s="41"/>
      <c r="ATN8" s="41"/>
      <c r="ATO8" s="41"/>
      <c r="ATP8" s="41"/>
      <c r="ATQ8" s="41"/>
      <c r="ATR8" s="41"/>
      <c r="ATS8" s="41"/>
      <c r="ATT8" s="41"/>
      <c r="ATU8" s="41"/>
      <c r="ATV8" s="41"/>
      <c r="ATW8" s="41"/>
      <c r="ATX8" s="41"/>
      <c r="ATY8" s="41"/>
      <c r="ATZ8" s="41"/>
      <c r="AUA8" s="41"/>
      <c r="AUB8" s="41"/>
      <c r="AUC8" s="41"/>
      <c r="AUD8" s="41"/>
      <c r="AUE8" s="41"/>
      <c r="AUF8" s="41"/>
      <c r="AUG8" s="41"/>
      <c r="AUH8" s="41"/>
      <c r="AUI8" s="41"/>
      <c r="AUJ8" s="41"/>
      <c r="AUK8" s="41"/>
      <c r="AUL8" s="41"/>
      <c r="AUM8" s="41"/>
      <c r="AUN8" s="41"/>
      <c r="AUO8" s="41"/>
      <c r="AUP8" s="41"/>
      <c r="AUQ8" s="41"/>
      <c r="AUR8" s="41"/>
      <c r="AUS8" s="41"/>
      <c r="AUT8" s="41"/>
      <c r="AUU8" s="41"/>
      <c r="AUV8" s="41"/>
      <c r="AUW8" s="41"/>
      <c r="AUX8" s="41"/>
      <c r="AUY8" s="41"/>
      <c r="AUZ8" s="41"/>
      <c r="AVA8" s="41"/>
      <c r="AVB8" s="41"/>
      <c r="AVC8" s="41"/>
      <c r="AVD8" s="41"/>
      <c r="AVE8" s="41"/>
      <c r="AVF8" s="41"/>
      <c r="AVG8" s="41"/>
      <c r="AVH8" s="41"/>
      <c r="AVI8" s="41"/>
      <c r="AVJ8" s="41"/>
      <c r="AVK8" s="41"/>
      <c r="AVL8" s="41"/>
      <c r="AVM8" s="41"/>
      <c r="AVN8" s="41"/>
      <c r="AVO8" s="41"/>
      <c r="AVP8" s="41"/>
      <c r="AVQ8" s="41"/>
      <c r="AVR8" s="41"/>
      <c r="AVS8" s="41"/>
      <c r="AVT8" s="41"/>
      <c r="AVU8" s="41"/>
      <c r="AVV8" s="41"/>
      <c r="AVW8" s="41"/>
      <c r="AVX8" s="41"/>
      <c r="AVY8" s="41"/>
      <c r="AVZ8" s="41"/>
      <c r="AWA8" s="41"/>
      <c r="AWB8" s="41"/>
      <c r="AWC8" s="41"/>
      <c r="AWD8" s="41"/>
      <c r="AWE8" s="41"/>
      <c r="AWF8" s="41"/>
      <c r="AWG8" s="41"/>
      <c r="AWH8" s="41"/>
      <c r="AWI8" s="41"/>
      <c r="AWJ8" s="41"/>
      <c r="AWK8" s="41"/>
      <c r="AWL8" s="41"/>
      <c r="AWM8" s="41"/>
      <c r="AWN8" s="41"/>
      <c r="AWO8" s="41"/>
      <c r="AWP8" s="41"/>
      <c r="AWQ8" s="41"/>
      <c r="AWR8" s="41"/>
      <c r="AWS8" s="41"/>
      <c r="AWT8" s="41"/>
      <c r="AWU8" s="41"/>
      <c r="AWV8" s="41"/>
      <c r="AWW8" s="41"/>
      <c r="AWX8" s="41"/>
      <c r="AWY8" s="41"/>
      <c r="AWZ8" s="41"/>
      <c r="AXA8" s="41"/>
      <c r="AXB8" s="41"/>
      <c r="AXC8" s="41"/>
      <c r="AXD8" s="41"/>
      <c r="AXE8" s="41"/>
      <c r="AXF8" s="41"/>
      <c r="AXG8" s="41"/>
      <c r="AXH8" s="41"/>
      <c r="AXI8" s="41"/>
      <c r="AXJ8" s="41"/>
      <c r="AXK8" s="41"/>
      <c r="AXL8" s="41"/>
      <c r="AXM8" s="41"/>
      <c r="AXN8" s="41"/>
      <c r="AXO8" s="41"/>
      <c r="AXP8" s="41"/>
      <c r="AXQ8" s="41"/>
      <c r="AXR8" s="41"/>
      <c r="AXS8" s="41"/>
      <c r="AXT8" s="41"/>
      <c r="AXU8" s="41"/>
      <c r="AXV8" s="41"/>
      <c r="AXW8" s="41"/>
      <c r="AXX8" s="41"/>
      <c r="AXY8" s="41"/>
      <c r="AXZ8" s="41"/>
      <c r="AYA8" s="41"/>
      <c r="AYB8" s="41"/>
      <c r="AYC8" s="41"/>
      <c r="AYD8" s="41"/>
      <c r="AYE8" s="41"/>
      <c r="AYF8" s="41"/>
      <c r="AYG8" s="41"/>
      <c r="AYH8" s="41"/>
      <c r="AYI8" s="41"/>
      <c r="AYJ8" s="41"/>
      <c r="AYK8" s="41"/>
      <c r="AYL8" s="41"/>
      <c r="AYM8" s="41"/>
      <c r="AYN8" s="41"/>
      <c r="AYO8" s="41"/>
      <c r="AYP8" s="41"/>
      <c r="AYQ8" s="41"/>
      <c r="AYR8" s="41"/>
      <c r="AYS8" s="41"/>
      <c r="AYT8" s="41"/>
      <c r="AYU8" s="41"/>
      <c r="AYV8" s="41"/>
      <c r="AYW8" s="41"/>
      <c r="AYX8" s="41"/>
      <c r="AYY8" s="41"/>
      <c r="AYZ8" s="41"/>
      <c r="AZA8" s="41"/>
      <c r="AZB8" s="41"/>
      <c r="AZC8" s="41"/>
      <c r="AZD8" s="41"/>
      <c r="AZE8" s="41"/>
      <c r="AZF8" s="41"/>
      <c r="AZG8" s="41"/>
      <c r="AZH8" s="41"/>
      <c r="AZI8" s="41"/>
      <c r="AZJ8" s="41"/>
      <c r="AZK8" s="41"/>
      <c r="AZL8" s="41"/>
      <c r="AZM8" s="41"/>
      <c r="AZN8" s="41"/>
      <c r="AZO8" s="41"/>
      <c r="AZP8" s="41"/>
      <c r="AZQ8" s="41"/>
      <c r="AZR8" s="41"/>
      <c r="AZS8" s="41"/>
      <c r="AZT8" s="41"/>
      <c r="AZU8" s="41"/>
      <c r="AZV8" s="41"/>
      <c r="AZW8" s="41"/>
      <c r="AZX8" s="41"/>
      <c r="AZY8" s="41"/>
      <c r="AZZ8" s="41"/>
      <c r="BAA8" s="41"/>
      <c r="BAB8" s="41"/>
      <c r="BAC8" s="41"/>
      <c r="BAD8" s="41"/>
      <c r="BAE8" s="41"/>
      <c r="BAF8" s="41"/>
      <c r="BAG8" s="41"/>
      <c r="BAH8" s="41"/>
      <c r="BAI8" s="41"/>
      <c r="BAJ8" s="41"/>
      <c r="BAK8" s="41"/>
      <c r="BAL8" s="41"/>
      <c r="BAM8" s="41"/>
      <c r="BAN8" s="41"/>
      <c r="BAO8" s="41"/>
      <c r="BAP8" s="41"/>
      <c r="BAQ8" s="41"/>
      <c r="BAR8" s="41"/>
      <c r="BAS8" s="41"/>
      <c r="BAT8" s="41"/>
      <c r="BAU8" s="41"/>
      <c r="BAV8" s="41"/>
      <c r="BAW8" s="41"/>
      <c r="BAX8" s="41"/>
      <c r="BAY8" s="41"/>
      <c r="BAZ8" s="41"/>
      <c r="BBA8" s="41"/>
      <c r="BBB8" s="41"/>
      <c r="BBC8" s="41"/>
      <c r="BBD8" s="41"/>
      <c r="BBE8" s="41"/>
      <c r="BBF8" s="41"/>
      <c r="BBG8" s="41"/>
      <c r="BBH8" s="41"/>
      <c r="BBI8" s="41"/>
      <c r="BBJ8" s="41"/>
      <c r="BBK8" s="41"/>
      <c r="BBL8" s="41"/>
      <c r="BBM8" s="41"/>
      <c r="BBN8" s="41"/>
      <c r="BBO8" s="41"/>
      <c r="BBP8" s="41"/>
      <c r="BBQ8" s="41"/>
      <c r="BBR8" s="41"/>
      <c r="BBS8" s="41"/>
      <c r="BBT8" s="41"/>
      <c r="BBU8" s="41"/>
      <c r="BBV8" s="41"/>
      <c r="BBW8" s="41"/>
      <c r="BBX8" s="41"/>
      <c r="BBY8" s="41"/>
      <c r="BBZ8" s="41"/>
      <c r="BCA8" s="41"/>
      <c r="BCB8" s="41"/>
      <c r="BCC8" s="41"/>
      <c r="BCD8" s="41"/>
      <c r="BCE8" s="41"/>
      <c r="BCF8" s="41"/>
      <c r="BCG8" s="41"/>
      <c r="BCH8" s="41"/>
      <c r="BCI8" s="41"/>
      <c r="BCJ8" s="41"/>
      <c r="BCK8" s="41"/>
      <c r="BCL8" s="41"/>
      <c r="BCM8" s="41"/>
      <c r="BCN8" s="41"/>
      <c r="BCO8" s="41"/>
      <c r="BCP8" s="41"/>
      <c r="BCQ8" s="41"/>
      <c r="BCR8" s="41"/>
      <c r="BCS8" s="41"/>
      <c r="BCT8" s="41"/>
      <c r="BCU8" s="41"/>
      <c r="BCV8" s="41"/>
      <c r="BCW8" s="41"/>
      <c r="BCX8" s="41"/>
      <c r="BCY8" s="41"/>
      <c r="BCZ8" s="41"/>
      <c r="BDA8" s="41"/>
      <c r="BDB8" s="41"/>
      <c r="BDC8" s="41"/>
      <c r="BDD8" s="41"/>
      <c r="BDE8" s="41"/>
      <c r="BDF8" s="41"/>
      <c r="BDG8" s="41"/>
      <c r="BDH8" s="41"/>
      <c r="BDI8" s="41"/>
      <c r="BDJ8" s="41"/>
      <c r="BDK8" s="41"/>
      <c r="BDL8" s="41"/>
      <c r="BDM8" s="41"/>
      <c r="BDN8" s="41"/>
      <c r="BDO8" s="41"/>
      <c r="BDP8" s="41"/>
      <c r="BDQ8" s="41"/>
      <c r="BDR8" s="41"/>
      <c r="BDS8" s="41"/>
      <c r="BDT8" s="41"/>
      <c r="BDU8" s="41"/>
      <c r="BDV8" s="41"/>
      <c r="BDW8" s="41"/>
      <c r="BDX8" s="41"/>
      <c r="BDY8" s="41"/>
      <c r="BDZ8" s="41"/>
      <c r="BEA8" s="41"/>
      <c r="BEB8" s="41"/>
      <c r="BEC8" s="41"/>
      <c r="BED8" s="41"/>
      <c r="BEE8" s="41"/>
      <c r="BEF8" s="41"/>
      <c r="BEG8" s="41"/>
      <c r="BEH8" s="41"/>
      <c r="BEI8" s="41"/>
      <c r="BEJ8" s="41"/>
      <c r="BEK8" s="41"/>
      <c r="BEL8" s="41"/>
      <c r="BEM8" s="41"/>
      <c r="BEN8" s="41"/>
      <c r="BEO8" s="41"/>
      <c r="BEP8" s="41"/>
      <c r="BEQ8" s="41"/>
      <c r="BER8" s="41"/>
      <c r="BES8" s="41"/>
      <c r="BET8" s="41"/>
      <c r="BEU8" s="41"/>
      <c r="BEV8" s="41"/>
      <c r="BEW8" s="41"/>
      <c r="BEX8" s="41"/>
      <c r="BEY8" s="41"/>
      <c r="BEZ8" s="41"/>
      <c r="BFA8" s="41"/>
      <c r="BFB8" s="41"/>
      <c r="BFC8" s="41"/>
      <c r="BFD8" s="41"/>
      <c r="BFE8" s="41"/>
      <c r="BFF8" s="41"/>
      <c r="BFG8" s="41"/>
      <c r="BFH8" s="41"/>
      <c r="BFI8" s="41"/>
      <c r="BFJ8" s="41"/>
      <c r="BFK8" s="41"/>
      <c r="BFL8" s="41"/>
      <c r="BFM8" s="41"/>
      <c r="BFN8" s="41"/>
      <c r="BFO8" s="41"/>
      <c r="BFP8" s="41"/>
      <c r="BFQ8" s="41"/>
      <c r="BFR8" s="41"/>
      <c r="BFS8" s="41"/>
      <c r="BFT8" s="41"/>
      <c r="BFU8" s="41"/>
      <c r="BFV8" s="41"/>
      <c r="BFW8" s="41"/>
      <c r="BFX8" s="41"/>
      <c r="BFY8" s="41"/>
      <c r="BFZ8" s="41"/>
      <c r="BGA8" s="41"/>
      <c r="BGB8" s="41"/>
      <c r="BGC8" s="41"/>
      <c r="BGD8" s="41"/>
      <c r="BGE8" s="41"/>
      <c r="BGF8" s="41"/>
      <c r="BGG8" s="41"/>
      <c r="BGH8" s="41"/>
      <c r="BGI8" s="41"/>
      <c r="BGJ8" s="41"/>
      <c r="BGK8" s="41"/>
      <c r="BGL8" s="41"/>
      <c r="BGM8" s="41"/>
      <c r="BGN8" s="41"/>
      <c r="BGO8" s="41"/>
      <c r="BGP8" s="41"/>
      <c r="BGQ8" s="41"/>
      <c r="BGR8" s="41"/>
      <c r="BGS8" s="41"/>
      <c r="BGT8" s="41"/>
      <c r="BGU8" s="41"/>
      <c r="BGV8" s="41"/>
      <c r="BGW8" s="41"/>
      <c r="BGX8" s="41"/>
      <c r="BGY8" s="41"/>
      <c r="BGZ8" s="41"/>
      <c r="BHA8" s="41"/>
      <c r="BHB8" s="41"/>
      <c r="BHC8" s="41"/>
      <c r="BHD8" s="41"/>
      <c r="BHE8" s="41"/>
      <c r="BHF8" s="41"/>
      <c r="BHG8" s="41"/>
      <c r="BHH8" s="41"/>
      <c r="BHI8" s="41"/>
      <c r="BHJ8" s="41"/>
      <c r="BHK8" s="41"/>
      <c r="BHL8" s="41"/>
      <c r="BHM8" s="41"/>
      <c r="BHN8" s="41"/>
      <c r="BHO8" s="41"/>
      <c r="BHP8" s="41"/>
      <c r="BHQ8" s="41"/>
      <c r="BHR8" s="41"/>
      <c r="BHS8" s="41"/>
      <c r="BHT8" s="41"/>
      <c r="BHU8" s="41"/>
      <c r="BHV8" s="41"/>
      <c r="BHW8" s="41"/>
      <c r="BHX8" s="41"/>
      <c r="BHY8" s="41"/>
      <c r="BHZ8" s="41"/>
      <c r="BIA8" s="41"/>
      <c r="BIB8" s="41"/>
      <c r="BIC8" s="41"/>
      <c r="BID8" s="41"/>
      <c r="BIE8" s="41"/>
      <c r="BIF8" s="41"/>
      <c r="BIG8" s="41"/>
      <c r="BIH8" s="41"/>
      <c r="BII8" s="41"/>
      <c r="BIJ8" s="41"/>
      <c r="BIK8" s="41"/>
      <c r="BIL8" s="41"/>
      <c r="BIM8" s="41"/>
      <c r="BIN8" s="41"/>
      <c r="BIO8" s="41"/>
      <c r="BIP8" s="41"/>
      <c r="BIQ8" s="41"/>
      <c r="BIR8" s="41"/>
      <c r="BIS8" s="41"/>
      <c r="BIT8" s="41"/>
      <c r="BIU8" s="41"/>
      <c r="BIV8" s="41"/>
      <c r="BIW8" s="41"/>
      <c r="BIX8" s="41"/>
      <c r="BIY8" s="41"/>
      <c r="BIZ8" s="41"/>
      <c r="BJA8" s="41"/>
      <c r="BJB8" s="41"/>
      <c r="BJC8" s="41"/>
      <c r="BJD8" s="41"/>
      <c r="BJE8" s="41"/>
      <c r="BJF8" s="41"/>
      <c r="BJG8" s="41"/>
      <c r="BJH8" s="41"/>
      <c r="BJI8" s="41"/>
      <c r="BJJ8" s="41"/>
      <c r="BJK8" s="41"/>
      <c r="BJL8" s="41"/>
      <c r="BJM8" s="41"/>
      <c r="BJN8" s="41"/>
      <c r="BJO8" s="41"/>
      <c r="BJP8" s="41"/>
      <c r="BJQ8" s="41"/>
      <c r="BJR8" s="41"/>
      <c r="BJS8" s="41"/>
      <c r="BJT8" s="41"/>
      <c r="BJU8" s="41"/>
      <c r="BJV8" s="41"/>
      <c r="BJW8" s="41"/>
      <c r="BJX8" s="41"/>
      <c r="BJY8" s="41"/>
      <c r="BJZ8" s="41"/>
      <c r="BKA8" s="41"/>
      <c r="BKB8" s="41"/>
      <c r="BKC8" s="41"/>
      <c r="BKD8" s="41"/>
      <c r="BKE8" s="41"/>
      <c r="BKF8" s="41"/>
      <c r="BKG8" s="41"/>
      <c r="BKH8" s="41"/>
      <c r="BKI8" s="41"/>
      <c r="BKJ8" s="41"/>
      <c r="BKK8" s="41"/>
      <c r="BKL8" s="41"/>
      <c r="BKM8" s="41"/>
      <c r="BKN8" s="41"/>
      <c r="BKO8" s="41"/>
      <c r="BKP8" s="41"/>
      <c r="BKQ8" s="41"/>
      <c r="BKR8" s="41"/>
      <c r="BKS8" s="41"/>
      <c r="BKT8" s="41"/>
      <c r="BKU8" s="41"/>
      <c r="BKV8" s="41"/>
      <c r="BKW8" s="41"/>
      <c r="BKX8" s="41"/>
      <c r="BKY8" s="41"/>
      <c r="BKZ8" s="41"/>
      <c r="BLA8" s="41"/>
      <c r="BLB8" s="41"/>
      <c r="BLC8" s="41"/>
      <c r="BLD8" s="41"/>
      <c r="BLE8" s="41"/>
      <c r="BLF8" s="41"/>
      <c r="BLG8" s="41"/>
      <c r="BLH8" s="41"/>
      <c r="BLI8" s="41"/>
      <c r="BLJ8" s="41"/>
      <c r="BLK8" s="41"/>
      <c r="BLL8" s="41"/>
      <c r="BLM8" s="41"/>
      <c r="BLN8" s="41"/>
      <c r="BLO8" s="41"/>
      <c r="BLP8" s="41"/>
      <c r="BLQ8" s="41"/>
      <c r="BLR8" s="41"/>
      <c r="BLS8" s="41"/>
      <c r="BLT8" s="41"/>
      <c r="BLU8" s="41"/>
      <c r="BLV8" s="41"/>
      <c r="BLW8" s="41"/>
      <c r="BLX8" s="41"/>
      <c r="BLY8" s="41"/>
      <c r="BLZ8" s="41"/>
      <c r="BMA8" s="41"/>
      <c r="BMB8" s="41"/>
      <c r="BMC8" s="41"/>
      <c r="BMD8" s="41"/>
      <c r="BME8" s="41"/>
      <c r="BMF8" s="41"/>
      <c r="BMG8" s="41"/>
      <c r="BMH8" s="41"/>
      <c r="BMI8" s="41"/>
      <c r="BMJ8" s="41"/>
      <c r="BMK8" s="41"/>
      <c r="BML8" s="41"/>
      <c r="BMM8" s="41"/>
      <c r="BMN8" s="41"/>
      <c r="BMO8" s="41"/>
      <c r="BMP8" s="41"/>
      <c r="BMQ8" s="41"/>
      <c r="BMR8" s="41"/>
      <c r="BMS8" s="41"/>
      <c r="BMT8" s="41"/>
      <c r="BMU8" s="41"/>
      <c r="BMV8" s="41"/>
      <c r="BMW8" s="41"/>
      <c r="BMX8" s="41"/>
      <c r="BMY8" s="41"/>
      <c r="BMZ8" s="41"/>
      <c r="BNA8" s="41"/>
      <c r="BNB8" s="41"/>
      <c r="BNC8" s="41"/>
      <c r="BND8" s="41"/>
      <c r="BNE8" s="41"/>
      <c r="BNF8" s="41"/>
      <c r="BNG8" s="41"/>
      <c r="BNH8" s="41"/>
      <c r="BNI8" s="41"/>
      <c r="BNJ8" s="41"/>
      <c r="BNK8" s="41"/>
      <c r="BNL8" s="41"/>
      <c r="BNM8" s="41"/>
      <c r="BNN8" s="41"/>
      <c r="BNO8" s="41"/>
      <c r="BNP8" s="41"/>
      <c r="BNQ8" s="41"/>
      <c r="BNR8" s="41"/>
      <c r="BNS8" s="41"/>
      <c r="BNT8" s="41"/>
      <c r="BNU8" s="41"/>
      <c r="BNV8" s="41"/>
      <c r="BNW8" s="41"/>
      <c r="BNX8" s="41"/>
      <c r="BNY8" s="41"/>
      <c r="BNZ8" s="41"/>
      <c r="BOA8" s="41"/>
      <c r="BOB8" s="41"/>
      <c r="BOC8" s="41"/>
      <c r="BOD8" s="41"/>
      <c r="BOE8" s="41"/>
      <c r="BOF8" s="41"/>
      <c r="BOG8" s="41"/>
      <c r="BOH8" s="41"/>
      <c r="BOI8" s="41"/>
      <c r="BOJ8" s="41"/>
      <c r="BOK8" s="41"/>
      <c r="BOL8" s="41"/>
      <c r="BOM8" s="41"/>
      <c r="BON8" s="41"/>
      <c r="BOO8" s="41"/>
      <c r="BOP8" s="41"/>
      <c r="BOQ8" s="41"/>
      <c r="BOR8" s="41"/>
      <c r="BOS8" s="41"/>
      <c r="BOT8" s="41"/>
      <c r="BOU8" s="41"/>
      <c r="BOV8" s="41"/>
      <c r="BOW8" s="41"/>
      <c r="BOX8" s="41"/>
      <c r="BOY8" s="41"/>
      <c r="BOZ8" s="41"/>
      <c r="BPA8" s="41"/>
      <c r="BPB8" s="41"/>
      <c r="BPC8" s="41"/>
      <c r="BPD8" s="41"/>
      <c r="BPE8" s="41"/>
      <c r="BPF8" s="41"/>
      <c r="BPG8" s="41"/>
      <c r="BPH8" s="41"/>
      <c r="BPI8" s="41"/>
      <c r="BPJ8" s="41"/>
      <c r="BPK8" s="41"/>
      <c r="BPL8" s="41"/>
      <c r="BPM8" s="41"/>
      <c r="BPN8" s="41"/>
      <c r="BPO8" s="41"/>
      <c r="BPP8" s="41"/>
      <c r="BPQ8" s="41"/>
      <c r="BPR8" s="41"/>
      <c r="BPS8" s="41"/>
      <c r="BPT8" s="41"/>
      <c r="BPU8" s="41"/>
      <c r="BPV8" s="41"/>
      <c r="BPW8" s="41"/>
      <c r="BPX8" s="41"/>
      <c r="BPY8" s="41"/>
      <c r="BPZ8" s="41"/>
      <c r="BQA8" s="41"/>
      <c r="BQB8" s="41"/>
      <c r="BQC8" s="41"/>
      <c r="BQD8" s="41"/>
      <c r="BQE8" s="41"/>
      <c r="BQF8" s="41"/>
      <c r="BQG8" s="41"/>
      <c r="BQH8" s="41"/>
      <c r="BQI8" s="41"/>
      <c r="BQJ8" s="41"/>
      <c r="BQK8" s="41"/>
      <c r="BQL8" s="41"/>
      <c r="BQM8" s="41"/>
      <c r="BQN8" s="41"/>
      <c r="BQO8" s="41"/>
      <c r="BQP8" s="41"/>
      <c r="BQQ8" s="41"/>
      <c r="BQR8" s="41"/>
      <c r="BQS8" s="41"/>
      <c r="BQT8" s="41"/>
      <c r="BQU8" s="41"/>
      <c r="BQV8" s="41"/>
      <c r="BQW8" s="41"/>
      <c r="BQX8" s="41"/>
      <c r="BQY8" s="41"/>
      <c r="BQZ8" s="41"/>
      <c r="BRA8" s="41"/>
      <c r="BRB8" s="41"/>
      <c r="BRC8" s="41"/>
      <c r="BRD8" s="41"/>
      <c r="BRE8" s="41"/>
      <c r="BRF8" s="41"/>
      <c r="BRG8" s="41"/>
      <c r="BRH8" s="41"/>
      <c r="BRI8" s="41"/>
      <c r="BRJ8" s="41"/>
      <c r="BRK8" s="41"/>
      <c r="BRL8" s="41"/>
      <c r="BRM8" s="41"/>
      <c r="BRN8" s="41"/>
      <c r="BRO8" s="41"/>
      <c r="BRP8" s="41"/>
      <c r="BRQ8" s="41"/>
      <c r="BRR8" s="41"/>
      <c r="BRS8" s="41"/>
      <c r="BRT8" s="41"/>
      <c r="BRU8" s="41"/>
      <c r="BRV8" s="41"/>
      <c r="BRW8" s="41"/>
      <c r="BRX8" s="41"/>
      <c r="BRY8" s="41"/>
      <c r="BRZ8" s="41"/>
      <c r="BSA8" s="41"/>
      <c r="BSB8" s="41"/>
      <c r="BSC8" s="41"/>
      <c r="BSD8" s="41"/>
      <c r="BSE8" s="41"/>
      <c r="BSF8" s="41"/>
      <c r="BSG8" s="41"/>
      <c r="BSH8" s="41"/>
      <c r="BSI8" s="41"/>
      <c r="BSJ8" s="41"/>
      <c r="BSK8" s="41"/>
      <c r="BSL8" s="41"/>
      <c r="BSM8" s="41"/>
      <c r="BSN8" s="41"/>
      <c r="BSO8" s="41"/>
      <c r="BSP8" s="41"/>
      <c r="BSQ8" s="41"/>
      <c r="BSR8" s="41"/>
      <c r="BSS8" s="41"/>
      <c r="BST8" s="41"/>
      <c r="BSU8" s="41"/>
      <c r="BSV8" s="41"/>
      <c r="BSW8" s="41"/>
      <c r="BSX8" s="41"/>
      <c r="BSY8" s="41"/>
      <c r="BSZ8" s="41"/>
      <c r="BTA8" s="41"/>
      <c r="BTB8" s="41"/>
      <c r="BTC8" s="41"/>
      <c r="BTD8" s="41"/>
      <c r="BTE8" s="41"/>
      <c r="BTF8" s="41"/>
      <c r="BTG8" s="41"/>
      <c r="BTH8" s="41"/>
      <c r="BTI8" s="41"/>
      <c r="BTJ8" s="41"/>
      <c r="BTK8" s="41"/>
      <c r="BTL8" s="41"/>
      <c r="BTM8" s="41"/>
      <c r="BTN8" s="41"/>
      <c r="BTO8" s="41"/>
      <c r="BTP8" s="41"/>
      <c r="BTQ8" s="41"/>
      <c r="BTR8" s="41"/>
      <c r="BTS8" s="41"/>
      <c r="BTT8" s="41"/>
      <c r="BTU8" s="41"/>
      <c r="BTV8" s="41"/>
      <c r="BTW8" s="41"/>
      <c r="BTX8" s="41"/>
      <c r="BTY8" s="41"/>
      <c r="BTZ8" s="41"/>
      <c r="BUA8" s="41"/>
      <c r="BUB8" s="41"/>
      <c r="BUC8" s="41"/>
      <c r="BUD8" s="41"/>
      <c r="BUE8" s="41"/>
      <c r="BUF8" s="41"/>
      <c r="BUG8" s="41"/>
      <c r="BUH8" s="41"/>
      <c r="BUI8" s="41"/>
      <c r="BUJ8" s="41"/>
      <c r="BUK8" s="41"/>
      <c r="BUL8" s="41"/>
      <c r="BUM8" s="41"/>
      <c r="BUN8" s="41"/>
      <c r="BUO8" s="41"/>
      <c r="BUP8" s="41"/>
      <c r="BUQ8" s="41"/>
      <c r="BUR8" s="41"/>
      <c r="BUS8" s="41"/>
      <c r="BUT8" s="41"/>
      <c r="BUU8" s="41"/>
      <c r="BUV8" s="41"/>
      <c r="BUW8" s="41"/>
      <c r="BUX8" s="41"/>
      <c r="BUY8" s="41"/>
      <c r="BUZ8" s="41"/>
      <c r="BVA8" s="41"/>
      <c r="BVB8" s="41"/>
      <c r="BVC8" s="41"/>
      <c r="BVD8" s="41"/>
      <c r="BVE8" s="41"/>
      <c r="BVF8" s="41"/>
      <c r="BVG8" s="41"/>
      <c r="BVH8" s="41"/>
      <c r="BVI8" s="41"/>
      <c r="BVJ8" s="41"/>
      <c r="BVK8" s="41"/>
      <c r="BVL8" s="41"/>
      <c r="BVM8" s="41"/>
      <c r="BVN8" s="41"/>
      <c r="BVO8" s="41"/>
      <c r="BVP8" s="41"/>
      <c r="BVQ8" s="41"/>
      <c r="BVR8" s="41"/>
      <c r="BVS8" s="41"/>
      <c r="BVT8" s="41"/>
      <c r="BVU8" s="41"/>
      <c r="BVV8" s="41"/>
      <c r="BVW8" s="41"/>
      <c r="BVX8" s="41"/>
      <c r="BVY8" s="41"/>
      <c r="BVZ8" s="41"/>
      <c r="BWA8" s="41"/>
      <c r="BWB8" s="41"/>
      <c r="BWC8" s="41"/>
      <c r="BWD8" s="41"/>
      <c r="BWE8" s="41"/>
      <c r="BWF8" s="41"/>
      <c r="BWG8" s="41"/>
      <c r="BWH8" s="41"/>
      <c r="BWI8" s="41"/>
      <c r="BWJ8" s="41"/>
      <c r="BWK8" s="41"/>
      <c r="BWL8" s="41"/>
      <c r="BWM8" s="41"/>
      <c r="BWN8" s="41"/>
      <c r="BWO8" s="41"/>
      <c r="BWP8" s="41"/>
      <c r="BWQ8" s="41"/>
      <c r="BWR8" s="41"/>
      <c r="BWS8" s="41"/>
      <c r="BWT8" s="41"/>
      <c r="BWU8" s="41"/>
      <c r="BWV8" s="41"/>
      <c r="BWW8" s="41"/>
      <c r="BWX8" s="41"/>
      <c r="BWY8" s="41"/>
      <c r="BWZ8" s="41"/>
      <c r="BXA8" s="41"/>
      <c r="BXB8" s="41"/>
      <c r="BXC8" s="41"/>
      <c r="BXD8" s="41"/>
      <c r="BXE8" s="41"/>
      <c r="BXF8" s="41"/>
      <c r="BXG8" s="41"/>
      <c r="BXH8" s="41"/>
      <c r="BXI8" s="41"/>
      <c r="BXJ8" s="41"/>
      <c r="BXK8" s="41"/>
      <c r="BXL8" s="41"/>
      <c r="BXM8" s="41"/>
      <c r="BXN8" s="41"/>
      <c r="BXO8" s="41"/>
      <c r="BXP8" s="41"/>
      <c r="BXQ8" s="41"/>
      <c r="BXR8" s="41"/>
      <c r="BXS8" s="41"/>
      <c r="BXT8" s="41"/>
      <c r="BXU8" s="41"/>
      <c r="BXV8" s="41"/>
      <c r="BXW8" s="41"/>
      <c r="BXX8" s="41"/>
      <c r="BXY8" s="41"/>
      <c r="BXZ8" s="41"/>
      <c r="BYA8" s="41"/>
      <c r="BYB8" s="41"/>
      <c r="BYC8" s="41"/>
      <c r="BYD8" s="41"/>
      <c r="BYE8" s="41"/>
      <c r="BYF8" s="41"/>
      <c r="BYG8" s="41"/>
      <c r="BYH8" s="41"/>
      <c r="BYI8" s="41"/>
      <c r="BYJ8" s="41"/>
      <c r="BYK8" s="41"/>
      <c r="BYL8" s="41"/>
      <c r="BYM8" s="41"/>
      <c r="BYN8" s="41"/>
      <c r="BYO8" s="41"/>
      <c r="BYP8" s="41"/>
      <c r="BYQ8" s="41"/>
      <c r="BYR8" s="41"/>
      <c r="BYS8" s="41"/>
      <c r="BYT8" s="41"/>
      <c r="BYU8" s="41"/>
      <c r="BYV8" s="41"/>
      <c r="BYW8" s="41"/>
      <c r="BYX8" s="41"/>
      <c r="BYY8" s="41"/>
      <c r="BYZ8" s="41"/>
      <c r="BZA8" s="41"/>
      <c r="BZB8" s="41"/>
      <c r="BZC8" s="41"/>
      <c r="BZD8" s="41"/>
      <c r="BZE8" s="41"/>
      <c r="BZF8" s="41"/>
      <c r="BZG8" s="41"/>
      <c r="BZH8" s="41"/>
      <c r="BZI8" s="41"/>
      <c r="BZJ8" s="41"/>
      <c r="BZK8" s="41"/>
      <c r="BZL8" s="41"/>
      <c r="BZM8" s="41"/>
      <c r="BZN8" s="41"/>
      <c r="BZO8" s="41"/>
      <c r="BZP8" s="41"/>
      <c r="BZQ8" s="41"/>
      <c r="BZR8" s="41"/>
      <c r="BZS8" s="41"/>
      <c r="BZT8" s="41"/>
      <c r="BZU8" s="41"/>
      <c r="BZV8" s="41"/>
      <c r="BZW8" s="41"/>
      <c r="BZX8" s="41"/>
      <c r="BZY8" s="41"/>
      <c r="BZZ8" s="41"/>
      <c r="CAA8" s="41"/>
      <c r="CAB8" s="41"/>
      <c r="CAC8" s="41"/>
      <c r="CAD8" s="41"/>
      <c r="CAE8" s="41"/>
      <c r="CAF8" s="41"/>
      <c r="CAG8" s="41"/>
      <c r="CAH8" s="41"/>
      <c r="CAI8" s="41"/>
      <c r="CAJ8" s="41"/>
      <c r="CAK8" s="41"/>
      <c r="CAL8" s="41"/>
      <c r="CAM8" s="41"/>
      <c r="CAN8" s="41"/>
      <c r="CAO8" s="41"/>
      <c r="CAP8" s="41"/>
      <c r="CAQ8" s="41"/>
      <c r="CAR8" s="41"/>
      <c r="CAS8" s="41"/>
      <c r="CAT8" s="41"/>
      <c r="CAU8" s="41"/>
      <c r="CAV8" s="41"/>
      <c r="CAW8" s="41"/>
      <c r="CAX8" s="41"/>
      <c r="CAY8" s="41"/>
      <c r="CAZ8" s="41"/>
      <c r="CBA8" s="41"/>
      <c r="CBB8" s="41"/>
      <c r="CBC8" s="41"/>
      <c r="CBD8" s="41"/>
      <c r="CBE8" s="41"/>
      <c r="CBF8" s="41"/>
      <c r="CBG8" s="41"/>
      <c r="CBH8" s="41"/>
      <c r="CBI8" s="41"/>
      <c r="CBJ8" s="41"/>
      <c r="CBK8" s="41"/>
      <c r="CBL8" s="41"/>
      <c r="CBM8" s="41"/>
      <c r="CBN8" s="41"/>
      <c r="CBO8" s="41"/>
      <c r="CBP8" s="41"/>
      <c r="CBQ8" s="41"/>
      <c r="CBR8" s="41"/>
      <c r="CBS8" s="41"/>
      <c r="CBT8" s="41"/>
      <c r="CBU8" s="41"/>
      <c r="CBV8" s="41"/>
      <c r="CBW8" s="41"/>
      <c r="CBX8" s="41"/>
      <c r="CBY8" s="41"/>
      <c r="CBZ8" s="41"/>
      <c r="CCA8" s="41"/>
      <c r="CCB8" s="41"/>
      <c r="CCC8" s="41"/>
      <c r="CCD8" s="41"/>
      <c r="CCE8" s="41"/>
      <c r="CCF8" s="41"/>
      <c r="CCG8" s="41"/>
      <c r="CCH8" s="41"/>
      <c r="CCI8" s="41"/>
      <c r="CCJ8" s="41"/>
      <c r="CCK8" s="41"/>
      <c r="CCL8" s="41"/>
      <c r="CCM8" s="41"/>
      <c r="CCN8" s="41"/>
      <c r="CCO8" s="41"/>
      <c r="CCP8" s="41"/>
      <c r="CCQ8" s="41"/>
      <c r="CCR8" s="41"/>
      <c r="CCS8" s="41"/>
      <c r="CCT8" s="41"/>
      <c r="CCU8" s="41"/>
      <c r="CCV8" s="41"/>
      <c r="CCW8" s="41"/>
      <c r="CCX8" s="41"/>
      <c r="CCY8" s="41"/>
      <c r="CCZ8" s="41"/>
      <c r="CDA8" s="41"/>
      <c r="CDB8" s="41"/>
      <c r="CDC8" s="41"/>
      <c r="CDD8" s="41"/>
      <c r="CDE8" s="41"/>
      <c r="CDF8" s="41"/>
      <c r="CDG8" s="41"/>
      <c r="CDH8" s="41"/>
      <c r="CDI8" s="41"/>
      <c r="CDJ8" s="41"/>
      <c r="CDK8" s="41"/>
      <c r="CDL8" s="41"/>
      <c r="CDM8" s="41"/>
      <c r="CDN8" s="41"/>
      <c r="CDO8" s="41"/>
      <c r="CDP8" s="41"/>
      <c r="CDQ8" s="41"/>
      <c r="CDR8" s="41"/>
      <c r="CDS8" s="41"/>
      <c r="CDT8" s="41"/>
      <c r="CDU8" s="41"/>
      <c r="CDV8" s="41"/>
      <c r="CDW8" s="41"/>
      <c r="CDX8" s="41"/>
      <c r="CDY8" s="41"/>
      <c r="CDZ8" s="41"/>
      <c r="CEA8" s="41"/>
      <c r="CEB8" s="41"/>
      <c r="CEC8" s="41"/>
      <c r="CED8" s="41"/>
      <c r="CEE8" s="41"/>
      <c r="CEF8" s="41"/>
      <c r="CEG8" s="41"/>
      <c r="CEH8" s="41"/>
      <c r="CEI8" s="41"/>
      <c r="CEJ8" s="41"/>
      <c r="CEK8" s="41"/>
      <c r="CEL8" s="41"/>
      <c r="CEM8" s="41"/>
      <c r="CEN8" s="41"/>
      <c r="CEO8" s="41"/>
      <c r="CEP8" s="41"/>
      <c r="CEQ8" s="41"/>
      <c r="CER8" s="41"/>
      <c r="CES8" s="41"/>
      <c r="CET8" s="41"/>
      <c r="CEU8" s="41"/>
      <c r="CEV8" s="41"/>
      <c r="CEW8" s="41"/>
      <c r="CEX8" s="41"/>
      <c r="CEY8" s="41"/>
      <c r="CEZ8" s="41"/>
      <c r="CFA8" s="41"/>
      <c r="CFB8" s="41"/>
      <c r="CFC8" s="41"/>
      <c r="CFD8" s="41"/>
      <c r="CFE8" s="41"/>
      <c r="CFF8" s="41"/>
      <c r="CFG8" s="41"/>
      <c r="CFH8" s="41"/>
      <c r="CFI8" s="41"/>
      <c r="CFJ8" s="41"/>
      <c r="CFK8" s="41"/>
      <c r="CFL8" s="41"/>
      <c r="CFM8" s="41"/>
      <c r="CFN8" s="41"/>
      <c r="CFO8" s="41"/>
      <c r="CFP8" s="41"/>
      <c r="CFQ8" s="41"/>
      <c r="CFR8" s="41"/>
      <c r="CFS8" s="41"/>
      <c r="CFT8" s="41"/>
      <c r="CFU8" s="41"/>
      <c r="CFV8" s="41"/>
      <c r="CFW8" s="41"/>
      <c r="CFX8" s="41"/>
      <c r="CFY8" s="41"/>
      <c r="CFZ8" s="41"/>
      <c r="CGA8" s="41"/>
      <c r="CGB8" s="41"/>
      <c r="CGC8" s="41"/>
      <c r="CGD8" s="41"/>
      <c r="CGE8" s="41"/>
      <c r="CGF8" s="41"/>
      <c r="CGG8" s="41"/>
      <c r="CGH8" s="41"/>
      <c r="CGI8" s="41"/>
      <c r="CGJ8" s="41"/>
      <c r="CGK8" s="41"/>
      <c r="CGL8" s="41"/>
      <c r="CGM8" s="41"/>
      <c r="CGN8" s="41"/>
      <c r="CGO8" s="41"/>
      <c r="CGP8" s="41"/>
      <c r="CGQ8" s="41"/>
      <c r="CGR8" s="41"/>
      <c r="CGS8" s="41"/>
      <c r="CGT8" s="41"/>
      <c r="CGU8" s="41"/>
      <c r="CGV8" s="41"/>
      <c r="CGW8" s="41"/>
      <c r="CGX8" s="41"/>
      <c r="CGY8" s="41"/>
      <c r="CGZ8" s="41"/>
      <c r="CHA8" s="41"/>
      <c r="CHB8" s="41"/>
      <c r="CHC8" s="41"/>
      <c r="CHD8" s="41"/>
      <c r="CHE8" s="41"/>
      <c r="CHF8" s="41"/>
      <c r="CHG8" s="41"/>
      <c r="CHH8" s="41"/>
      <c r="CHI8" s="41"/>
      <c r="CHJ8" s="41"/>
      <c r="CHK8" s="41"/>
      <c r="CHL8" s="41"/>
      <c r="CHM8" s="41"/>
      <c r="CHN8" s="41"/>
      <c r="CHO8" s="41"/>
      <c r="CHP8" s="41"/>
      <c r="CHQ8" s="41"/>
      <c r="CHR8" s="41"/>
      <c r="CHS8" s="41"/>
      <c r="CHT8" s="41"/>
      <c r="CHU8" s="41"/>
      <c r="CHV8" s="41"/>
      <c r="CHW8" s="41"/>
      <c r="CHX8" s="41"/>
      <c r="CHY8" s="41"/>
      <c r="CHZ8" s="41"/>
      <c r="CIA8" s="41"/>
      <c r="CIB8" s="41"/>
      <c r="CIC8" s="41"/>
      <c r="CID8" s="41"/>
      <c r="CIE8" s="41"/>
      <c r="CIF8" s="41"/>
      <c r="CIG8" s="41"/>
      <c r="CIH8" s="41"/>
      <c r="CII8" s="41"/>
      <c r="CIJ8" s="41"/>
      <c r="CIK8" s="41"/>
      <c r="CIL8" s="41"/>
      <c r="CIM8" s="41"/>
      <c r="CIN8" s="41"/>
      <c r="CIO8" s="41"/>
      <c r="CIP8" s="41"/>
      <c r="CIQ8" s="41"/>
      <c r="CIR8" s="41"/>
      <c r="CIS8" s="41"/>
      <c r="CIT8" s="41"/>
      <c r="CIU8" s="41"/>
      <c r="CIV8" s="41"/>
      <c r="CIW8" s="41"/>
      <c r="CIX8" s="41"/>
      <c r="CIY8" s="41"/>
      <c r="CIZ8" s="41"/>
      <c r="CJA8" s="41"/>
      <c r="CJB8" s="41"/>
      <c r="CJC8" s="41"/>
      <c r="CJD8" s="41"/>
      <c r="CJE8" s="41"/>
      <c r="CJF8" s="41"/>
      <c r="CJG8" s="41"/>
      <c r="CJH8" s="41"/>
      <c r="CJI8" s="41"/>
      <c r="CJJ8" s="41"/>
      <c r="CJK8" s="41"/>
      <c r="CJL8" s="41"/>
      <c r="CJM8" s="41"/>
      <c r="CJN8" s="41"/>
      <c r="CJO8" s="41"/>
      <c r="CJP8" s="41"/>
      <c r="CJQ8" s="41"/>
      <c r="CJR8" s="41"/>
      <c r="CJS8" s="41"/>
      <c r="CJT8" s="41"/>
      <c r="CJU8" s="41"/>
      <c r="CJV8" s="41"/>
      <c r="CJW8" s="41"/>
      <c r="CJX8" s="41"/>
      <c r="CJY8" s="41"/>
      <c r="CJZ8" s="41"/>
      <c r="CKA8" s="41"/>
      <c r="CKB8" s="41"/>
      <c r="CKC8" s="41"/>
      <c r="CKD8" s="41"/>
      <c r="CKE8" s="41"/>
      <c r="CKF8" s="41"/>
      <c r="CKG8" s="41"/>
      <c r="CKH8" s="41"/>
      <c r="CKI8" s="41"/>
      <c r="CKJ8" s="41"/>
      <c r="CKK8" s="41"/>
      <c r="CKL8" s="41"/>
      <c r="CKM8" s="41"/>
      <c r="CKN8" s="41"/>
      <c r="CKO8" s="41"/>
      <c r="CKP8" s="41"/>
      <c r="CKQ8" s="41"/>
      <c r="CKR8" s="41"/>
      <c r="CKS8" s="41"/>
      <c r="CKT8" s="41"/>
      <c r="CKU8" s="41"/>
      <c r="CKV8" s="41"/>
      <c r="CKW8" s="41"/>
      <c r="CKX8" s="41"/>
      <c r="CKY8" s="41"/>
      <c r="CKZ8" s="41"/>
      <c r="CLA8" s="41"/>
      <c r="CLB8" s="41"/>
      <c r="CLC8" s="41"/>
      <c r="CLD8" s="41"/>
      <c r="CLE8" s="41"/>
      <c r="CLF8" s="41"/>
      <c r="CLG8" s="41"/>
      <c r="CLH8" s="41"/>
      <c r="CLI8" s="41"/>
      <c r="CLJ8" s="41"/>
      <c r="CLK8" s="41"/>
      <c r="CLL8" s="41"/>
      <c r="CLM8" s="41"/>
      <c r="CLN8" s="41"/>
      <c r="CLO8" s="41"/>
      <c r="CLP8" s="41"/>
      <c r="CLQ8" s="41"/>
      <c r="CLR8" s="41"/>
      <c r="CLS8" s="41"/>
      <c r="CLT8" s="41"/>
      <c r="CLU8" s="41"/>
      <c r="CLV8" s="41"/>
      <c r="CLW8" s="41"/>
      <c r="CLX8" s="41"/>
      <c r="CLY8" s="41"/>
      <c r="CLZ8" s="41"/>
      <c r="CMA8" s="41"/>
      <c r="CMB8" s="41"/>
      <c r="CMC8" s="41"/>
      <c r="CMD8" s="41"/>
      <c r="CME8" s="41"/>
      <c r="CMF8" s="41"/>
      <c r="CMG8" s="41"/>
      <c r="CMH8" s="41"/>
      <c r="CMI8" s="41"/>
      <c r="CMJ8" s="41"/>
      <c r="CMK8" s="41"/>
      <c r="CML8" s="41"/>
      <c r="CMM8" s="41"/>
      <c r="CMN8" s="41"/>
      <c r="CMO8" s="41"/>
      <c r="CMP8" s="41"/>
      <c r="CMQ8" s="41"/>
      <c r="CMR8" s="41"/>
      <c r="CMS8" s="41"/>
      <c r="CMT8" s="41"/>
      <c r="CMU8" s="41"/>
      <c r="CMV8" s="41"/>
      <c r="CMW8" s="41"/>
      <c r="CMX8" s="41"/>
      <c r="CMY8" s="41"/>
      <c r="CMZ8" s="41"/>
      <c r="CNA8" s="41"/>
      <c r="CNB8" s="41"/>
      <c r="CNC8" s="41"/>
      <c r="CND8" s="41"/>
      <c r="CNE8" s="41"/>
      <c r="CNF8" s="41"/>
      <c r="CNG8" s="41"/>
      <c r="CNH8" s="41"/>
      <c r="CNI8" s="41"/>
      <c r="CNJ8" s="41"/>
      <c r="CNK8" s="41"/>
      <c r="CNL8" s="41"/>
      <c r="CNM8" s="41"/>
      <c r="CNN8" s="41"/>
      <c r="CNO8" s="41"/>
      <c r="CNP8" s="41"/>
      <c r="CNQ8" s="41"/>
      <c r="CNR8" s="41"/>
      <c r="CNS8" s="41"/>
      <c r="CNT8" s="41"/>
      <c r="CNU8" s="41"/>
      <c r="CNV8" s="41"/>
      <c r="CNW8" s="41"/>
      <c r="CNX8" s="41"/>
      <c r="CNY8" s="41"/>
      <c r="CNZ8" s="41"/>
      <c r="COA8" s="41"/>
      <c r="COB8" s="41"/>
      <c r="COC8" s="41"/>
      <c r="COD8" s="41"/>
      <c r="COE8" s="41"/>
      <c r="COF8" s="41"/>
      <c r="COG8" s="41"/>
      <c r="COH8" s="41"/>
      <c r="COI8" s="41"/>
      <c r="COJ8" s="41"/>
      <c r="COK8" s="41"/>
      <c r="COL8" s="41"/>
      <c r="COM8" s="41"/>
      <c r="CON8" s="41"/>
      <c r="COO8" s="41"/>
      <c r="COP8" s="41"/>
      <c r="COQ8" s="41"/>
      <c r="COR8" s="41"/>
      <c r="COS8" s="41"/>
      <c r="COT8" s="41"/>
      <c r="COU8" s="41"/>
      <c r="COV8" s="41"/>
      <c r="COW8" s="41"/>
      <c r="COX8" s="41"/>
      <c r="COY8" s="41"/>
      <c r="COZ8" s="41"/>
      <c r="CPA8" s="41"/>
      <c r="CPB8" s="41"/>
      <c r="CPC8" s="41"/>
      <c r="CPD8" s="41"/>
      <c r="CPE8" s="41"/>
      <c r="CPF8" s="41"/>
      <c r="CPG8" s="41"/>
      <c r="CPH8" s="41"/>
      <c r="CPI8" s="41"/>
      <c r="CPJ8" s="41"/>
      <c r="CPK8" s="41"/>
      <c r="CPL8" s="41"/>
      <c r="CPM8" s="41"/>
      <c r="CPN8" s="41"/>
      <c r="CPO8" s="41"/>
      <c r="CPP8" s="41"/>
      <c r="CPQ8" s="41"/>
      <c r="CPR8" s="41"/>
      <c r="CPS8" s="41"/>
      <c r="CPT8" s="41"/>
      <c r="CPU8" s="41"/>
      <c r="CPV8" s="41"/>
      <c r="CPW8" s="41"/>
      <c r="CPX8" s="41"/>
      <c r="CPY8" s="41"/>
      <c r="CPZ8" s="41"/>
      <c r="CQA8" s="41"/>
      <c r="CQB8" s="41"/>
      <c r="CQC8" s="41"/>
      <c r="CQD8" s="41"/>
      <c r="CQE8" s="41"/>
      <c r="CQF8" s="41"/>
      <c r="CQG8" s="41"/>
      <c r="CQH8" s="41"/>
      <c r="CQI8" s="41"/>
      <c r="CQJ8" s="41"/>
      <c r="CQK8" s="41"/>
      <c r="CQL8" s="41"/>
      <c r="CQM8" s="41"/>
      <c r="CQN8" s="41"/>
      <c r="CQO8" s="41"/>
      <c r="CQP8" s="41"/>
      <c r="CQQ8" s="41"/>
      <c r="CQR8" s="41"/>
      <c r="CQS8" s="41"/>
      <c r="CQT8" s="41"/>
      <c r="CQU8" s="41"/>
      <c r="CQV8" s="41"/>
      <c r="CQW8" s="41"/>
      <c r="CQX8" s="41"/>
      <c r="CQY8" s="41"/>
      <c r="CQZ8" s="41"/>
      <c r="CRA8" s="41"/>
      <c r="CRB8" s="41"/>
      <c r="CRC8" s="41"/>
      <c r="CRD8" s="41"/>
      <c r="CRE8" s="41"/>
      <c r="CRF8" s="41"/>
      <c r="CRG8" s="41"/>
      <c r="CRH8" s="41"/>
      <c r="CRI8" s="41"/>
      <c r="CRJ8" s="41"/>
      <c r="CRK8" s="41"/>
      <c r="CRL8" s="41"/>
      <c r="CRM8" s="41"/>
      <c r="CRN8" s="41"/>
      <c r="CRO8" s="41"/>
      <c r="CRP8" s="41"/>
      <c r="CRQ8" s="41"/>
      <c r="CRR8" s="41"/>
      <c r="CRS8" s="41"/>
      <c r="CRT8" s="41"/>
      <c r="CRU8" s="41"/>
      <c r="CRV8" s="41"/>
      <c r="CRW8" s="41"/>
      <c r="CRX8" s="41"/>
      <c r="CRY8" s="41"/>
      <c r="CRZ8" s="41"/>
      <c r="CSA8" s="41"/>
      <c r="CSB8" s="41"/>
      <c r="CSC8" s="41"/>
      <c r="CSD8" s="41"/>
      <c r="CSE8" s="41"/>
      <c r="CSF8" s="41"/>
      <c r="CSG8" s="41"/>
      <c r="CSH8" s="41"/>
      <c r="CSI8" s="41"/>
      <c r="CSJ8" s="41"/>
      <c r="CSK8" s="41"/>
      <c r="CSL8" s="41"/>
      <c r="CSM8" s="41"/>
      <c r="CSN8" s="41"/>
      <c r="CSO8" s="41"/>
      <c r="CSP8" s="41"/>
      <c r="CSQ8" s="41"/>
      <c r="CSR8" s="41"/>
      <c r="CSS8" s="41"/>
      <c r="CST8" s="41"/>
      <c r="CSU8" s="41"/>
      <c r="CSV8" s="41"/>
      <c r="CSW8" s="41"/>
      <c r="CSX8" s="41"/>
      <c r="CSY8" s="41"/>
      <c r="CSZ8" s="41"/>
      <c r="CTA8" s="41"/>
      <c r="CTB8" s="41"/>
      <c r="CTC8" s="41"/>
      <c r="CTD8" s="41"/>
      <c r="CTE8" s="41"/>
      <c r="CTF8" s="41"/>
      <c r="CTG8" s="41"/>
      <c r="CTH8" s="41"/>
      <c r="CTI8" s="41"/>
      <c r="CTJ8" s="41"/>
      <c r="CTK8" s="41"/>
      <c r="CTL8" s="41"/>
      <c r="CTM8" s="41"/>
      <c r="CTN8" s="41"/>
      <c r="CTO8" s="41"/>
      <c r="CTP8" s="41"/>
      <c r="CTQ8" s="41"/>
      <c r="CTR8" s="41"/>
      <c r="CTS8" s="41"/>
      <c r="CTT8" s="41"/>
      <c r="CTU8" s="41"/>
      <c r="CTV8" s="41"/>
      <c r="CTW8" s="41"/>
      <c r="CTX8" s="41"/>
      <c r="CTY8" s="41"/>
      <c r="CTZ8" s="41"/>
      <c r="CUA8" s="41"/>
      <c r="CUB8" s="41"/>
      <c r="CUC8" s="41"/>
      <c r="CUD8" s="41"/>
      <c r="CUE8" s="41"/>
      <c r="CUF8" s="41"/>
      <c r="CUG8" s="41"/>
      <c r="CUH8" s="41"/>
      <c r="CUI8" s="41"/>
      <c r="CUJ8" s="41"/>
      <c r="CUK8" s="41"/>
      <c r="CUL8" s="41"/>
      <c r="CUM8" s="41"/>
      <c r="CUN8" s="41"/>
      <c r="CUO8" s="41"/>
      <c r="CUP8" s="41"/>
      <c r="CUQ8" s="41"/>
      <c r="CUR8" s="41"/>
      <c r="CUS8" s="41"/>
      <c r="CUT8" s="41"/>
      <c r="CUU8" s="41"/>
      <c r="CUV8" s="41"/>
      <c r="CUW8" s="41"/>
      <c r="CUX8" s="41"/>
      <c r="CUY8" s="41"/>
      <c r="CUZ8" s="41"/>
      <c r="CVA8" s="41"/>
      <c r="CVB8" s="41"/>
      <c r="CVC8" s="41"/>
      <c r="CVD8" s="41"/>
      <c r="CVE8" s="41"/>
      <c r="CVF8" s="41"/>
      <c r="CVG8" s="41"/>
      <c r="CVH8" s="41"/>
      <c r="CVI8" s="41"/>
      <c r="CVJ8" s="41"/>
      <c r="CVK8" s="41"/>
      <c r="CVL8" s="41"/>
      <c r="CVM8" s="41"/>
      <c r="CVN8" s="41"/>
      <c r="CVO8" s="41"/>
      <c r="CVP8" s="41"/>
      <c r="CVQ8" s="41"/>
      <c r="CVR8" s="41"/>
      <c r="CVS8" s="41"/>
      <c r="CVT8" s="41"/>
      <c r="CVU8" s="41"/>
      <c r="CVV8" s="41"/>
      <c r="CVW8" s="41"/>
      <c r="CVX8" s="41"/>
      <c r="CVY8" s="41"/>
      <c r="CVZ8" s="41"/>
      <c r="CWA8" s="41"/>
      <c r="CWB8" s="41"/>
      <c r="CWC8" s="41"/>
      <c r="CWD8" s="41"/>
      <c r="CWE8" s="41"/>
      <c r="CWF8" s="41"/>
      <c r="CWG8" s="41"/>
      <c r="CWH8" s="41"/>
      <c r="CWI8" s="41"/>
      <c r="CWJ8" s="41"/>
      <c r="CWK8" s="41"/>
      <c r="CWL8" s="41"/>
      <c r="CWM8" s="41"/>
      <c r="CWN8" s="41"/>
      <c r="CWO8" s="41"/>
      <c r="CWP8" s="41"/>
      <c r="CWQ8" s="41"/>
      <c r="CWR8" s="41"/>
      <c r="CWS8" s="41"/>
      <c r="CWT8" s="41"/>
      <c r="CWU8" s="41"/>
      <c r="CWV8" s="41"/>
      <c r="CWW8" s="41"/>
      <c r="CWX8" s="41"/>
      <c r="CWY8" s="41"/>
      <c r="CWZ8" s="41"/>
      <c r="CXA8" s="41"/>
      <c r="CXB8" s="41"/>
      <c r="CXC8" s="41"/>
      <c r="CXD8" s="41"/>
      <c r="CXE8" s="41"/>
      <c r="CXF8" s="41"/>
      <c r="CXG8" s="41"/>
      <c r="CXH8" s="41"/>
      <c r="CXI8" s="41"/>
      <c r="CXJ8" s="41"/>
      <c r="CXK8" s="41"/>
      <c r="CXL8" s="41"/>
      <c r="CXM8" s="41"/>
      <c r="CXN8" s="41"/>
      <c r="CXO8" s="41"/>
      <c r="CXP8" s="41"/>
      <c r="CXQ8" s="41"/>
      <c r="CXR8" s="41"/>
      <c r="CXS8" s="41"/>
      <c r="CXT8" s="41"/>
      <c r="CXU8" s="41"/>
      <c r="CXV8" s="41"/>
      <c r="CXW8" s="41"/>
      <c r="CXX8" s="41"/>
      <c r="CXY8" s="41"/>
      <c r="CXZ8" s="41"/>
      <c r="CYA8" s="41"/>
      <c r="CYB8" s="41"/>
      <c r="CYC8" s="41"/>
      <c r="CYD8" s="41"/>
      <c r="CYE8" s="41"/>
      <c r="CYF8" s="41"/>
      <c r="CYG8" s="41"/>
      <c r="CYH8" s="41"/>
      <c r="CYI8" s="41"/>
      <c r="CYJ8" s="41"/>
      <c r="CYK8" s="41"/>
      <c r="CYL8" s="41"/>
      <c r="CYM8" s="41"/>
      <c r="CYN8" s="41"/>
      <c r="CYO8" s="41"/>
      <c r="CYP8" s="41"/>
      <c r="CYQ8" s="41"/>
      <c r="CYR8" s="41"/>
      <c r="CYS8" s="41"/>
      <c r="CYT8" s="41"/>
      <c r="CYU8" s="41"/>
      <c r="CYV8" s="41"/>
      <c r="CYW8" s="41"/>
      <c r="CYX8" s="41"/>
      <c r="CYY8" s="41"/>
      <c r="CYZ8" s="41"/>
      <c r="CZA8" s="41"/>
      <c r="CZB8" s="41"/>
      <c r="CZC8" s="41"/>
      <c r="CZD8" s="41"/>
      <c r="CZE8" s="41"/>
      <c r="CZF8" s="41"/>
      <c r="CZG8" s="41"/>
      <c r="CZH8" s="41"/>
      <c r="CZI8" s="41"/>
      <c r="CZJ8" s="41"/>
      <c r="CZK8" s="41"/>
      <c r="CZL8" s="41"/>
      <c r="CZM8" s="41"/>
      <c r="CZN8" s="41"/>
      <c r="CZO8" s="41"/>
      <c r="CZP8" s="41"/>
      <c r="CZQ8" s="41"/>
      <c r="CZR8" s="41"/>
      <c r="CZS8" s="41"/>
      <c r="CZT8" s="41"/>
      <c r="CZU8" s="41"/>
      <c r="CZV8" s="41"/>
      <c r="CZW8" s="41"/>
      <c r="CZX8" s="41"/>
      <c r="CZY8" s="41"/>
      <c r="CZZ8" s="41"/>
      <c r="DAA8" s="41"/>
      <c r="DAB8" s="41"/>
      <c r="DAC8" s="41"/>
      <c r="DAD8" s="41"/>
      <c r="DAE8" s="41"/>
      <c r="DAF8" s="41"/>
      <c r="DAG8" s="41"/>
      <c r="DAH8" s="41"/>
      <c r="DAI8" s="41"/>
      <c r="DAJ8" s="41"/>
      <c r="DAK8" s="41"/>
      <c r="DAL8" s="41"/>
      <c r="DAM8" s="41"/>
      <c r="DAN8" s="41"/>
      <c r="DAO8" s="41"/>
      <c r="DAP8" s="41"/>
      <c r="DAQ8" s="41"/>
      <c r="DAR8" s="41"/>
      <c r="DAS8" s="41"/>
      <c r="DAT8" s="41"/>
      <c r="DAU8" s="41"/>
      <c r="DAV8" s="41"/>
      <c r="DAW8" s="41"/>
      <c r="DAX8" s="41"/>
      <c r="DAY8" s="41"/>
      <c r="DAZ8" s="41"/>
      <c r="DBA8" s="41"/>
      <c r="DBB8" s="41"/>
      <c r="DBC8" s="41"/>
      <c r="DBD8" s="41"/>
      <c r="DBE8" s="41"/>
      <c r="DBF8" s="41"/>
      <c r="DBG8" s="41"/>
      <c r="DBH8" s="41"/>
      <c r="DBI8" s="41"/>
      <c r="DBJ8" s="41"/>
      <c r="DBK8" s="41"/>
      <c r="DBL8" s="41"/>
      <c r="DBM8" s="41"/>
      <c r="DBN8" s="41"/>
      <c r="DBO8" s="41"/>
      <c r="DBP8" s="41"/>
      <c r="DBQ8" s="41"/>
      <c r="DBR8" s="41"/>
      <c r="DBS8" s="41"/>
      <c r="DBT8" s="41"/>
      <c r="DBU8" s="41"/>
      <c r="DBV8" s="41"/>
      <c r="DBW8" s="41"/>
      <c r="DBX8" s="41"/>
      <c r="DBY8" s="41"/>
      <c r="DBZ8" s="41"/>
      <c r="DCA8" s="41"/>
      <c r="DCB8" s="41"/>
      <c r="DCC8" s="41"/>
      <c r="DCD8" s="41"/>
      <c r="DCE8" s="41"/>
      <c r="DCF8" s="41"/>
      <c r="DCG8" s="41"/>
      <c r="DCH8" s="41"/>
      <c r="DCI8" s="41"/>
      <c r="DCJ8" s="41"/>
      <c r="DCK8" s="41"/>
      <c r="DCL8" s="41"/>
      <c r="DCM8" s="41"/>
      <c r="DCN8" s="41"/>
      <c r="DCO8" s="41"/>
      <c r="DCP8" s="41"/>
      <c r="DCQ8" s="41"/>
      <c r="DCR8" s="41"/>
      <c r="DCS8" s="41"/>
      <c r="DCT8" s="41"/>
      <c r="DCU8" s="41"/>
      <c r="DCV8" s="41"/>
      <c r="DCW8" s="41"/>
      <c r="DCX8" s="41"/>
      <c r="DCY8" s="41"/>
      <c r="DCZ8" s="41"/>
      <c r="DDA8" s="41"/>
      <c r="DDB8" s="41"/>
      <c r="DDC8" s="41"/>
      <c r="DDD8" s="41"/>
      <c r="DDE8" s="41"/>
      <c r="DDF8" s="41"/>
      <c r="DDG8" s="41"/>
      <c r="DDH8" s="41"/>
      <c r="DDI8" s="41"/>
      <c r="DDJ8" s="41"/>
      <c r="DDK8" s="41"/>
      <c r="DDL8" s="41"/>
      <c r="DDM8" s="41"/>
      <c r="DDN8" s="41"/>
      <c r="DDO8" s="41"/>
      <c r="DDP8" s="41"/>
      <c r="DDQ8" s="41"/>
      <c r="DDR8" s="41"/>
      <c r="DDS8" s="41"/>
      <c r="DDT8" s="41"/>
      <c r="DDU8" s="41"/>
      <c r="DDV8" s="41"/>
      <c r="DDW8" s="41"/>
      <c r="DDX8" s="41"/>
      <c r="DDY8" s="41"/>
      <c r="DDZ8" s="41"/>
      <c r="DEA8" s="41"/>
      <c r="DEB8" s="41"/>
      <c r="DEC8" s="41"/>
      <c r="DED8" s="41"/>
      <c r="DEE8" s="41"/>
      <c r="DEF8" s="41"/>
      <c r="DEG8" s="41"/>
      <c r="DEH8" s="41"/>
      <c r="DEI8" s="41"/>
      <c r="DEJ8" s="41"/>
      <c r="DEK8" s="41"/>
      <c r="DEL8" s="41"/>
      <c r="DEM8" s="41"/>
      <c r="DEN8" s="41"/>
      <c r="DEO8" s="41"/>
      <c r="DEP8" s="41"/>
      <c r="DEQ8" s="41"/>
      <c r="DER8" s="41"/>
      <c r="DES8" s="41"/>
      <c r="DET8" s="41"/>
      <c r="DEU8" s="41"/>
      <c r="DEV8" s="41"/>
      <c r="DEW8" s="41"/>
      <c r="DEX8" s="41"/>
      <c r="DEY8" s="41"/>
      <c r="DEZ8" s="41"/>
      <c r="DFA8" s="41"/>
      <c r="DFB8" s="41"/>
      <c r="DFC8" s="41"/>
      <c r="DFD8" s="41"/>
      <c r="DFE8" s="41"/>
      <c r="DFF8" s="41"/>
      <c r="DFG8" s="41"/>
      <c r="DFH8" s="41"/>
      <c r="DFI8" s="41"/>
      <c r="DFJ8" s="41"/>
      <c r="DFK8" s="41"/>
      <c r="DFL8" s="41"/>
      <c r="DFM8" s="41"/>
      <c r="DFN8" s="41"/>
      <c r="DFO8" s="41"/>
      <c r="DFP8" s="41"/>
      <c r="DFQ8" s="41"/>
      <c r="DFR8" s="41"/>
      <c r="DFS8" s="41"/>
      <c r="DFT8" s="41"/>
      <c r="DFU8" s="41"/>
      <c r="DFV8" s="41"/>
      <c r="DFW8" s="41"/>
      <c r="DFX8" s="41"/>
      <c r="DFY8" s="41"/>
      <c r="DFZ8" s="41"/>
      <c r="DGA8" s="41"/>
      <c r="DGB8" s="41"/>
      <c r="DGC8" s="41"/>
      <c r="DGD8" s="41"/>
      <c r="DGE8" s="41"/>
      <c r="DGF8" s="41"/>
      <c r="DGG8" s="41"/>
      <c r="DGH8" s="41"/>
      <c r="DGI8" s="41"/>
      <c r="DGJ8" s="41"/>
      <c r="DGK8" s="41"/>
      <c r="DGL8" s="41"/>
      <c r="DGM8" s="41"/>
      <c r="DGN8" s="41"/>
      <c r="DGO8" s="41"/>
      <c r="DGP8" s="41"/>
      <c r="DGQ8" s="41"/>
      <c r="DGR8" s="41"/>
      <c r="DGS8" s="41"/>
      <c r="DGT8" s="41"/>
      <c r="DGU8" s="41"/>
      <c r="DGV8" s="41"/>
      <c r="DGW8" s="41"/>
      <c r="DGX8" s="41"/>
      <c r="DGY8" s="41"/>
      <c r="DGZ8" s="41"/>
      <c r="DHA8" s="41"/>
      <c r="DHB8" s="41"/>
      <c r="DHC8" s="41"/>
      <c r="DHD8" s="41"/>
      <c r="DHE8" s="41"/>
      <c r="DHF8" s="41"/>
      <c r="DHG8" s="41"/>
      <c r="DHH8" s="41"/>
      <c r="DHI8" s="41"/>
      <c r="DHJ8" s="41"/>
      <c r="DHK8" s="41"/>
      <c r="DHL8" s="41"/>
      <c r="DHM8" s="41"/>
      <c r="DHN8" s="41"/>
      <c r="DHO8" s="41"/>
      <c r="DHP8" s="41"/>
      <c r="DHQ8" s="41"/>
      <c r="DHR8" s="41"/>
      <c r="DHS8" s="41"/>
      <c r="DHT8" s="41"/>
      <c r="DHU8" s="41"/>
      <c r="DHV8" s="41"/>
      <c r="DHW8" s="41"/>
      <c r="DHX8" s="41"/>
      <c r="DHY8" s="41"/>
      <c r="DHZ8" s="41"/>
      <c r="DIA8" s="41"/>
      <c r="DIB8" s="41"/>
      <c r="DIC8" s="41"/>
      <c r="DID8" s="41"/>
      <c r="DIE8" s="41"/>
      <c r="DIF8" s="41"/>
      <c r="DIG8" s="41"/>
      <c r="DIH8" s="41"/>
      <c r="DII8" s="41"/>
      <c r="DIJ8" s="41"/>
      <c r="DIK8" s="41"/>
      <c r="DIL8" s="41"/>
      <c r="DIM8" s="41"/>
      <c r="DIN8" s="41"/>
      <c r="DIO8" s="41"/>
      <c r="DIP8" s="41"/>
      <c r="DIQ8" s="41"/>
      <c r="DIR8" s="41"/>
      <c r="DIS8" s="41"/>
      <c r="DIT8" s="41"/>
      <c r="DIU8" s="41"/>
      <c r="DIV8" s="41"/>
      <c r="DIW8" s="41"/>
      <c r="DIX8" s="41"/>
      <c r="DIY8" s="41"/>
      <c r="DIZ8" s="41"/>
      <c r="DJA8" s="41"/>
      <c r="DJB8" s="41"/>
      <c r="DJC8" s="41"/>
      <c r="DJD8" s="41"/>
      <c r="DJE8" s="41"/>
      <c r="DJF8" s="41"/>
      <c r="DJG8" s="41"/>
      <c r="DJH8" s="41"/>
      <c r="DJI8" s="41"/>
      <c r="DJJ8" s="41"/>
      <c r="DJK8" s="41"/>
      <c r="DJL8" s="41"/>
      <c r="DJM8" s="41"/>
      <c r="DJN8" s="41"/>
      <c r="DJO8" s="41"/>
      <c r="DJP8" s="41"/>
      <c r="DJQ8" s="41"/>
      <c r="DJR8" s="41"/>
      <c r="DJS8" s="41"/>
      <c r="DJT8" s="41"/>
      <c r="DJU8" s="41"/>
      <c r="DJV8" s="41"/>
      <c r="DJW8" s="41"/>
      <c r="DJX8" s="41"/>
      <c r="DJY8" s="41"/>
      <c r="DJZ8" s="41"/>
      <c r="DKA8" s="41"/>
      <c r="DKB8" s="41"/>
      <c r="DKC8" s="41"/>
      <c r="DKD8" s="41"/>
      <c r="DKE8" s="41"/>
      <c r="DKF8" s="41"/>
      <c r="DKG8" s="41"/>
      <c r="DKH8" s="41"/>
      <c r="DKI8" s="41"/>
      <c r="DKJ8" s="41"/>
      <c r="DKK8" s="41"/>
      <c r="DKL8" s="41"/>
      <c r="DKM8" s="41"/>
      <c r="DKN8" s="41"/>
      <c r="DKO8" s="41"/>
      <c r="DKP8" s="41"/>
      <c r="DKQ8" s="41"/>
      <c r="DKR8" s="41"/>
      <c r="DKS8" s="41"/>
      <c r="DKT8" s="41"/>
      <c r="DKU8" s="41"/>
      <c r="DKV8" s="41"/>
      <c r="DKW8" s="41"/>
      <c r="DKX8" s="41"/>
      <c r="DKY8" s="41"/>
      <c r="DKZ8" s="41"/>
      <c r="DLA8" s="41"/>
      <c r="DLB8" s="41"/>
      <c r="DLC8" s="41"/>
      <c r="DLD8" s="41"/>
      <c r="DLE8" s="41"/>
      <c r="DLF8" s="41"/>
      <c r="DLG8" s="41"/>
      <c r="DLH8" s="41"/>
      <c r="DLI8" s="41"/>
      <c r="DLJ8" s="41"/>
      <c r="DLK8" s="41"/>
      <c r="DLL8" s="41"/>
      <c r="DLM8" s="41"/>
      <c r="DLN8" s="41"/>
      <c r="DLO8" s="41"/>
      <c r="DLP8" s="41"/>
      <c r="DLQ8" s="41"/>
      <c r="DLR8" s="41"/>
      <c r="DLS8" s="41"/>
      <c r="DLT8" s="41"/>
      <c r="DLU8" s="41"/>
      <c r="DLV8" s="41"/>
      <c r="DLW8" s="41"/>
      <c r="DLX8" s="41"/>
      <c r="DLY8" s="41"/>
      <c r="DLZ8" s="41"/>
      <c r="DMA8" s="41"/>
      <c r="DMB8" s="41"/>
      <c r="DMC8" s="41"/>
      <c r="DMD8" s="41"/>
      <c r="DME8" s="41"/>
      <c r="DMF8" s="41"/>
      <c r="DMG8" s="41"/>
      <c r="DMH8" s="41"/>
      <c r="DMI8" s="41"/>
      <c r="DMJ8" s="41"/>
      <c r="DMK8" s="41"/>
      <c r="DML8" s="41"/>
      <c r="DMM8" s="41"/>
      <c r="DMN8" s="41"/>
      <c r="DMO8" s="41"/>
      <c r="DMP8" s="41"/>
      <c r="DMQ8" s="41"/>
      <c r="DMR8" s="41"/>
      <c r="DMS8" s="41"/>
      <c r="DMT8" s="41"/>
      <c r="DMU8" s="41"/>
      <c r="DMV8" s="41"/>
      <c r="DMW8" s="41"/>
      <c r="DMX8" s="41"/>
      <c r="DMY8" s="41"/>
      <c r="DMZ8" s="41"/>
      <c r="DNA8" s="41"/>
      <c r="DNB8" s="41"/>
      <c r="DNC8" s="41"/>
      <c r="DND8" s="41"/>
      <c r="DNE8" s="41"/>
      <c r="DNF8" s="41"/>
      <c r="DNG8" s="41"/>
      <c r="DNH8" s="41"/>
      <c r="DNI8" s="41"/>
      <c r="DNJ8" s="41"/>
      <c r="DNK8" s="41"/>
      <c r="DNL8" s="41"/>
      <c r="DNM8" s="41"/>
      <c r="DNN8" s="41"/>
      <c r="DNO8" s="41"/>
      <c r="DNP8" s="41"/>
      <c r="DNQ8" s="41"/>
      <c r="DNR8" s="41"/>
      <c r="DNS8" s="41"/>
      <c r="DNT8" s="41"/>
      <c r="DNU8" s="41"/>
      <c r="DNV8" s="41"/>
      <c r="DNW8" s="41"/>
      <c r="DNX8" s="41"/>
      <c r="DNY8" s="41"/>
      <c r="DNZ8" s="41"/>
      <c r="DOA8" s="41"/>
      <c r="DOB8" s="41"/>
      <c r="DOC8" s="41"/>
      <c r="DOD8" s="41"/>
      <c r="DOE8" s="41"/>
      <c r="DOF8" s="41"/>
      <c r="DOG8" s="41"/>
      <c r="DOH8" s="41"/>
      <c r="DOI8" s="41"/>
      <c r="DOJ8" s="41"/>
      <c r="DOK8" s="41"/>
      <c r="DOL8" s="41"/>
      <c r="DOM8" s="41"/>
      <c r="DON8" s="41"/>
      <c r="DOO8" s="41"/>
      <c r="DOP8" s="41"/>
      <c r="DOQ8" s="41"/>
      <c r="DOR8" s="41"/>
      <c r="DOS8" s="41"/>
      <c r="DOT8" s="41"/>
      <c r="DOU8" s="41"/>
      <c r="DOV8" s="41"/>
      <c r="DOW8" s="41"/>
      <c r="DOX8" s="41"/>
      <c r="DOY8" s="41"/>
      <c r="DOZ8" s="41"/>
      <c r="DPA8" s="41"/>
      <c r="DPB8" s="41"/>
      <c r="DPC8" s="41"/>
      <c r="DPD8" s="41"/>
      <c r="DPE8" s="41"/>
      <c r="DPF8" s="41"/>
      <c r="DPG8" s="41"/>
      <c r="DPH8" s="41"/>
      <c r="DPI8" s="41"/>
      <c r="DPJ8" s="41"/>
      <c r="DPK8" s="41"/>
      <c r="DPL8" s="41"/>
      <c r="DPM8" s="41"/>
      <c r="DPN8" s="41"/>
      <c r="DPO8" s="41"/>
      <c r="DPP8" s="41"/>
      <c r="DPQ8" s="41"/>
      <c r="DPR8" s="41"/>
      <c r="DPS8" s="41"/>
      <c r="DPT8" s="41"/>
      <c r="DPU8" s="41"/>
      <c r="DPV8" s="41"/>
      <c r="DPW8" s="41"/>
      <c r="DPX8" s="41"/>
      <c r="DPY8" s="41"/>
      <c r="DPZ8" s="41"/>
      <c r="DQA8" s="41"/>
      <c r="DQB8" s="41"/>
      <c r="DQC8" s="41"/>
      <c r="DQD8" s="41"/>
      <c r="DQE8" s="41"/>
      <c r="DQF8" s="41"/>
      <c r="DQG8" s="41"/>
      <c r="DQH8" s="41"/>
      <c r="DQI8" s="41"/>
      <c r="DQJ8" s="41"/>
      <c r="DQK8" s="41"/>
      <c r="DQL8" s="41"/>
      <c r="DQM8" s="41"/>
      <c r="DQN8" s="41"/>
      <c r="DQO8" s="41"/>
      <c r="DQP8" s="41"/>
      <c r="DQQ8" s="41"/>
      <c r="DQR8" s="41"/>
      <c r="DQS8" s="41"/>
      <c r="DQT8" s="41"/>
      <c r="DQU8" s="41"/>
      <c r="DQV8" s="41"/>
      <c r="DQW8" s="41"/>
      <c r="DQX8" s="41"/>
      <c r="DQY8" s="41"/>
      <c r="DQZ8" s="41"/>
      <c r="DRA8" s="41"/>
      <c r="DRB8" s="41"/>
      <c r="DRC8" s="41"/>
      <c r="DRD8" s="41"/>
      <c r="DRE8" s="41"/>
      <c r="DRF8" s="41"/>
      <c r="DRG8" s="41"/>
      <c r="DRH8" s="41"/>
      <c r="DRI8" s="41"/>
      <c r="DRJ8" s="41"/>
      <c r="DRK8" s="41"/>
      <c r="DRL8" s="41"/>
      <c r="DRM8" s="41"/>
      <c r="DRN8" s="41"/>
      <c r="DRO8" s="41"/>
      <c r="DRP8" s="41"/>
      <c r="DRQ8" s="41"/>
      <c r="DRR8" s="41"/>
      <c r="DRS8" s="41"/>
      <c r="DRT8" s="41"/>
      <c r="DRU8" s="41"/>
      <c r="DRV8" s="41"/>
      <c r="DRW8" s="41"/>
      <c r="DRX8" s="41"/>
      <c r="DRY8" s="41"/>
      <c r="DRZ8" s="41"/>
      <c r="DSA8" s="41"/>
      <c r="DSB8" s="41"/>
      <c r="DSC8" s="41"/>
      <c r="DSD8" s="41"/>
      <c r="DSE8" s="41"/>
      <c r="DSF8" s="41"/>
      <c r="DSG8" s="41"/>
      <c r="DSH8" s="41"/>
      <c r="DSI8" s="41"/>
      <c r="DSJ8" s="41"/>
      <c r="DSK8" s="41"/>
      <c r="DSL8" s="41"/>
      <c r="DSM8" s="41"/>
      <c r="DSN8" s="41"/>
      <c r="DSO8" s="41"/>
      <c r="DSP8" s="41"/>
      <c r="DSQ8" s="41"/>
      <c r="DSR8" s="41"/>
      <c r="DSS8" s="41"/>
      <c r="DST8" s="41"/>
      <c r="DSU8" s="41"/>
      <c r="DSV8" s="41"/>
      <c r="DSW8" s="41"/>
      <c r="DSX8" s="41"/>
      <c r="DSY8" s="41"/>
      <c r="DSZ8" s="41"/>
      <c r="DTA8" s="41"/>
      <c r="DTB8" s="41"/>
      <c r="DTC8" s="41"/>
      <c r="DTD8" s="41"/>
      <c r="DTE8" s="41"/>
      <c r="DTF8" s="41"/>
      <c r="DTG8" s="41"/>
      <c r="DTH8" s="41"/>
      <c r="DTI8" s="41"/>
      <c r="DTJ8" s="41"/>
      <c r="DTK8" s="41"/>
      <c r="DTL8" s="41"/>
      <c r="DTM8" s="41"/>
      <c r="DTN8" s="41"/>
      <c r="DTO8" s="41"/>
      <c r="DTP8" s="41"/>
      <c r="DTQ8" s="41"/>
      <c r="DTR8" s="41"/>
      <c r="DTS8" s="41"/>
      <c r="DTT8" s="41"/>
      <c r="DTU8" s="41"/>
      <c r="DTV8" s="41"/>
      <c r="DTW8" s="41"/>
      <c r="DTX8" s="41"/>
      <c r="DTY8" s="41"/>
      <c r="DTZ8" s="41"/>
      <c r="DUA8" s="41"/>
      <c r="DUB8" s="41"/>
      <c r="DUC8" s="41"/>
      <c r="DUD8" s="41"/>
      <c r="DUE8" s="41"/>
      <c r="DUF8" s="41"/>
      <c r="DUG8" s="41"/>
      <c r="DUH8" s="41"/>
      <c r="DUI8" s="41"/>
      <c r="DUJ8" s="41"/>
      <c r="DUK8" s="41"/>
      <c r="DUL8" s="41"/>
      <c r="DUM8" s="41"/>
      <c r="DUN8" s="41"/>
      <c r="DUO8" s="41"/>
      <c r="DUP8" s="41"/>
      <c r="DUQ8" s="41"/>
      <c r="DUR8" s="41"/>
      <c r="DUS8" s="41"/>
      <c r="DUT8" s="41"/>
      <c r="DUU8" s="41"/>
      <c r="DUV8" s="41"/>
      <c r="DUW8" s="41"/>
      <c r="DUX8" s="41"/>
      <c r="DUY8" s="41"/>
      <c r="DUZ8" s="41"/>
      <c r="DVA8" s="41"/>
      <c r="DVB8" s="41"/>
      <c r="DVC8" s="41"/>
      <c r="DVD8" s="41"/>
      <c r="DVE8" s="41"/>
      <c r="DVF8" s="41"/>
      <c r="DVG8" s="41"/>
      <c r="DVH8" s="41"/>
      <c r="DVI8" s="41"/>
      <c r="DVJ8" s="41"/>
      <c r="DVK8" s="41"/>
      <c r="DVL8" s="41"/>
      <c r="DVM8" s="41"/>
      <c r="DVN8" s="41"/>
      <c r="DVO8" s="41"/>
      <c r="DVP8" s="41"/>
      <c r="DVQ8" s="41"/>
      <c r="DVR8" s="41"/>
      <c r="DVS8" s="41"/>
      <c r="DVT8" s="41"/>
      <c r="DVU8" s="41"/>
      <c r="DVV8" s="41"/>
      <c r="DVW8" s="41"/>
      <c r="DVX8" s="41"/>
      <c r="DVY8" s="41"/>
      <c r="DVZ8" s="41"/>
      <c r="DWA8" s="41"/>
      <c r="DWB8" s="41"/>
      <c r="DWC8" s="41"/>
      <c r="DWD8" s="41"/>
      <c r="DWE8" s="41"/>
      <c r="DWF8" s="41"/>
      <c r="DWG8" s="41"/>
      <c r="DWH8" s="41"/>
      <c r="DWI8" s="41"/>
      <c r="DWJ8" s="41"/>
      <c r="DWK8" s="41"/>
      <c r="DWL8" s="41"/>
      <c r="DWM8" s="41"/>
      <c r="DWN8" s="41"/>
      <c r="DWO8" s="41"/>
      <c r="DWP8" s="41"/>
      <c r="DWQ8" s="41"/>
      <c r="DWR8" s="41"/>
      <c r="DWS8" s="41"/>
      <c r="DWT8" s="41"/>
      <c r="DWU8" s="41"/>
      <c r="DWV8" s="41"/>
      <c r="DWW8" s="41"/>
      <c r="DWX8" s="41"/>
      <c r="DWY8" s="41"/>
      <c r="DWZ8" s="41"/>
      <c r="DXA8" s="41"/>
      <c r="DXB8" s="41"/>
      <c r="DXC8" s="41"/>
      <c r="DXD8" s="41"/>
      <c r="DXE8" s="41"/>
      <c r="DXF8" s="41"/>
      <c r="DXG8" s="41"/>
      <c r="DXH8" s="41"/>
      <c r="DXI8" s="41"/>
      <c r="DXJ8" s="41"/>
      <c r="DXK8" s="41"/>
      <c r="DXL8" s="41"/>
      <c r="DXM8" s="41"/>
      <c r="DXN8" s="41"/>
      <c r="DXO8" s="41"/>
      <c r="DXP8" s="41"/>
      <c r="DXQ8" s="41"/>
      <c r="DXR8" s="41"/>
      <c r="DXS8" s="41"/>
      <c r="DXT8" s="41"/>
      <c r="DXU8" s="41"/>
      <c r="DXV8" s="41"/>
      <c r="DXW8" s="41"/>
      <c r="DXX8" s="41"/>
      <c r="DXY8" s="41"/>
      <c r="DXZ8" s="41"/>
      <c r="DYA8" s="41"/>
      <c r="DYB8" s="41"/>
      <c r="DYC8" s="41"/>
      <c r="DYD8" s="41"/>
      <c r="DYE8" s="41"/>
      <c r="DYF8" s="41"/>
      <c r="DYG8" s="41"/>
      <c r="DYH8" s="41"/>
      <c r="DYI8" s="41"/>
      <c r="DYJ8" s="41"/>
      <c r="DYK8" s="41"/>
      <c r="DYL8" s="41"/>
      <c r="DYM8" s="41"/>
      <c r="DYN8" s="41"/>
      <c r="DYO8" s="41"/>
      <c r="DYP8" s="41"/>
      <c r="DYQ8" s="41"/>
      <c r="DYR8" s="41"/>
      <c r="DYS8" s="41"/>
      <c r="DYT8" s="41"/>
      <c r="DYU8" s="41"/>
      <c r="DYV8" s="41"/>
      <c r="DYW8" s="41"/>
      <c r="DYX8" s="41"/>
      <c r="DYY8" s="41"/>
      <c r="DYZ8" s="41"/>
      <c r="DZA8" s="41"/>
      <c r="DZB8" s="41"/>
      <c r="DZC8" s="41"/>
      <c r="DZD8" s="41"/>
      <c r="DZE8" s="41"/>
      <c r="DZF8" s="41"/>
      <c r="DZG8" s="41"/>
      <c r="DZH8" s="41"/>
      <c r="DZI8" s="41"/>
      <c r="DZJ8" s="41"/>
      <c r="DZK8" s="41"/>
      <c r="DZL8" s="41"/>
      <c r="DZM8" s="41"/>
      <c r="DZN8" s="41"/>
      <c r="DZO8" s="41"/>
      <c r="DZP8" s="41"/>
      <c r="DZQ8" s="41"/>
      <c r="DZR8" s="41"/>
      <c r="DZS8" s="41"/>
      <c r="DZT8" s="41"/>
      <c r="DZU8" s="41"/>
      <c r="DZV8" s="41"/>
      <c r="DZW8" s="41"/>
      <c r="DZX8" s="41"/>
      <c r="DZY8" s="41"/>
      <c r="DZZ8" s="41"/>
      <c r="EAA8" s="41"/>
      <c r="EAB8" s="41"/>
      <c r="EAC8" s="41"/>
      <c r="EAD8" s="41"/>
      <c r="EAE8" s="41"/>
      <c r="EAF8" s="41"/>
      <c r="EAG8" s="41"/>
      <c r="EAH8" s="41"/>
      <c r="EAI8" s="41"/>
      <c r="EAJ8" s="41"/>
      <c r="EAK8" s="41"/>
      <c r="EAL8" s="41"/>
      <c r="EAM8" s="41"/>
      <c r="EAN8" s="41"/>
      <c r="EAO8" s="41"/>
      <c r="EAP8" s="41"/>
      <c r="EAQ8" s="41"/>
      <c r="EAR8" s="41"/>
      <c r="EAS8" s="41"/>
      <c r="EAT8" s="41"/>
      <c r="EAU8" s="41"/>
      <c r="EAV8" s="41"/>
      <c r="EAW8" s="41"/>
      <c r="EAX8" s="41"/>
      <c r="EAY8" s="41"/>
      <c r="EAZ8" s="41"/>
      <c r="EBA8" s="41"/>
      <c r="EBB8" s="41"/>
      <c r="EBC8" s="41"/>
      <c r="EBD8" s="41"/>
      <c r="EBE8" s="41"/>
      <c r="EBF8" s="41"/>
      <c r="EBG8" s="41"/>
      <c r="EBH8" s="41"/>
      <c r="EBI8" s="41"/>
      <c r="EBJ8" s="41"/>
      <c r="EBK8" s="41"/>
      <c r="EBL8" s="41"/>
      <c r="EBM8" s="41"/>
      <c r="EBN8" s="41"/>
      <c r="EBO8" s="41"/>
      <c r="EBP8" s="41"/>
      <c r="EBQ8" s="41"/>
      <c r="EBR8" s="41"/>
      <c r="EBS8" s="41"/>
      <c r="EBT8" s="41"/>
      <c r="EBU8" s="41"/>
      <c r="EBV8" s="41"/>
      <c r="EBW8" s="41"/>
      <c r="EBX8" s="41"/>
      <c r="EBY8" s="41"/>
      <c r="EBZ8" s="41"/>
      <c r="ECA8" s="41"/>
      <c r="ECB8" s="41"/>
      <c r="ECC8" s="41"/>
      <c r="ECD8" s="41"/>
      <c r="ECE8" s="41"/>
      <c r="ECF8" s="41"/>
      <c r="ECG8" s="41"/>
      <c r="ECH8" s="41"/>
      <c r="ECI8" s="41"/>
      <c r="ECJ8" s="41"/>
      <c r="ECK8" s="41"/>
      <c r="ECL8" s="41"/>
      <c r="ECM8" s="41"/>
      <c r="ECN8" s="41"/>
      <c r="ECO8" s="41"/>
      <c r="ECP8" s="41"/>
      <c r="ECQ8" s="41"/>
      <c r="ECR8" s="41"/>
      <c r="ECS8" s="41"/>
      <c r="ECT8" s="41"/>
      <c r="ECU8" s="41"/>
      <c r="ECV8" s="41"/>
      <c r="ECW8" s="41"/>
      <c r="ECX8" s="41"/>
      <c r="ECY8" s="41"/>
      <c r="ECZ8" s="41"/>
      <c r="EDA8" s="41"/>
      <c r="EDB8" s="41"/>
      <c r="EDC8" s="41"/>
      <c r="EDD8" s="41"/>
      <c r="EDE8" s="41"/>
      <c r="EDF8" s="41"/>
      <c r="EDG8" s="41"/>
      <c r="EDH8" s="41"/>
      <c r="EDI8" s="41"/>
      <c r="EDJ8" s="41"/>
      <c r="EDK8" s="41"/>
      <c r="EDL8" s="41"/>
      <c r="EDM8" s="41"/>
      <c r="EDN8" s="41"/>
      <c r="EDO8" s="41"/>
      <c r="EDP8" s="41"/>
      <c r="EDQ8" s="41"/>
      <c r="EDR8" s="41"/>
      <c r="EDS8" s="41"/>
      <c r="EDT8" s="41"/>
      <c r="EDU8" s="41"/>
      <c r="EDV8" s="41"/>
      <c r="EDW8" s="41"/>
      <c r="EDX8" s="41"/>
      <c r="EDY8" s="41"/>
      <c r="EDZ8" s="41"/>
      <c r="EEA8" s="41"/>
      <c r="EEB8" s="41"/>
      <c r="EEC8" s="41"/>
      <c r="EED8" s="41"/>
      <c r="EEE8" s="41"/>
      <c r="EEF8" s="41"/>
      <c r="EEG8" s="41"/>
      <c r="EEH8" s="41"/>
      <c r="EEI8" s="41"/>
      <c r="EEJ8" s="41"/>
      <c r="EEK8" s="41"/>
      <c r="EEL8" s="41"/>
      <c r="EEM8" s="41"/>
      <c r="EEN8" s="41"/>
      <c r="EEO8" s="41"/>
      <c r="EEP8" s="41"/>
      <c r="EEQ8" s="41"/>
      <c r="EER8" s="41"/>
      <c r="EES8" s="41"/>
      <c r="EET8" s="41"/>
      <c r="EEU8" s="41"/>
      <c r="EEV8" s="41"/>
      <c r="EEW8" s="41"/>
      <c r="EEX8" s="41"/>
      <c r="EEY8" s="41"/>
      <c r="EEZ8" s="41"/>
      <c r="EFA8" s="41"/>
      <c r="EFB8" s="41"/>
      <c r="EFC8" s="41"/>
      <c r="EFD8" s="41"/>
      <c r="EFE8" s="41"/>
      <c r="EFF8" s="41"/>
      <c r="EFG8" s="41"/>
      <c r="EFH8" s="41"/>
      <c r="EFI8" s="41"/>
      <c r="EFJ8" s="41"/>
      <c r="EFK8" s="41"/>
      <c r="EFL8" s="41"/>
      <c r="EFM8" s="41"/>
      <c r="EFN8" s="41"/>
      <c r="EFO8" s="41"/>
      <c r="EFP8" s="41"/>
      <c r="EFQ8" s="41"/>
      <c r="EFR8" s="41"/>
      <c r="EFS8" s="41"/>
      <c r="EFT8" s="41"/>
      <c r="EFU8" s="41"/>
      <c r="EFV8" s="41"/>
      <c r="EFW8" s="41"/>
      <c r="EFX8" s="41"/>
      <c r="EFY8" s="41"/>
      <c r="EFZ8" s="41"/>
      <c r="EGA8" s="41"/>
      <c r="EGB8" s="41"/>
      <c r="EGC8" s="41"/>
      <c r="EGD8" s="41"/>
      <c r="EGE8" s="41"/>
      <c r="EGF8" s="41"/>
      <c r="EGG8" s="41"/>
      <c r="EGH8" s="41"/>
      <c r="EGI8" s="41"/>
      <c r="EGJ8" s="41"/>
      <c r="EGK8" s="41"/>
      <c r="EGL8" s="41"/>
      <c r="EGM8" s="41"/>
      <c r="EGN8" s="41"/>
      <c r="EGO8" s="41"/>
      <c r="EGP8" s="41"/>
      <c r="EGQ8" s="41"/>
      <c r="EGR8" s="41"/>
      <c r="EGS8" s="41"/>
      <c r="EGT8" s="41"/>
      <c r="EGU8" s="41"/>
      <c r="EGV8" s="41"/>
      <c r="EGW8" s="41"/>
      <c r="EGX8" s="41"/>
      <c r="EGY8" s="41"/>
      <c r="EGZ8" s="41"/>
      <c r="EHA8" s="41"/>
      <c r="EHB8" s="41"/>
      <c r="EHC8" s="41"/>
      <c r="EHD8" s="41"/>
      <c r="EHE8" s="41"/>
      <c r="EHF8" s="41"/>
      <c r="EHG8" s="41"/>
      <c r="EHH8" s="41"/>
      <c r="EHI8" s="41"/>
      <c r="EHJ8" s="41"/>
      <c r="EHK8" s="41"/>
      <c r="EHL8" s="41"/>
      <c r="EHM8" s="41"/>
      <c r="EHN8" s="41"/>
      <c r="EHO8" s="41"/>
      <c r="EHP8" s="41"/>
      <c r="EHQ8" s="41"/>
      <c r="EHR8" s="41"/>
      <c r="EHS8" s="41"/>
      <c r="EHT8" s="41"/>
      <c r="EHU8" s="41"/>
      <c r="EHV8" s="41"/>
      <c r="EHW8" s="41"/>
      <c r="EHX8" s="41"/>
      <c r="EHY8" s="41"/>
      <c r="EHZ8" s="41"/>
      <c r="EIA8" s="41"/>
      <c r="EIB8" s="41"/>
      <c r="EIC8" s="41"/>
      <c r="EID8" s="41"/>
      <c r="EIE8" s="41"/>
      <c r="EIF8" s="41"/>
      <c r="EIG8" s="41"/>
      <c r="EIH8" s="41"/>
      <c r="EII8" s="41"/>
      <c r="EIJ8" s="41"/>
      <c r="EIK8" s="41"/>
      <c r="EIL8" s="41"/>
      <c r="EIM8" s="41"/>
      <c r="EIN8" s="41"/>
      <c r="EIO8" s="41"/>
      <c r="EIP8" s="41"/>
      <c r="EIQ8" s="41"/>
      <c r="EIR8" s="41"/>
      <c r="EIS8" s="41"/>
      <c r="EIT8" s="41"/>
      <c r="EIU8" s="41"/>
      <c r="EIV8" s="41"/>
      <c r="EIW8" s="41"/>
      <c r="EIX8" s="41"/>
      <c r="EIY8" s="41"/>
      <c r="EIZ8" s="41"/>
      <c r="EJA8" s="41"/>
      <c r="EJB8" s="41"/>
      <c r="EJC8" s="41"/>
      <c r="EJD8" s="41"/>
      <c r="EJE8" s="41"/>
      <c r="EJF8" s="41"/>
      <c r="EJG8" s="41"/>
      <c r="EJH8" s="41"/>
      <c r="EJI8" s="41"/>
      <c r="EJJ8" s="41"/>
      <c r="EJK8" s="41"/>
      <c r="EJL8" s="41"/>
      <c r="EJM8" s="41"/>
      <c r="EJN8" s="41"/>
      <c r="EJO8" s="41"/>
      <c r="EJP8" s="41"/>
      <c r="EJQ8" s="41"/>
      <c r="EJR8" s="41"/>
      <c r="EJS8" s="41"/>
      <c r="EJT8" s="41"/>
      <c r="EJU8" s="41"/>
      <c r="EJV8" s="41"/>
      <c r="EJW8" s="41"/>
      <c r="EJX8" s="41"/>
      <c r="EJY8" s="41"/>
      <c r="EJZ8" s="41"/>
      <c r="EKA8" s="41"/>
      <c r="EKB8" s="41"/>
      <c r="EKC8" s="41"/>
      <c r="EKD8" s="41"/>
      <c r="EKE8" s="41"/>
      <c r="EKF8" s="41"/>
      <c r="EKG8" s="41"/>
      <c r="EKH8" s="41"/>
      <c r="EKI8" s="41"/>
      <c r="EKJ8" s="41"/>
      <c r="EKK8" s="41"/>
      <c r="EKL8" s="41"/>
      <c r="EKM8" s="41"/>
      <c r="EKN8" s="41"/>
      <c r="EKO8" s="41"/>
      <c r="EKP8" s="41"/>
      <c r="EKQ8" s="41"/>
      <c r="EKR8" s="41"/>
      <c r="EKS8" s="41"/>
      <c r="EKT8" s="41"/>
      <c r="EKU8" s="41"/>
      <c r="EKV8" s="41"/>
      <c r="EKW8" s="41"/>
      <c r="EKX8" s="41"/>
      <c r="EKY8" s="41"/>
      <c r="EKZ8" s="41"/>
      <c r="ELA8" s="41"/>
      <c r="ELB8" s="41"/>
      <c r="ELC8" s="41"/>
      <c r="ELD8" s="41"/>
      <c r="ELE8" s="41"/>
      <c r="ELF8" s="41"/>
      <c r="ELG8" s="41"/>
      <c r="ELH8" s="41"/>
      <c r="ELI8" s="41"/>
      <c r="ELJ8" s="41"/>
      <c r="ELK8" s="41"/>
      <c r="ELL8" s="41"/>
      <c r="ELM8" s="41"/>
      <c r="ELN8" s="41"/>
      <c r="ELO8" s="41"/>
      <c r="ELP8" s="41"/>
      <c r="ELQ8" s="41"/>
      <c r="ELR8" s="41"/>
      <c r="ELS8" s="41"/>
      <c r="ELT8" s="41"/>
      <c r="ELU8" s="41"/>
      <c r="ELV8" s="41"/>
      <c r="ELW8" s="41"/>
      <c r="ELX8" s="41"/>
      <c r="ELY8" s="41"/>
      <c r="ELZ8" s="41"/>
      <c r="EMA8" s="41"/>
      <c r="EMB8" s="41"/>
      <c r="EMC8" s="41"/>
      <c r="EMD8" s="41"/>
      <c r="EME8" s="41"/>
      <c r="EMF8" s="41"/>
      <c r="EMG8" s="41"/>
      <c r="EMH8" s="41"/>
      <c r="EMI8" s="41"/>
      <c r="EMJ8" s="41"/>
      <c r="EMK8" s="41"/>
      <c r="EML8" s="41"/>
      <c r="EMM8" s="41"/>
      <c r="EMN8" s="41"/>
      <c r="EMO8" s="41"/>
      <c r="EMP8" s="41"/>
      <c r="EMQ8" s="41"/>
      <c r="EMR8" s="41"/>
      <c r="EMS8" s="41"/>
      <c r="EMT8" s="41"/>
      <c r="EMU8" s="41"/>
      <c r="EMV8" s="41"/>
      <c r="EMW8" s="41"/>
      <c r="EMX8" s="41"/>
      <c r="EMY8" s="41"/>
      <c r="EMZ8" s="41"/>
      <c r="ENA8" s="41"/>
      <c r="ENB8" s="41"/>
      <c r="ENC8" s="41"/>
      <c r="END8" s="41"/>
      <c r="ENE8" s="41"/>
      <c r="ENF8" s="41"/>
      <c r="ENG8" s="41"/>
      <c r="ENH8" s="41"/>
      <c r="ENI8" s="41"/>
      <c r="ENJ8" s="41"/>
      <c r="ENK8" s="41"/>
      <c r="ENL8" s="41"/>
      <c r="ENM8" s="41"/>
      <c r="ENN8" s="41"/>
      <c r="ENO8" s="41"/>
      <c r="ENP8" s="41"/>
      <c r="ENQ8" s="41"/>
      <c r="ENR8" s="41"/>
      <c r="ENS8" s="41"/>
      <c r="ENT8" s="41"/>
      <c r="ENU8" s="41"/>
      <c r="ENV8" s="41"/>
      <c r="ENW8" s="41"/>
      <c r="ENX8" s="41"/>
      <c r="ENY8" s="41"/>
      <c r="ENZ8" s="41"/>
      <c r="EOA8" s="41"/>
      <c r="EOB8" s="41"/>
      <c r="EOC8" s="41"/>
      <c r="EOD8" s="41"/>
      <c r="EOE8" s="41"/>
      <c r="EOF8" s="41"/>
      <c r="EOG8" s="41"/>
      <c r="EOH8" s="41"/>
      <c r="EOI8" s="41"/>
      <c r="EOJ8" s="41"/>
      <c r="EOK8" s="41"/>
      <c r="EOL8" s="41"/>
      <c r="EOM8" s="41"/>
      <c r="EON8" s="41"/>
      <c r="EOO8" s="41"/>
      <c r="EOP8" s="41"/>
      <c r="EOQ8" s="41"/>
      <c r="EOR8" s="41"/>
      <c r="EOS8" s="41"/>
      <c r="EOT8" s="41"/>
      <c r="EOU8" s="41"/>
      <c r="EOV8" s="41"/>
      <c r="EOW8" s="41"/>
      <c r="EOX8" s="41"/>
      <c r="EOY8" s="41"/>
      <c r="EOZ8" s="41"/>
      <c r="EPA8" s="41"/>
      <c r="EPB8" s="41"/>
      <c r="EPC8" s="41"/>
      <c r="EPD8" s="41"/>
      <c r="EPE8" s="41"/>
      <c r="EPF8" s="41"/>
      <c r="EPG8" s="41"/>
      <c r="EPH8" s="41"/>
      <c r="EPI8" s="41"/>
      <c r="EPJ8" s="41"/>
      <c r="EPK8" s="41"/>
      <c r="EPL8" s="41"/>
      <c r="EPM8" s="41"/>
      <c r="EPN8" s="41"/>
      <c r="EPO8" s="41"/>
      <c r="EPP8" s="41"/>
      <c r="EPQ8" s="41"/>
      <c r="EPR8" s="41"/>
      <c r="EPS8" s="41"/>
      <c r="EPT8" s="41"/>
      <c r="EPU8" s="41"/>
      <c r="EPV8" s="41"/>
      <c r="EPW8" s="41"/>
      <c r="EPX8" s="41"/>
      <c r="EPY8" s="41"/>
      <c r="EPZ8" s="41"/>
      <c r="EQA8" s="41"/>
      <c r="EQB8" s="41"/>
      <c r="EQC8" s="41"/>
      <c r="EQD8" s="41"/>
      <c r="EQE8" s="41"/>
      <c r="EQF8" s="41"/>
      <c r="EQG8" s="41"/>
      <c r="EQH8" s="41"/>
      <c r="EQI8" s="41"/>
      <c r="EQJ8" s="41"/>
      <c r="EQK8" s="41"/>
      <c r="EQL8" s="41"/>
      <c r="EQM8" s="41"/>
      <c r="EQN8" s="41"/>
      <c r="EQO8" s="41"/>
      <c r="EQP8" s="41"/>
      <c r="EQQ8" s="41"/>
      <c r="EQR8" s="41"/>
      <c r="EQS8" s="41"/>
      <c r="EQT8" s="41"/>
      <c r="EQU8" s="41"/>
      <c r="EQV8" s="41"/>
      <c r="EQW8" s="41"/>
      <c r="EQX8" s="41"/>
      <c r="EQY8" s="41"/>
      <c r="EQZ8" s="41"/>
      <c r="ERA8" s="41"/>
      <c r="ERB8" s="41"/>
      <c r="ERC8" s="41"/>
      <c r="ERD8" s="41"/>
      <c r="ERE8" s="41"/>
      <c r="ERF8" s="41"/>
      <c r="ERG8" s="41"/>
      <c r="ERH8" s="41"/>
      <c r="ERI8" s="41"/>
      <c r="ERJ8" s="41"/>
      <c r="ERK8" s="41"/>
      <c r="ERL8" s="41"/>
      <c r="ERM8" s="41"/>
      <c r="ERN8" s="41"/>
      <c r="ERO8" s="41"/>
      <c r="ERP8" s="41"/>
      <c r="ERQ8" s="41"/>
      <c r="ERR8" s="41"/>
      <c r="ERS8" s="41"/>
      <c r="ERT8" s="41"/>
      <c r="ERU8" s="41"/>
      <c r="ERV8" s="41"/>
      <c r="ERW8" s="41"/>
      <c r="ERX8" s="41"/>
      <c r="ERY8" s="41"/>
      <c r="ERZ8" s="41"/>
      <c r="ESA8" s="41"/>
      <c r="ESB8" s="41"/>
      <c r="ESC8" s="41"/>
      <c r="ESD8" s="41"/>
      <c r="ESE8" s="41"/>
      <c r="ESF8" s="41"/>
      <c r="ESG8" s="41"/>
      <c r="ESH8" s="41"/>
      <c r="ESI8" s="41"/>
      <c r="ESJ8" s="41"/>
      <c r="ESK8" s="41"/>
      <c r="ESL8" s="41"/>
      <c r="ESM8" s="41"/>
      <c r="ESN8" s="41"/>
      <c r="ESO8" s="41"/>
      <c r="ESP8" s="41"/>
      <c r="ESQ8" s="41"/>
      <c r="ESR8" s="41"/>
      <c r="ESS8" s="41"/>
      <c r="EST8" s="41"/>
      <c r="ESU8" s="41"/>
      <c r="ESV8" s="41"/>
      <c r="ESW8" s="41"/>
      <c r="ESX8" s="41"/>
      <c r="ESY8" s="41"/>
      <c r="ESZ8" s="41"/>
      <c r="ETA8" s="41"/>
      <c r="ETB8" s="41"/>
      <c r="ETC8" s="41"/>
      <c r="ETD8" s="41"/>
      <c r="ETE8" s="41"/>
      <c r="ETF8" s="41"/>
      <c r="ETG8" s="41"/>
      <c r="ETH8" s="41"/>
      <c r="ETI8" s="41"/>
      <c r="ETJ8" s="41"/>
      <c r="ETK8" s="41"/>
      <c r="ETL8" s="41"/>
      <c r="ETM8" s="41"/>
      <c r="ETN8" s="41"/>
      <c r="ETO8" s="41"/>
      <c r="ETP8" s="41"/>
      <c r="ETQ8" s="41"/>
      <c r="ETR8" s="41"/>
      <c r="ETS8" s="41"/>
      <c r="ETT8" s="41"/>
      <c r="ETU8" s="41"/>
      <c r="ETV8" s="41"/>
      <c r="ETW8" s="41"/>
      <c r="ETX8" s="41"/>
      <c r="ETY8" s="41"/>
      <c r="ETZ8" s="41"/>
      <c r="EUA8" s="41"/>
      <c r="EUB8" s="41"/>
      <c r="EUC8" s="41"/>
      <c r="EUD8" s="41"/>
      <c r="EUE8" s="41"/>
      <c r="EUF8" s="41"/>
      <c r="EUG8" s="41"/>
      <c r="EUH8" s="41"/>
      <c r="EUI8" s="41"/>
      <c r="EUJ8" s="41"/>
      <c r="EUK8" s="41"/>
      <c r="EUL8" s="41"/>
      <c r="EUM8" s="41"/>
      <c r="EUN8" s="41"/>
      <c r="EUO8" s="41"/>
      <c r="EUP8" s="41"/>
      <c r="EUQ8" s="41"/>
      <c r="EUR8" s="41"/>
      <c r="EUS8" s="41"/>
      <c r="EUT8" s="41"/>
      <c r="EUU8" s="41"/>
      <c r="EUV8" s="41"/>
      <c r="EUW8" s="41"/>
      <c r="EUX8" s="41"/>
      <c r="EUY8" s="41"/>
      <c r="EUZ8" s="41"/>
      <c r="EVA8" s="41"/>
      <c r="EVB8" s="41"/>
      <c r="EVC8" s="41"/>
      <c r="EVD8" s="41"/>
      <c r="EVE8" s="41"/>
      <c r="EVF8" s="41"/>
      <c r="EVG8" s="41"/>
      <c r="EVH8" s="41"/>
      <c r="EVI8" s="41"/>
      <c r="EVJ8" s="41"/>
      <c r="EVK8" s="41"/>
      <c r="EVL8" s="41"/>
      <c r="EVM8" s="41"/>
      <c r="EVN8" s="41"/>
      <c r="EVO8" s="41"/>
      <c r="EVP8" s="41"/>
      <c r="EVQ8" s="41"/>
      <c r="EVR8" s="41"/>
      <c r="EVS8" s="41"/>
      <c r="EVT8" s="41"/>
      <c r="EVU8" s="41"/>
      <c r="EVV8" s="41"/>
      <c r="EVW8" s="41"/>
      <c r="EVX8" s="41"/>
      <c r="EVY8" s="41"/>
      <c r="EVZ8" s="41"/>
      <c r="EWA8" s="41"/>
      <c r="EWB8" s="41"/>
      <c r="EWC8" s="41"/>
      <c r="EWD8" s="41"/>
      <c r="EWE8" s="41"/>
      <c r="EWF8" s="41"/>
      <c r="EWG8" s="41"/>
      <c r="EWH8" s="41"/>
      <c r="EWI8" s="41"/>
      <c r="EWJ8" s="41"/>
      <c r="EWK8" s="41"/>
      <c r="EWL8" s="41"/>
      <c r="EWM8" s="41"/>
      <c r="EWN8" s="41"/>
      <c r="EWO8" s="41"/>
      <c r="EWP8" s="41"/>
      <c r="EWQ8" s="41"/>
      <c r="EWR8" s="41"/>
      <c r="EWS8" s="41"/>
      <c r="EWT8" s="41"/>
      <c r="EWU8" s="41"/>
      <c r="EWV8" s="41"/>
      <c r="EWW8" s="41"/>
      <c r="EWX8" s="41"/>
      <c r="EWY8" s="41"/>
      <c r="EWZ8" s="41"/>
      <c r="EXA8" s="41"/>
      <c r="EXB8" s="41"/>
      <c r="EXC8" s="41"/>
      <c r="EXD8" s="41"/>
      <c r="EXE8" s="41"/>
      <c r="EXF8" s="41"/>
      <c r="EXG8" s="41"/>
      <c r="EXH8" s="41"/>
      <c r="EXI8" s="41"/>
      <c r="EXJ8" s="41"/>
      <c r="EXK8" s="41"/>
      <c r="EXL8" s="41"/>
      <c r="EXM8" s="41"/>
      <c r="EXN8" s="41"/>
      <c r="EXO8" s="41"/>
      <c r="EXP8" s="41"/>
      <c r="EXQ8" s="41"/>
      <c r="EXR8" s="41"/>
      <c r="EXS8" s="41"/>
      <c r="EXT8" s="41"/>
      <c r="EXU8" s="41"/>
      <c r="EXV8" s="41"/>
      <c r="EXW8" s="41"/>
      <c r="EXX8" s="41"/>
      <c r="EXY8" s="41"/>
      <c r="EXZ8" s="41"/>
      <c r="EYA8" s="41"/>
      <c r="EYB8" s="41"/>
      <c r="EYC8" s="41"/>
      <c r="EYD8" s="41"/>
      <c r="EYE8" s="41"/>
      <c r="EYF8" s="41"/>
      <c r="EYG8" s="41"/>
      <c r="EYH8" s="41"/>
      <c r="EYI8" s="41"/>
      <c r="EYJ8" s="41"/>
      <c r="EYK8" s="41"/>
      <c r="EYL8" s="41"/>
      <c r="EYM8" s="41"/>
      <c r="EYN8" s="41"/>
      <c r="EYO8" s="41"/>
      <c r="EYP8" s="41"/>
      <c r="EYQ8" s="41"/>
      <c r="EYR8" s="41"/>
      <c r="EYS8" s="41"/>
      <c r="EYT8" s="41"/>
      <c r="EYU8" s="41"/>
      <c r="EYV8" s="41"/>
      <c r="EYW8" s="41"/>
      <c r="EYX8" s="41"/>
      <c r="EYY8" s="41"/>
      <c r="EYZ8" s="41"/>
      <c r="EZA8" s="41"/>
      <c r="EZB8" s="41"/>
      <c r="EZC8" s="41"/>
      <c r="EZD8" s="41"/>
      <c r="EZE8" s="41"/>
      <c r="EZF8" s="41"/>
      <c r="EZG8" s="41"/>
      <c r="EZH8" s="41"/>
      <c r="EZI8" s="41"/>
      <c r="EZJ8" s="41"/>
      <c r="EZK8" s="41"/>
      <c r="EZL8" s="41"/>
      <c r="EZM8" s="41"/>
      <c r="EZN8" s="41"/>
      <c r="EZO8" s="41"/>
      <c r="EZP8" s="41"/>
      <c r="EZQ8" s="41"/>
      <c r="EZR8" s="41"/>
      <c r="EZS8" s="41"/>
      <c r="EZT8" s="41"/>
      <c r="EZU8" s="41"/>
      <c r="EZV8" s="41"/>
      <c r="EZW8" s="41"/>
      <c r="EZX8" s="41"/>
      <c r="EZY8" s="41"/>
      <c r="EZZ8" s="41"/>
      <c r="FAA8" s="41"/>
      <c r="FAB8" s="41"/>
      <c r="FAC8" s="41"/>
      <c r="FAD8" s="41"/>
      <c r="FAE8" s="41"/>
      <c r="FAF8" s="41"/>
      <c r="FAG8" s="41"/>
      <c r="FAH8" s="41"/>
      <c r="FAI8" s="41"/>
      <c r="FAJ8" s="41"/>
      <c r="FAK8" s="41"/>
      <c r="FAL8" s="41"/>
      <c r="FAM8" s="41"/>
      <c r="FAN8" s="41"/>
      <c r="FAO8" s="41"/>
      <c r="FAP8" s="41"/>
      <c r="FAQ8" s="41"/>
      <c r="FAR8" s="41"/>
      <c r="FAS8" s="41"/>
      <c r="FAT8" s="41"/>
      <c r="FAU8" s="41"/>
      <c r="FAV8" s="41"/>
      <c r="FAW8" s="41"/>
      <c r="FAX8" s="41"/>
      <c r="FAY8" s="41"/>
      <c r="FAZ8" s="41"/>
      <c r="FBA8" s="41"/>
      <c r="FBB8" s="41"/>
      <c r="FBC8" s="41"/>
      <c r="FBD8" s="41"/>
      <c r="FBE8" s="41"/>
      <c r="FBF8" s="41"/>
      <c r="FBG8" s="41"/>
      <c r="FBH8" s="41"/>
      <c r="FBI8" s="41"/>
      <c r="FBJ8" s="41"/>
      <c r="FBK8" s="41"/>
      <c r="FBL8" s="41"/>
      <c r="FBM8" s="41"/>
      <c r="FBN8" s="41"/>
      <c r="FBO8" s="41"/>
      <c r="FBP8" s="41"/>
      <c r="FBQ8" s="41"/>
      <c r="FBR8" s="41"/>
      <c r="FBS8" s="41"/>
      <c r="FBT8" s="41"/>
      <c r="FBU8" s="41"/>
      <c r="FBV8" s="41"/>
      <c r="FBW8" s="41"/>
      <c r="FBX8" s="41"/>
      <c r="FBY8" s="41"/>
      <c r="FBZ8" s="41"/>
      <c r="FCA8" s="41"/>
      <c r="FCB8" s="41"/>
      <c r="FCC8" s="41"/>
      <c r="FCD8" s="41"/>
      <c r="FCE8" s="41"/>
      <c r="FCF8" s="41"/>
      <c r="FCG8" s="41"/>
      <c r="FCH8" s="41"/>
      <c r="FCI8" s="41"/>
      <c r="FCJ8" s="41"/>
      <c r="FCK8" s="41"/>
      <c r="FCL8" s="41"/>
      <c r="FCM8" s="41"/>
      <c r="FCN8" s="41"/>
      <c r="FCO8" s="41"/>
      <c r="FCP8" s="41"/>
      <c r="FCQ8" s="41"/>
      <c r="FCR8" s="41"/>
      <c r="FCS8" s="41"/>
      <c r="FCT8" s="41"/>
      <c r="FCU8" s="41"/>
      <c r="FCV8" s="41"/>
      <c r="FCW8" s="41"/>
      <c r="FCX8" s="41"/>
      <c r="FCY8" s="41"/>
      <c r="FCZ8" s="41"/>
      <c r="FDA8" s="41"/>
      <c r="FDB8" s="41"/>
      <c r="FDC8" s="41"/>
      <c r="FDD8" s="41"/>
      <c r="FDE8" s="41"/>
      <c r="FDF8" s="41"/>
      <c r="FDG8" s="41"/>
      <c r="FDH8" s="41"/>
      <c r="FDI8" s="41"/>
      <c r="FDJ8" s="41"/>
      <c r="FDK8" s="41"/>
      <c r="FDL8" s="41"/>
      <c r="FDM8" s="41"/>
      <c r="FDN8" s="41"/>
      <c r="FDO8" s="41"/>
      <c r="FDP8" s="41"/>
      <c r="FDQ8" s="41"/>
      <c r="FDR8" s="41"/>
      <c r="FDS8" s="41"/>
      <c r="FDT8" s="41"/>
      <c r="FDU8" s="41"/>
      <c r="FDV8" s="41"/>
      <c r="FDW8" s="41"/>
      <c r="FDX8" s="41"/>
      <c r="FDY8" s="41"/>
      <c r="FDZ8" s="41"/>
      <c r="FEA8" s="41"/>
      <c r="FEB8" s="41"/>
      <c r="FEC8" s="41"/>
      <c r="FED8" s="41"/>
      <c r="FEE8" s="41"/>
      <c r="FEF8" s="41"/>
      <c r="FEG8" s="41"/>
      <c r="FEH8" s="41"/>
      <c r="FEI8" s="41"/>
      <c r="FEJ8" s="41"/>
      <c r="FEK8" s="41"/>
      <c r="FEL8" s="41"/>
      <c r="FEM8" s="41"/>
      <c r="FEN8" s="41"/>
      <c r="FEO8" s="41"/>
      <c r="FEP8" s="41"/>
      <c r="FEQ8" s="41"/>
      <c r="FER8" s="41"/>
      <c r="FES8" s="41"/>
      <c r="FET8" s="41"/>
      <c r="FEU8" s="41"/>
      <c r="FEV8" s="41"/>
      <c r="FEW8" s="41"/>
      <c r="FEX8" s="41"/>
      <c r="FEY8" s="41"/>
      <c r="FEZ8" s="41"/>
      <c r="FFA8" s="41"/>
      <c r="FFB8" s="41"/>
      <c r="FFC8" s="41"/>
      <c r="FFD8" s="41"/>
      <c r="FFE8" s="41"/>
      <c r="FFF8" s="41"/>
      <c r="FFG8" s="41"/>
      <c r="FFH8" s="41"/>
      <c r="FFI8" s="41"/>
      <c r="FFJ8" s="41"/>
      <c r="FFK8" s="41"/>
      <c r="FFL8" s="41"/>
      <c r="FFM8" s="41"/>
      <c r="FFN8" s="41"/>
      <c r="FFO8" s="41"/>
      <c r="FFP8" s="41"/>
      <c r="FFQ8" s="41"/>
      <c r="FFR8" s="41"/>
      <c r="FFS8" s="41"/>
      <c r="FFT8" s="41"/>
      <c r="FFU8" s="41"/>
      <c r="FFV8" s="41"/>
      <c r="FFW8" s="41"/>
      <c r="FFX8" s="41"/>
      <c r="FFY8" s="41"/>
      <c r="FFZ8" s="41"/>
      <c r="FGA8" s="41"/>
      <c r="FGB8" s="41"/>
      <c r="FGC8" s="41"/>
      <c r="FGD8" s="41"/>
      <c r="FGE8" s="41"/>
      <c r="FGF8" s="41"/>
      <c r="FGG8" s="41"/>
      <c r="FGH8" s="41"/>
      <c r="FGI8" s="41"/>
      <c r="FGJ8" s="41"/>
      <c r="FGK8" s="41"/>
      <c r="FGL8" s="41"/>
      <c r="FGM8" s="41"/>
      <c r="FGN8" s="41"/>
      <c r="FGO8" s="41"/>
      <c r="FGP8" s="41"/>
      <c r="FGQ8" s="41"/>
      <c r="FGR8" s="41"/>
      <c r="FGS8" s="41"/>
      <c r="FGT8" s="41"/>
      <c r="FGU8" s="41"/>
      <c r="FGV8" s="41"/>
      <c r="FGW8" s="41"/>
      <c r="FGX8" s="41"/>
      <c r="FGY8" s="41"/>
      <c r="FGZ8" s="41"/>
      <c r="FHA8" s="41"/>
      <c r="FHB8" s="41"/>
      <c r="FHC8" s="41"/>
      <c r="FHD8" s="41"/>
      <c r="FHE8" s="41"/>
      <c r="FHF8" s="41"/>
      <c r="FHG8" s="41"/>
      <c r="FHH8" s="41"/>
      <c r="FHI8" s="41"/>
      <c r="FHJ8" s="41"/>
      <c r="FHK8" s="41"/>
      <c r="FHL8" s="41"/>
      <c r="FHM8" s="41"/>
      <c r="FHN8" s="41"/>
      <c r="FHO8" s="41"/>
      <c r="FHP8" s="41"/>
      <c r="FHQ8" s="41"/>
      <c r="FHR8" s="41"/>
      <c r="FHS8" s="41"/>
      <c r="FHT8" s="41"/>
      <c r="FHU8" s="41"/>
      <c r="FHV8" s="41"/>
      <c r="FHW8" s="41"/>
      <c r="FHX8" s="41"/>
      <c r="FHY8" s="41"/>
      <c r="FHZ8" s="41"/>
      <c r="FIA8" s="41"/>
      <c r="FIB8" s="41"/>
      <c r="FIC8" s="41"/>
      <c r="FID8" s="41"/>
      <c r="FIE8" s="41"/>
      <c r="FIF8" s="41"/>
      <c r="FIG8" s="41"/>
      <c r="FIH8" s="41"/>
      <c r="FII8" s="41"/>
      <c r="FIJ8" s="41"/>
      <c r="FIK8" s="41"/>
      <c r="FIL8" s="41"/>
      <c r="FIM8" s="41"/>
      <c r="FIN8" s="41"/>
      <c r="FIO8" s="41"/>
      <c r="FIP8" s="41"/>
      <c r="FIQ8" s="41"/>
      <c r="FIR8" s="41"/>
      <c r="FIS8" s="41"/>
      <c r="FIT8" s="41"/>
      <c r="FIU8" s="41"/>
      <c r="FIV8" s="41"/>
      <c r="FIW8" s="41"/>
      <c r="FIX8" s="41"/>
      <c r="FIY8" s="41"/>
      <c r="FIZ8" s="41"/>
      <c r="FJA8" s="41"/>
      <c r="FJB8" s="41"/>
      <c r="FJC8" s="41"/>
      <c r="FJD8" s="41"/>
      <c r="FJE8" s="41"/>
      <c r="FJF8" s="41"/>
      <c r="FJG8" s="41"/>
      <c r="FJH8" s="41"/>
      <c r="FJI8" s="41"/>
      <c r="FJJ8" s="41"/>
      <c r="FJK8" s="41"/>
      <c r="FJL8" s="41"/>
      <c r="FJM8" s="41"/>
      <c r="FJN8" s="41"/>
      <c r="FJO8" s="41"/>
      <c r="FJP8" s="41"/>
      <c r="FJQ8" s="41"/>
      <c r="FJR8" s="41"/>
      <c r="FJS8" s="41"/>
      <c r="FJT8" s="41"/>
      <c r="FJU8" s="41"/>
      <c r="FJV8" s="41"/>
      <c r="FJW8" s="41"/>
      <c r="FJX8" s="41"/>
      <c r="FJY8" s="41"/>
      <c r="FJZ8" s="41"/>
      <c r="FKA8" s="41"/>
      <c r="FKB8" s="41"/>
      <c r="FKC8" s="41"/>
      <c r="FKD8" s="41"/>
      <c r="FKE8" s="41"/>
      <c r="FKF8" s="41"/>
      <c r="FKG8" s="41"/>
      <c r="FKH8" s="41"/>
      <c r="FKI8" s="41"/>
      <c r="FKJ8" s="41"/>
      <c r="FKK8" s="41"/>
      <c r="FKL8" s="41"/>
      <c r="FKM8" s="41"/>
      <c r="FKN8" s="41"/>
      <c r="FKO8" s="41"/>
      <c r="FKP8" s="41"/>
      <c r="FKQ8" s="41"/>
      <c r="FKR8" s="41"/>
      <c r="FKS8" s="41"/>
      <c r="FKT8" s="41"/>
      <c r="FKU8" s="41"/>
      <c r="FKV8" s="41"/>
      <c r="FKW8" s="41"/>
      <c r="FKX8" s="41"/>
      <c r="FKY8" s="41"/>
      <c r="FKZ8" s="41"/>
      <c r="FLA8" s="41"/>
      <c r="FLB8" s="41"/>
      <c r="FLC8" s="41"/>
      <c r="FLD8" s="41"/>
      <c r="FLE8" s="41"/>
      <c r="FLF8" s="41"/>
      <c r="FLG8" s="41"/>
      <c r="FLH8" s="41"/>
      <c r="FLI8" s="41"/>
      <c r="FLJ8" s="41"/>
      <c r="FLK8" s="41"/>
      <c r="FLL8" s="41"/>
      <c r="FLM8" s="41"/>
      <c r="FLN8" s="41"/>
      <c r="FLO8" s="41"/>
      <c r="FLP8" s="41"/>
      <c r="FLQ8" s="41"/>
      <c r="FLR8" s="41"/>
      <c r="FLS8" s="41"/>
      <c r="FLT8" s="41"/>
      <c r="FLU8" s="41"/>
      <c r="FLV8" s="41"/>
      <c r="FLW8" s="41"/>
      <c r="FLX8" s="41"/>
      <c r="FLY8" s="41"/>
      <c r="FLZ8" s="41"/>
      <c r="FMA8" s="41"/>
      <c r="FMB8" s="41"/>
      <c r="FMC8" s="41"/>
      <c r="FMD8" s="41"/>
      <c r="FME8" s="41"/>
      <c r="FMF8" s="41"/>
      <c r="FMG8" s="41"/>
      <c r="FMH8" s="41"/>
      <c r="FMI8" s="41"/>
      <c r="FMJ8" s="41"/>
      <c r="FMK8" s="41"/>
      <c r="FML8" s="41"/>
      <c r="FMM8" s="41"/>
      <c r="FMN8" s="41"/>
      <c r="FMO8" s="41"/>
      <c r="FMP8" s="41"/>
      <c r="FMQ8" s="41"/>
      <c r="FMR8" s="41"/>
      <c r="FMS8" s="41"/>
      <c r="FMT8" s="41"/>
      <c r="FMU8" s="41"/>
      <c r="FMV8" s="41"/>
      <c r="FMW8" s="41"/>
      <c r="FMX8" s="41"/>
      <c r="FMY8" s="41"/>
      <c r="FMZ8" s="41"/>
      <c r="FNA8" s="41"/>
      <c r="FNB8" s="41"/>
      <c r="FNC8" s="41"/>
      <c r="FND8" s="41"/>
      <c r="FNE8" s="41"/>
      <c r="FNF8" s="41"/>
      <c r="FNG8" s="41"/>
      <c r="FNH8" s="41"/>
      <c r="FNI8" s="41"/>
      <c r="FNJ8" s="41"/>
      <c r="FNK8" s="41"/>
      <c r="FNL8" s="41"/>
      <c r="FNM8" s="41"/>
      <c r="FNN8" s="41"/>
      <c r="FNO8" s="41"/>
      <c r="FNP8" s="41"/>
      <c r="FNQ8" s="41"/>
      <c r="FNR8" s="41"/>
      <c r="FNS8" s="41"/>
      <c r="FNT8" s="41"/>
      <c r="FNU8" s="41"/>
      <c r="FNV8" s="41"/>
      <c r="FNW8" s="41"/>
      <c r="FNX8" s="41"/>
      <c r="FNY8" s="41"/>
      <c r="FNZ8" s="41"/>
      <c r="FOA8" s="41"/>
      <c r="FOB8" s="41"/>
      <c r="FOC8" s="41"/>
      <c r="FOD8" s="41"/>
      <c r="FOE8" s="41"/>
      <c r="FOF8" s="41"/>
      <c r="FOG8" s="41"/>
      <c r="FOH8" s="41"/>
      <c r="FOI8" s="41"/>
      <c r="FOJ8" s="41"/>
      <c r="FOK8" s="41"/>
      <c r="FOL8" s="41"/>
      <c r="FOM8" s="41"/>
      <c r="FON8" s="41"/>
      <c r="FOO8" s="41"/>
      <c r="FOP8" s="41"/>
      <c r="FOQ8" s="41"/>
      <c r="FOR8" s="41"/>
      <c r="FOS8" s="41"/>
      <c r="FOT8" s="41"/>
      <c r="FOU8" s="41"/>
      <c r="FOV8" s="41"/>
      <c r="FOW8" s="41"/>
      <c r="FOX8" s="41"/>
      <c r="FOY8" s="41"/>
      <c r="FOZ8" s="41"/>
      <c r="FPA8" s="41"/>
      <c r="FPB8" s="41"/>
      <c r="FPC8" s="41"/>
      <c r="FPD8" s="41"/>
      <c r="FPE8" s="41"/>
      <c r="FPF8" s="41"/>
      <c r="FPG8" s="41"/>
      <c r="FPH8" s="41"/>
      <c r="FPI8" s="41"/>
      <c r="FPJ8" s="41"/>
      <c r="FPK8" s="41"/>
      <c r="FPL8" s="41"/>
      <c r="FPM8" s="41"/>
      <c r="FPN8" s="41"/>
      <c r="FPO8" s="41"/>
      <c r="FPP8" s="41"/>
      <c r="FPQ8" s="41"/>
      <c r="FPR8" s="41"/>
      <c r="FPS8" s="41"/>
      <c r="FPT8" s="41"/>
      <c r="FPU8" s="41"/>
      <c r="FPV8" s="41"/>
      <c r="FPW8" s="41"/>
      <c r="FPX8" s="41"/>
      <c r="FPY8" s="41"/>
      <c r="FPZ8" s="41"/>
      <c r="FQA8" s="41"/>
      <c r="FQB8" s="41"/>
      <c r="FQC8" s="41"/>
      <c r="FQD8" s="41"/>
      <c r="FQE8" s="41"/>
      <c r="FQF8" s="41"/>
      <c r="FQG8" s="41"/>
      <c r="FQH8" s="41"/>
      <c r="FQI8" s="41"/>
      <c r="FQJ8" s="41"/>
      <c r="FQK8" s="41"/>
      <c r="FQL8" s="41"/>
      <c r="FQM8" s="41"/>
      <c r="FQN8" s="41"/>
      <c r="FQO8" s="41"/>
      <c r="FQP8" s="41"/>
      <c r="FQQ8" s="41"/>
      <c r="FQR8" s="41"/>
      <c r="FQS8" s="41"/>
      <c r="FQT8" s="41"/>
      <c r="FQU8" s="41"/>
      <c r="FQV8" s="41"/>
      <c r="FQW8" s="41"/>
      <c r="FQX8" s="41"/>
      <c r="FQY8" s="41"/>
      <c r="FQZ8" s="41"/>
      <c r="FRA8" s="41"/>
      <c r="FRB8" s="41"/>
      <c r="FRC8" s="41"/>
      <c r="FRD8" s="41"/>
      <c r="FRE8" s="41"/>
      <c r="FRF8" s="41"/>
      <c r="FRG8" s="41"/>
      <c r="FRH8" s="41"/>
      <c r="FRI8" s="41"/>
      <c r="FRJ8" s="41"/>
      <c r="FRK8" s="41"/>
      <c r="FRL8" s="41"/>
      <c r="FRM8" s="41"/>
      <c r="FRN8" s="41"/>
      <c r="FRO8" s="41"/>
      <c r="FRP8" s="41"/>
      <c r="FRQ8" s="41"/>
      <c r="FRR8" s="41"/>
      <c r="FRS8" s="41"/>
      <c r="FRT8" s="41"/>
      <c r="FRU8" s="41"/>
      <c r="FRV8" s="41"/>
      <c r="FRW8" s="41"/>
      <c r="FRX8" s="41"/>
      <c r="FRY8" s="41"/>
      <c r="FRZ8" s="41"/>
      <c r="FSA8" s="41"/>
      <c r="FSB8" s="41"/>
      <c r="FSC8" s="41"/>
      <c r="FSD8" s="41"/>
      <c r="FSE8" s="41"/>
      <c r="FSF8" s="41"/>
      <c r="FSG8" s="41"/>
      <c r="FSH8" s="41"/>
      <c r="FSI8" s="41"/>
      <c r="FSJ8" s="41"/>
      <c r="FSK8" s="41"/>
      <c r="FSL8" s="41"/>
      <c r="FSM8" s="41"/>
      <c r="FSN8" s="41"/>
      <c r="FSO8" s="41"/>
      <c r="FSP8" s="41"/>
      <c r="FSQ8" s="41"/>
      <c r="FSR8" s="41"/>
      <c r="FSS8" s="41"/>
      <c r="FST8" s="41"/>
      <c r="FSU8" s="41"/>
      <c r="FSV8" s="41"/>
      <c r="FSW8" s="41"/>
      <c r="FSX8" s="41"/>
      <c r="FSY8" s="41"/>
      <c r="FSZ8" s="41"/>
      <c r="FTA8" s="41"/>
      <c r="FTB8" s="41"/>
      <c r="FTC8" s="41"/>
      <c r="FTD8" s="41"/>
      <c r="FTE8" s="41"/>
      <c r="FTF8" s="41"/>
      <c r="FTG8" s="41"/>
      <c r="FTH8" s="41"/>
      <c r="FTI8" s="41"/>
      <c r="FTJ8" s="41"/>
      <c r="FTK8" s="41"/>
      <c r="FTL8" s="41"/>
      <c r="FTM8" s="41"/>
      <c r="FTN8" s="41"/>
      <c r="FTO8" s="41"/>
      <c r="FTP8" s="41"/>
      <c r="FTQ8" s="41"/>
      <c r="FTR8" s="41"/>
      <c r="FTS8" s="41"/>
      <c r="FTT8" s="41"/>
      <c r="FTU8" s="41"/>
      <c r="FTV8" s="41"/>
      <c r="FTW8" s="41"/>
      <c r="FTX8" s="41"/>
      <c r="FTY8" s="41"/>
      <c r="FTZ8" s="41"/>
      <c r="FUA8" s="41"/>
      <c r="FUB8" s="41"/>
      <c r="FUC8" s="41"/>
      <c r="FUD8" s="41"/>
      <c r="FUE8" s="41"/>
      <c r="FUF8" s="41"/>
      <c r="FUG8" s="41"/>
      <c r="FUH8" s="41"/>
      <c r="FUI8" s="41"/>
      <c r="FUJ8" s="41"/>
      <c r="FUK8" s="41"/>
      <c r="FUL8" s="41"/>
      <c r="FUM8" s="41"/>
      <c r="FUN8" s="41"/>
      <c r="FUO8" s="41"/>
      <c r="FUP8" s="41"/>
      <c r="FUQ8" s="41"/>
      <c r="FUR8" s="41"/>
      <c r="FUS8" s="41"/>
      <c r="FUT8" s="41"/>
      <c r="FUU8" s="41"/>
      <c r="FUV8" s="41"/>
      <c r="FUW8" s="41"/>
      <c r="FUX8" s="41"/>
      <c r="FUY8" s="41"/>
      <c r="FUZ8" s="41"/>
      <c r="FVA8" s="41"/>
      <c r="FVB8" s="41"/>
      <c r="FVC8" s="41"/>
      <c r="FVD8" s="41"/>
      <c r="FVE8" s="41"/>
      <c r="FVF8" s="41"/>
      <c r="FVG8" s="41"/>
      <c r="FVH8" s="41"/>
      <c r="FVI8" s="41"/>
      <c r="FVJ8" s="41"/>
      <c r="FVK8" s="41"/>
      <c r="FVL8" s="41"/>
      <c r="FVM8" s="41"/>
      <c r="FVN8" s="41"/>
      <c r="FVO8" s="41"/>
      <c r="FVP8" s="41"/>
      <c r="FVQ8" s="41"/>
      <c r="FVR8" s="41"/>
      <c r="FVS8" s="41"/>
      <c r="FVT8" s="41"/>
      <c r="FVU8" s="41"/>
      <c r="FVV8" s="41"/>
      <c r="FVW8" s="41"/>
      <c r="FVX8" s="41"/>
      <c r="FVY8" s="41"/>
      <c r="FVZ8" s="41"/>
      <c r="FWA8" s="41"/>
      <c r="FWB8" s="41"/>
      <c r="FWC8" s="41"/>
      <c r="FWD8" s="41"/>
      <c r="FWE8" s="41"/>
      <c r="FWF8" s="41"/>
      <c r="FWG8" s="41"/>
      <c r="FWH8" s="41"/>
      <c r="FWI8" s="41"/>
      <c r="FWJ8" s="41"/>
      <c r="FWK8" s="41"/>
      <c r="FWL8" s="41"/>
      <c r="FWM8" s="41"/>
      <c r="FWN8" s="41"/>
      <c r="FWO8" s="41"/>
      <c r="FWP8" s="41"/>
      <c r="FWQ8" s="41"/>
      <c r="FWR8" s="41"/>
      <c r="FWS8" s="41"/>
      <c r="FWT8" s="41"/>
      <c r="FWU8" s="41"/>
      <c r="FWV8" s="41"/>
      <c r="FWW8" s="41"/>
      <c r="FWX8" s="41"/>
      <c r="FWY8" s="41"/>
      <c r="FWZ8" s="41"/>
      <c r="FXA8" s="41"/>
      <c r="FXB8" s="41"/>
      <c r="FXC8" s="41"/>
      <c r="FXD8" s="41"/>
      <c r="FXE8" s="41"/>
      <c r="FXF8" s="41"/>
      <c r="FXG8" s="41"/>
      <c r="FXH8" s="41"/>
      <c r="FXI8" s="41"/>
      <c r="FXJ8" s="41"/>
      <c r="FXK8" s="41"/>
      <c r="FXL8" s="41"/>
      <c r="FXM8" s="41"/>
      <c r="FXN8" s="41"/>
      <c r="FXO8" s="41"/>
      <c r="FXP8" s="41"/>
      <c r="FXQ8" s="41"/>
      <c r="FXR8" s="41"/>
      <c r="FXS8" s="41"/>
      <c r="FXT8" s="41"/>
      <c r="FXU8" s="41"/>
      <c r="FXV8" s="41"/>
      <c r="FXW8" s="41"/>
      <c r="FXX8" s="41"/>
      <c r="FXY8" s="41"/>
      <c r="FXZ8" s="41"/>
      <c r="FYA8" s="41"/>
      <c r="FYB8" s="41"/>
      <c r="FYC8" s="41"/>
      <c r="FYD8" s="41"/>
      <c r="FYE8" s="41"/>
      <c r="FYF8" s="41"/>
      <c r="FYG8" s="41"/>
      <c r="FYH8" s="41"/>
      <c r="FYI8" s="41"/>
      <c r="FYJ8" s="41"/>
      <c r="FYK8" s="41"/>
      <c r="FYL8" s="41"/>
      <c r="FYM8" s="41"/>
      <c r="FYN8" s="41"/>
      <c r="FYO8" s="41"/>
      <c r="FYP8" s="41"/>
      <c r="FYQ8" s="41"/>
      <c r="FYR8" s="41"/>
      <c r="FYS8" s="41"/>
      <c r="FYT8" s="41"/>
      <c r="FYU8" s="41"/>
      <c r="FYV8" s="41"/>
      <c r="FYW8" s="41"/>
      <c r="FYX8" s="41"/>
      <c r="FYY8" s="41"/>
      <c r="FYZ8" s="41"/>
      <c r="FZA8" s="41"/>
      <c r="FZB8" s="41"/>
      <c r="FZC8" s="41"/>
      <c r="FZD8" s="41"/>
      <c r="FZE8" s="41"/>
      <c r="FZF8" s="41"/>
      <c r="FZG8" s="41"/>
      <c r="FZH8" s="41"/>
      <c r="FZI8" s="41"/>
      <c r="FZJ8" s="41"/>
      <c r="FZK8" s="41"/>
      <c r="FZL8" s="41"/>
      <c r="FZM8" s="41"/>
      <c r="FZN8" s="41"/>
      <c r="FZO8" s="41"/>
      <c r="FZP8" s="41"/>
      <c r="FZQ8" s="41"/>
      <c r="FZR8" s="41"/>
      <c r="FZS8" s="41"/>
      <c r="FZT8" s="41"/>
      <c r="FZU8" s="41"/>
      <c r="FZV8" s="41"/>
      <c r="FZW8" s="41"/>
      <c r="FZX8" s="41"/>
      <c r="FZY8" s="41"/>
      <c r="FZZ8" s="41"/>
      <c r="GAA8" s="41"/>
      <c r="GAB8" s="41"/>
      <c r="GAC8" s="41"/>
      <c r="GAD8" s="41"/>
      <c r="GAE8" s="41"/>
      <c r="GAF8" s="41"/>
      <c r="GAG8" s="41"/>
      <c r="GAH8" s="41"/>
      <c r="GAI8" s="41"/>
      <c r="GAJ8" s="41"/>
      <c r="GAK8" s="41"/>
      <c r="GAL8" s="41"/>
      <c r="GAM8" s="41"/>
      <c r="GAN8" s="41"/>
      <c r="GAO8" s="41"/>
      <c r="GAP8" s="41"/>
      <c r="GAQ8" s="41"/>
      <c r="GAR8" s="41"/>
      <c r="GAS8" s="41"/>
      <c r="GAT8" s="41"/>
      <c r="GAU8" s="41"/>
      <c r="GAV8" s="41"/>
      <c r="GAW8" s="41"/>
      <c r="GAX8" s="41"/>
      <c r="GAY8" s="41"/>
      <c r="GAZ8" s="41"/>
      <c r="GBA8" s="41"/>
      <c r="GBB8" s="41"/>
      <c r="GBC8" s="41"/>
      <c r="GBD8" s="41"/>
      <c r="GBE8" s="41"/>
      <c r="GBF8" s="41"/>
      <c r="GBG8" s="41"/>
      <c r="GBH8" s="41"/>
      <c r="GBI8" s="41"/>
      <c r="GBJ8" s="41"/>
      <c r="GBK8" s="41"/>
      <c r="GBL8" s="41"/>
      <c r="GBM8" s="41"/>
      <c r="GBN8" s="41"/>
      <c r="GBO8" s="41"/>
      <c r="GBP8" s="41"/>
      <c r="GBQ8" s="41"/>
      <c r="GBR8" s="41"/>
      <c r="GBS8" s="41"/>
      <c r="GBT8" s="41"/>
      <c r="GBU8" s="41"/>
      <c r="GBV8" s="41"/>
      <c r="GBW8" s="41"/>
      <c r="GBX8" s="41"/>
      <c r="GBY8" s="41"/>
      <c r="GBZ8" s="41"/>
      <c r="GCA8" s="41"/>
      <c r="GCB8" s="41"/>
      <c r="GCC8" s="41"/>
      <c r="GCD8" s="41"/>
      <c r="GCE8" s="41"/>
      <c r="GCF8" s="41"/>
      <c r="GCG8" s="41"/>
      <c r="GCH8" s="41"/>
      <c r="GCI8" s="41"/>
      <c r="GCJ8" s="41"/>
      <c r="GCK8" s="41"/>
      <c r="GCL8" s="41"/>
      <c r="GCM8" s="41"/>
      <c r="GCN8" s="41"/>
      <c r="GCO8" s="41"/>
      <c r="GCP8" s="41"/>
      <c r="GCQ8" s="41"/>
      <c r="GCR8" s="41"/>
      <c r="GCS8" s="41"/>
      <c r="GCT8" s="41"/>
      <c r="GCU8" s="41"/>
      <c r="GCV8" s="41"/>
      <c r="GCW8" s="41"/>
      <c r="GCX8" s="41"/>
      <c r="GCY8" s="41"/>
      <c r="GCZ8" s="41"/>
      <c r="GDA8" s="41"/>
      <c r="GDB8" s="41"/>
      <c r="GDC8" s="41"/>
      <c r="GDD8" s="41"/>
      <c r="GDE8" s="41"/>
      <c r="GDF8" s="41"/>
      <c r="GDG8" s="41"/>
      <c r="GDH8" s="41"/>
      <c r="GDI8" s="41"/>
      <c r="GDJ8" s="41"/>
      <c r="GDK8" s="41"/>
      <c r="GDL8" s="41"/>
      <c r="GDM8" s="41"/>
      <c r="GDN8" s="41"/>
      <c r="GDO8" s="41"/>
      <c r="GDP8" s="41"/>
      <c r="GDQ8" s="41"/>
      <c r="GDR8" s="41"/>
      <c r="GDS8" s="41"/>
      <c r="GDT8" s="41"/>
      <c r="GDU8" s="41"/>
      <c r="GDV8" s="41"/>
      <c r="GDW8" s="41"/>
      <c r="GDX8" s="41"/>
      <c r="GDY8" s="41"/>
      <c r="GDZ8" s="41"/>
      <c r="GEA8" s="41"/>
      <c r="GEB8" s="41"/>
      <c r="GEC8" s="41"/>
      <c r="GED8" s="41"/>
      <c r="GEE8" s="41"/>
      <c r="GEF8" s="41"/>
      <c r="GEG8" s="41"/>
      <c r="GEH8" s="41"/>
      <c r="GEI8" s="41"/>
      <c r="GEJ8" s="41"/>
      <c r="GEK8" s="41"/>
      <c r="GEL8" s="41"/>
      <c r="GEM8" s="41"/>
      <c r="GEN8" s="41"/>
      <c r="GEO8" s="41"/>
      <c r="GEP8" s="41"/>
      <c r="GEQ8" s="41"/>
      <c r="GER8" s="41"/>
      <c r="GES8" s="41"/>
      <c r="GET8" s="41"/>
      <c r="GEU8" s="41"/>
      <c r="GEV8" s="41"/>
      <c r="GEW8" s="41"/>
      <c r="GEX8" s="41"/>
      <c r="GEY8" s="41"/>
      <c r="GEZ8" s="41"/>
      <c r="GFA8" s="41"/>
      <c r="GFB8" s="41"/>
      <c r="GFC8" s="41"/>
      <c r="GFD8" s="41"/>
      <c r="GFE8" s="41"/>
      <c r="GFF8" s="41"/>
      <c r="GFG8" s="41"/>
      <c r="GFH8" s="41"/>
      <c r="GFI8" s="41"/>
      <c r="GFJ8" s="41"/>
      <c r="GFK8" s="41"/>
      <c r="GFL8" s="41"/>
      <c r="GFM8" s="41"/>
      <c r="GFN8" s="41"/>
      <c r="GFO8" s="41"/>
      <c r="GFP8" s="41"/>
      <c r="GFQ8" s="41"/>
      <c r="GFR8" s="41"/>
      <c r="GFS8" s="41"/>
      <c r="GFT8" s="41"/>
      <c r="GFU8" s="41"/>
      <c r="GFV8" s="41"/>
      <c r="GFW8" s="41"/>
      <c r="GFX8" s="41"/>
      <c r="GFY8" s="41"/>
      <c r="GFZ8" s="41"/>
      <c r="GGA8" s="41"/>
      <c r="GGB8" s="41"/>
      <c r="GGC8" s="41"/>
      <c r="GGD8" s="41"/>
      <c r="GGE8" s="41"/>
      <c r="GGF8" s="41"/>
      <c r="GGG8" s="41"/>
      <c r="GGH8" s="41"/>
      <c r="GGI8" s="41"/>
      <c r="GGJ8" s="41"/>
      <c r="GGK8" s="41"/>
      <c r="GGL8" s="41"/>
      <c r="GGM8" s="41"/>
      <c r="GGN8" s="41"/>
      <c r="GGO8" s="41"/>
      <c r="GGP8" s="41"/>
      <c r="GGQ8" s="41"/>
      <c r="GGR8" s="41"/>
      <c r="GGS8" s="41"/>
      <c r="GGT8" s="41"/>
      <c r="GGU8" s="41"/>
      <c r="GGV8" s="41"/>
      <c r="GGW8" s="41"/>
      <c r="GGX8" s="41"/>
      <c r="GGY8" s="41"/>
      <c r="GGZ8" s="41"/>
      <c r="GHA8" s="41"/>
      <c r="GHB8" s="41"/>
      <c r="GHC8" s="41"/>
      <c r="GHD8" s="41"/>
      <c r="GHE8" s="41"/>
      <c r="GHF8" s="41"/>
      <c r="GHG8" s="41"/>
      <c r="GHH8" s="41"/>
      <c r="GHI8" s="41"/>
      <c r="GHJ8" s="41"/>
      <c r="GHK8" s="41"/>
      <c r="GHL8" s="41"/>
      <c r="GHM8" s="41"/>
      <c r="GHN8" s="41"/>
      <c r="GHO8" s="41"/>
      <c r="GHP8" s="41"/>
      <c r="GHQ8" s="41"/>
      <c r="GHR8" s="41"/>
      <c r="GHS8" s="41"/>
      <c r="GHT8" s="41"/>
      <c r="GHU8" s="41"/>
      <c r="GHV8" s="41"/>
      <c r="GHW8" s="41"/>
      <c r="GHX8" s="41"/>
      <c r="GHY8" s="41"/>
      <c r="GHZ8" s="41"/>
      <c r="GIA8" s="41"/>
      <c r="GIB8" s="41"/>
      <c r="GIC8" s="41"/>
      <c r="GID8" s="41"/>
      <c r="GIE8" s="41"/>
      <c r="GIF8" s="41"/>
      <c r="GIG8" s="41"/>
      <c r="GIH8" s="41"/>
      <c r="GII8" s="41"/>
      <c r="GIJ8" s="41"/>
      <c r="GIK8" s="41"/>
      <c r="GIL8" s="41"/>
      <c r="GIM8" s="41"/>
      <c r="GIN8" s="41"/>
      <c r="GIO8" s="41"/>
      <c r="GIP8" s="41"/>
      <c r="GIQ8" s="41"/>
      <c r="GIR8" s="41"/>
      <c r="GIS8" s="41"/>
      <c r="GIT8" s="41"/>
      <c r="GIU8" s="41"/>
      <c r="GIV8" s="41"/>
      <c r="GIW8" s="41"/>
      <c r="GIX8" s="41"/>
      <c r="GIY8" s="41"/>
      <c r="GIZ8" s="41"/>
      <c r="GJA8" s="41"/>
      <c r="GJB8" s="41"/>
      <c r="GJC8" s="41"/>
      <c r="GJD8" s="41"/>
      <c r="GJE8" s="41"/>
      <c r="GJF8" s="41"/>
      <c r="GJG8" s="41"/>
      <c r="GJH8" s="41"/>
      <c r="GJI8" s="41"/>
      <c r="GJJ8" s="41"/>
      <c r="GJK8" s="41"/>
      <c r="GJL8" s="41"/>
      <c r="GJM8" s="41"/>
      <c r="GJN8" s="41"/>
      <c r="GJO8" s="41"/>
      <c r="GJP8" s="41"/>
      <c r="GJQ8" s="41"/>
      <c r="GJR8" s="41"/>
      <c r="GJS8" s="41"/>
      <c r="GJT8" s="41"/>
      <c r="GJU8" s="41"/>
      <c r="GJV8" s="41"/>
      <c r="GJW8" s="41"/>
      <c r="GJX8" s="41"/>
      <c r="GJY8" s="41"/>
      <c r="GJZ8" s="41"/>
      <c r="GKA8" s="41"/>
      <c r="GKB8" s="41"/>
      <c r="GKC8" s="41"/>
      <c r="GKD8" s="41"/>
      <c r="GKE8" s="41"/>
      <c r="GKF8" s="41"/>
      <c r="GKG8" s="41"/>
      <c r="GKH8" s="41"/>
      <c r="GKI8" s="41"/>
      <c r="GKJ8" s="41"/>
      <c r="GKK8" s="41"/>
      <c r="GKL8" s="41"/>
      <c r="GKM8" s="41"/>
      <c r="GKN8" s="41"/>
      <c r="GKO8" s="41"/>
      <c r="GKP8" s="41"/>
      <c r="GKQ8" s="41"/>
      <c r="GKR8" s="41"/>
      <c r="GKS8" s="41"/>
      <c r="GKT8" s="41"/>
      <c r="GKU8" s="41"/>
      <c r="GKV8" s="41"/>
      <c r="GKW8" s="41"/>
      <c r="GKX8" s="41"/>
      <c r="GKY8" s="41"/>
      <c r="GKZ8" s="41"/>
      <c r="GLA8" s="41"/>
      <c r="GLB8" s="41"/>
      <c r="GLC8" s="41"/>
      <c r="GLD8" s="41"/>
      <c r="GLE8" s="41"/>
      <c r="GLF8" s="41"/>
      <c r="GLG8" s="41"/>
      <c r="GLH8" s="41"/>
      <c r="GLI8" s="41"/>
      <c r="GLJ8" s="41"/>
      <c r="GLK8" s="41"/>
      <c r="GLL8" s="41"/>
      <c r="GLM8" s="41"/>
      <c r="GLN8" s="41"/>
      <c r="GLO8" s="41"/>
      <c r="GLP8" s="41"/>
      <c r="GLQ8" s="41"/>
      <c r="GLR8" s="41"/>
      <c r="GLS8" s="41"/>
      <c r="GLT8" s="41"/>
      <c r="GLU8" s="41"/>
      <c r="GLV8" s="41"/>
      <c r="GLW8" s="41"/>
      <c r="GLX8" s="41"/>
      <c r="GLY8" s="41"/>
      <c r="GLZ8" s="41"/>
      <c r="GMA8" s="41"/>
      <c r="GMB8" s="41"/>
      <c r="GMC8" s="41"/>
      <c r="GMD8" s="41"/>
      <c r="GME8" s="41"/>
      <c r="GMF8" s="41"/>
      <c r="GMG8" s="41"/>
      <c r="GMH8" s="41"/>
      <c r="GMI8" s="41"/>
      <c r="GMJ8" s="41"/>
      <c r="GMK8" s="41"/>
      <c r="GML8" s="41"/>
      <c r="GMM8" s="41"/>
      <c r="GMN8" s="41"/>
      <c r="GMO8" s="41"/>
      <c r="GMP8" s="41"/>
      <c r="GMQ8" s="41"/>
      <c r="GMR8" s="41"/>
      <c r="GMS8" s="41"/>
      <c r="GMT8" s="41"/>
      <c r="GMU8" s="41"/>
      <c r="GMV8" s="41"/>
      <c r="GMW8" s="41"/>
      <c r="GMX8" s="41"/>
      <c r="GMY8" s="41"/>
      <c r="GMZ8" s="41"/>
      <c r="GNA8" s="41"/>
      <c r="GNB8" s="41"/>
      <c r="GNC8" s="41"/>
      <c r="GND8" s="41"/>
      <c r="GNE8" s="41"/>
      <c r="GNF8" s="41"/>
      <c r="GNG8" s="41"/>
      <c r="GNH8" s="41"/>
      <c r="GNI8" s="41"/>
      <c r="GNJ8" s="41"/>
      <c r="GNK8" s="41"/>
      <c r="GNL8" s="41"/>
      <c r="GNM8" s="41"/>
      <c r="GNN8" s="41"/>
      <c r="GNO8" s="41"/>
      <c r="GNP8" s="41"/>
      <c r="GNQ8" s="41"/>
      <c r="GNR8" s="41"/>
      <c r="GNS8" s="41"/>
      <c r="GNT8" s="41"/>
      <c r="GNU8" s="41"/>
      <c r="GNV8" s="41"/>
      <c r="GNW8" s="41"/>
      <c r="GNX8" s="41"/>
      <c r="GNY8" s="41"/>
      <c r="GNZ8" s="41"/>
      <c r="GOA8" s="41"/>
      <c r="GOB8" s="41"/>
      <c r="GOC8" s="41"/>
      <c r="GOD8" s="41"/>
      <c r="GOE8" s="41"/>
      <c r="GOF8" s="41"/>
      <c r="GOG8" s="41"/>
      <c r="GOH8" s="41"/>
      <c r="GOI8" s="41"/>
      <c r="GOJ8" s="41"/>
      <c r="GOK8" s="41"/>
      <c r="GOL8" s="41"/>
      <c r="GOM8" s="41"/>
      <c r="GON8" s="41"/>
      <c r="GOO8" s="41"/>
      <c r="GOP8" s="41"/>
      <c r="GOQ8" s="41"/>
      <c r="GOR8" s="41"/>
      <c r="GOS8" s="41"/>
      <c r="GOT8" s="41"/>
      <c r="GOU8" s="41"/>
      <c r="GOV8" s="41"/>
      <c r="GOW8" s="41"/>
      <c r="GOX8" s="41"/>
      <c r="GOY8" s="41"/>
      <c r="GOZ8" s="41"/>
      <c r="GPA8" s="41"/>
      <c r="GPB8" s="41"/>
      <c r="GPC8" s="41"/>
      <c r="GPD8" s="41"/>
      <c r="GPE8" s="41"/>
      <c r="GPF8" s="41"/>
      <c r="GPG8" s="41"/>
      <c r="GPH8" s="41"/>
      <c r="GPI8" s="41"/>
      <c r="GPJ8" s="41"/>
      <c r="GPK8" s="41"/>
      <c r="GPL8" s="41"/>
      <c r="GPM8" s="41"/>
      <c r="GPN8" s="41"/>
      <c r="GPO8" s="41"/>
      <c r="GPP8" s="41"/>
      <c r="GPQ8" s="41"/>
      <c r="GPR8" s="41"/>
      <c r="GPS8" s="41"/>
      <c r="GPT8" s="41"/>
      <c r="GPU8" s="41"/>
      <c r="GPV8" s="41"/>
      <c r="GPW8" s="41"/>
      <c r="GPX8" s="41"/>
      <c r="GPY8" s="41"/>
      <c r="GPZ8" s="41"/>
      <c r="GQA8" s="41"/>
      <c r="GQB8" s="41"/>
      <c r="GQC8" s="41"/>
      <c r="GQD8" s="41"/>
      <c r="GQE8" s="41"/>
      <c r="GQF8" s="41"/>
      <c r="GQG8" s="41"/>
      <c r="GQH8" s="41"/>
      <c r="GQI8" s="41"/>
      <c r="GQJ8" s="41"/>
      <c r="GQK8" s="41"/>
      <c r="GQL8" s="41"/>
      <c r="GQM8" s="41"/>
      <c r="GQN8" s="41"/>
      <c r="GQO8" s="41"/>
      <c r="GQP8" s="41"/>
      <c r="GQQ8" s="41"/>
      <c r="GQR8" s="41"/>
      <c r="GQS8" s="41"/>
      <c r="GQT8" s="41"/>
      <c r="GQU8" s="41"/>
      <c r="GQV8" s="41"/>
      <c r="GQW8" s="41"/>
      <c r="GQX8" s="41"/>
      <c r="GQY8" s="41"/>
      <c r="GQZ8" s="41"/>
      <c r="GRA8" s="41"/>
      <c r="GRB8" s="41"/>
      <c r="GRC8" s="41"/>
      <c r="GRD8" s="41"/>
      <c r="GRE8" s="41"/>
      <c r="GRF8" s="41"/>
      <c r="GRG8" s="41"/>
      <c r="GRH8" s="41"/>
      <c r="GRI8" s="41"/>
      <c r="GRJ8" s="41"/>
      <c r="GRK8" s="41"/>
      <c r="GRL8" s="41"/>
      <c r="GRM8" s="41"/>
      <c r="GRN8" s="41"/>
      <c r="GRO8" s="41"/>
      <c r="GRP8" s="41"/>
      <c r="GRQ8" s="41"/>
      <c r="GRR8" s="41"/>
      <c r="GRS8" s="41"/>
      <c r="GRT8" s="41"/>
      <c r="GRU8" s="41"/>
      <c r="GRV8" s="41"/>
      <c r="GRW8" s="41"/>
      <c r="GRX8" s="41"/>
      <c r="GRY8" s="41"/>
      <c r="GRZ8" s="41"/>
      <c r="GSA8" s="41"/>
      <c r="GSB8" s="41"/>
      <c r="GSC8" s="41"/>
      <c r="GSD8" s="41"/>
      <c r="GSE8" s="41"/>
      <c r="GSF8" s="41"/>
      <c r="GSG8" s="41"/>
      <c r="GSH8" s="41"/>
      <c r="GSI8" s="41"/>
      <c r="GSJ8" s="41"/>
      <c r="GSK8" s="41"/>
      <c r="GSL8" s="41"/>
      <c r="GSM8" s="41"/>
      <c r="GSN8" s="41"/>
      <c r="GSO8" s="41"/>
      <c r="GSP8" s="41"/>
      <c r="GSQ8" s="41"/>
      <c r="GSR8" s="41"/>
      <c r="GSS8" s="41"/>
      <c r="GST8" s="41"/>
      <c r="GSU8" s="41"/>
      <c r="GSV8" s="41"/>
      <c r="GSW8" s="41"/>
      <c r="GSX8" s="41"/>
      <c r="GSY8" s="41"/>
      <c r="GSZ8" s="41"/>
      <c r="GTA8" s="41"/>
      <c r="GTB8" s="41"/>
      <c r="GTC8" s="41"/>
      <c r="GTD8" s="41"/>
      <c r="GTE8" s="41"/>
      <c r="GTF8" s="41"/>
      <c r="GTG8" s="41"/>
      <c r="GTH8" s="41"/>
      <c r="GTI8" s="41"/>
      <c r="GTJ8" s="41"/>
      <c r="GTK8" s="41"/>
      <c r="GTL8" s="41"/>
      <c r="GTM8" s="41"/>
      <c r="GTN8" s="41"/>
      <c r="GTO8" s="41"/>
      <c r="GTP8" s="41"/>
      <c r="GTQ8" s="41"/>
      <c r="GTR8" s="41"/>
      <c r="GTS8" s="41"/>
      <c r="GTT8" s="41"/>
      <c r="GTU8" s="41"/>
      <c r="GTV8" s="41"/>
      <c r="GTW8" s="41"/>
      <c r="GTX8" s="41"/>
      <c r="GTY8" s="41"/>
      <c r="GTZ8" s="41"/>
      <c r="GUA8" s="41"/>
      <c r="GUB8" s="41"/>
      <c r="GUC8" s="41"/>
      <c r="GUD8" s="41"/>
      <c r="GUE8" s="41"/>
      <c r="GUF8" s="41"/>
      <c r="GUG8" s="41"/>
      <c r="GUH8" s="41"/>
      <c r="GUI8" s="41"/>
      <c r="GUJ8" s="41"/>
      <c r="GUK8" s="41"/>
      <c r="GUL8" s="41"/>
      <c r="GUM8" s="41"/>
      <c r="GUN8" s="41"/>
      <c r="GUO8" s="41"/>
      <c r="GUP8" s="41"/>
      <c r="GUQ8" s="41"/>
      <c r="GUR8" s="41"/>
      <c r="GUS8" s="41"/>
      <c r="GUT8" s="41"/>
      <c r="GUU8" s="41"/>
      <c r="GUV8" s="41"/>
      <c r="GUW8" s="41"/>
      <c r="GUX8" s="41"/>
      <c r="GUY8" s="41"/>
      <c r="GUZ8" s="41"/>
      <c r="GVA8" s="41"/>
      <c r="GVB8" s="41"/>
      <c r="GVC8" s="41"/>
      <c r="GVD8" s="41"/>
      <c r="GVE8" s="41"/>
      <c r="GVF8" s="41"/>
      <c r="GVG8" s="41"/>
      <c r="GVH8" s="41"/>
      <c r="GVI8" s="41"/>
      <c r="GVJ8" s="41"/>
      <c r="GVK8" s="41"/>
      <c r="GVL8" s="41"/>
      <c r="GVM8" s="41"/>
      <c r="GVN8" s="41"/>
      <c r="GVO8" s="41"/>
      <c r="GVP8" s="41"/>
      <c r="GVQ8" s="41"/>
      <c r="GVR8" s="41"/>
      <c r="GVS8" s="41"/>
      <c r="GVT8" s="41"/>
      <c r="GVU8" s="41"/>
      <c r="GVV8" s="41"/>
      <c r="GVW8" s="41"/>
      <c r="GVX8" s="41"/>
      <c r="GVY8" s="41"/>
      <c r="GVZ8" s="41"/>
      <c r="GWA8" s="41"/>
      <c r="GWB8" s="41"/>
      <c r="GWC8" s="41"/>
      <c r="GWD8" s="41"/>
      <c r="GWE8" s="41"/>
      <c r="GWF8" s="41"/>
      <c r="GWG8" s="41"/>
      <c r="GWH8" s="41"/>
      <c r="GWI8" s="41"/>
      <c r="GWJ8" s="41"/>
      <c r="GWK8" s="41"/>
      <c r="GWL8" s="41"/>
      <c r="GWM8" s="41"/>
      <c r="GWN8" s="41"/>
      <c r="GWO8" s="41"/>
      <c r="GWP8" s="41"/>
      <c r="GWQ8" s="41"/>
      <c r="GWR8" s="41"/>
      <c r="GWS8" s="41"/>
      <c r="GWT8" s="41"/>
      <c r="GWU8" s="41"/>
      <c r="GWV8" s="41"/>
      <c r="GWW8" s="41"/>
      <c r="GWX8" s="41"/>
      <c r="GWY8" s="41"/>
      <c r="GWZ8" s="41"/>
      <c r="GXA8" s="41"/>
      <c r="GXB8" s="41"/>
      <c r="GXC8" s="41"/>
      <c r="GXD8" s="41"/>
      <c r="GXE8" s="41"/>
      <c r="GXF8" s="41"/>
      <c r="GXG8" s="41"/>
      <c r="GXH8" s="41"/>
      <c r="GXI8" s="41"/>
      <c r="GXJ8" s="41"/>
      <c r="GXK8" s="41"/>
      <c r="GXL8" s="41"/>
      <c r="GXM8" s="41"/>
      <c r="GXN8" s="41"/>
      <c r="GXO8" s="41"/>
      <c r="GXP8" s="41"/>
      <c r="GXQ8" s="41"/>
      <c r="GXR8" s="41"/>
      <c r="GXS8" s="41"/>
      <c r="GXT8" s="41"/>
      <c r="GXU8" s="41"/>
      <c r="GXV8" s="41"/>
      <c r="GXW8" s="41"/>
      <c r="GXX8" s="41"/>
      <c r="GXY8" s="41"/>
      <c r="GXZ8" s="41"/>
      <c r="GYA8" s="41"/>
      <c r="GYB8" s="41"/>
      <c r="GYC8" s="41"/>
      <c r="GYD8" s="41"/>
      <c r="GYE8" s="41"/>
      <c r="GYF8" s="41"/>
      <c r="GYG8" s="41"/>
      <c r="GYH8" s="41"/>
      <c r="GYI8" s="41"/>
      <c r="GYJ8" s="41"/>
      <c r="GYK8" s="41"/>
      <c r="GYL8" s="41"/>
      <c r="GYM8" s="41"/>
      <c r="GYN8" s="41"/>
      <c r="GYO8" s="41"/>
      <c r="GYP8" s="41"/>
      <c r="GYQ8" s="41"/>
      <c r="GYR8" s="41"/>
      <c r="GYS8" s="41"/>
      <c r="GYT8" s="41"/>
      <c r="GYU8" s="41"/>
      <c r="GYV8" s="41"/>
      <c r="GYW8" s="41"/>
      <c r="GYX8" s="41"/>
      <c r="GYY8" s="41"/>
      <c r="GYZ8" s="41"/>
      <c r="GZA8" s="41"/>
      <c r="GZB8" s="41"/>
      <c r="GZC8" s="41"/>
      <c r="GZD8" s="41"/>
      <c r="GZE8" s="41"/>
      <c r="GZF8" s="41"/>
      <c r="GZG8" s="41"/>
      <c r="GZH8" s="41"/>
      <c r="GZI8" s="41"/>
      <c r="GZJ8" s="41"/>
      <c r="GZK8" s="41"/>
      <c r="GZL8" s="41"/>
      <c r="GZM8" s="41"/>
      <c r="GZN8" s="41"/>
      <c r="GZO8" s="41"/>
      <c r="GZP8" s="41"/>
      <c r="GZQ8" s="41"/>
      <c r="GZR8" s="41"/>
      <c r="GZS8" s="41"/>
      <c r="GZT8" s="41"/>
      <c r="GZU8" s="41"/>
      <c r="GZV8" s="41"/>
      <c r="GZW8" s="41"/>
      <c r="GZX8" s="41"/>
      <c r="GZY8" s="41"/>
      <c r="GZZ8" s="41"/>
      <c r="HAA8" s="41"/>
      <c r="HAB8" s="41"/>
      <c r="HAC8" s="41"/>
      <c r="HAD8" s="41"/>
      <c r="HAE8" s="41"/>
      <c r="HAF8" s="41"/>
      <c r="HAG8" s="41"/>
      <c r="HAH8" s="41"/>
      <c r="HAI8" s="41"/>
      <c r="HAJ8" s="41"/>
      <c r="HAK8" s="41"/>
      <c r="HAL8" s="41"/>
      <c r="HAM8" s="41"/>
      <c r="HAN8" s="41"/>
      <c r="HAO8" s="41"/>
      <c r="HAP8" s="41"/>
      <c r="HAQ8" s="41"/>
      <c r="HAR8" s="41"/>
      <c r="HAS8" s="41"/>
      <c r="HAT8" s="41"/>
      <c r="HAU8" s="41"/>
      <c r="HAV8" s="41"/>
      <c r="HAW8" s="41"/>
      <c r="HAX8" s="41"/>
      <c r="HAY8" s="41"/>
      <c r="HAZ8" s="41"/>
      <c r="HBA8" s="41"/>
      <c r="HBB8" s="41"/>
      <c r="HBC8" s="41"/>
      <c r="HBD8" s="41"/>
      <c r="HBE8" s="41"/>
      <c r="HBF8" s="41"/>
      <c r="HBG8" s="41"/>
      <c r="HBH8" s="41"/>
      <c r="HBI8" s="41"/>
      <c r="HBJ8" s="41"/>
      <c r="HBK8" s="41"/>
      <c r="HBL8" s="41"/>
      <c r="HBM8" s="41"/>
      <c r="HBN8" s="41"/>
      <c r="HBO8" s="41"/>
      <c r="HBP8" s="41"/>
      <c r="HBQ8" s="41"/>
      <c r="HBR8" s="41"/>
      <c r="HBS8" s="41"/>
      <c r="HBT8" s="41"/>
      <c r="HBU8" s="41"/>
      <c r="HBV8" s="41"/>
      <c r="HBW8" s="41"/>
      <c r="HBX8" s="41"/>
      <c r="HBY8" s="41"/>
      <c r="HBZ8" s="41"/>
      <c r="HCA8" s="41"/>
      <c r="HCB8" s="41"/>
      <c r="HCC8" s="41"/>
      <c r="HCD8" s="41"/>
      <c r="HCE8" s="41"/>
      <c r="HCF8" s="41"/>
      <c r="HCG8" s="41"/>
      <c r="HCH8" s="41"/>
      <c r="HCI8" s="41"/>
      <c r="HCJ8" s="41"/>
      <c r="HCK8" s="41"/>
      <c r="HCL8" s="41"/>
      <c r="HCM8" s="41"/>
      <c r="HCN8" s="41"/>
      <c r="HCO8" s="41"/>
      <c r="HCP8" s="41"/>
      <c r="HCQ8" s="41"/>
      <c r="HCR8" s="41"/>
      <c r="HCS8" s="41"/>
      <c r="HCT8" s="41"/>
      <c r="HCU8" s="41"/>
      <c r="HCV8" s="41"/>
      <c r="HCW8" s="41"/>
      <c r="HCX8" s="41"/>
      <c r="HCY8" s="41"/>
      <c r="HCZ8" s="41"/>
      <c r="HDA8" s="41"/>
      <c r="HDB8" s="41"/>
      <c r="HDC8" s="41"/>
      <c r="HDD8" s="41"/>
      <c r="HDE8" s="41"/>
      <c r="HDF8" s="41"/>
      <c r="HDG8" s="41"/>
      <c r="HDH8" s="41"/>
      <c r="HDI8" s="41"/>
      <c r="HDJ8" s="41"/>
      <c r="HDK8" s="41"/>
      <c r="HDL8" s="41"/>
      <c r="HDM8" s="41"/>
      <c r="HDN8" s="41"/>
      <c r="HDO8" s="41"/>
      <c r="HDP8" s="41"/>
      <c r="HDQ8" s="41"/>
      <c r="HDR8" s="41"/>
      <c r="HDS8" s="41"/>
      <c r="HDT8" s="41"/>
      <c r="HDU8" s="41"/>
      <c r="HDV8" s="41"/>
      <c r="HDW8" s="41"/>
      <c r="HDX8" s="41"/>
      <c r="HDY8" s="41"/>
      <c r="HDZ8" s="41"/>
      <c r="HEA8" s="41"/>
      <c r="HEB8" s="41"/>
      <c r="HEC8" s="41"/>
      <c r="HED8" s="41"/>
      <c r="HEE8" s="41"/>
      <c r="HEF8" s="41"/>
      <c r="HEG8" s="41"/>
      <c r="HEH8" s="41"/>
      <c r="HEI8" s="41"/>
      <c r="HEJ8" s="41"/>
      <c r="HEK8" s="41"/>
      <c r="HEL8" s="41"/>
      <c r="HEM8" s="41"/>
      <c r="HEN8" s="41"/>
      <c r="HEO8" s="41"/>
      <c r="HEP8" s="41"/>
      <c r="HEQ8" s="41"/>
      <c r="HER8" s="41"/>
      <c r="HES8" s="41"/>
      <c r="HET8" s="41"/>
      <c r="HEU8" s="41"/>
      <c r="HEV8" s="41"/>
      <c r="HEW8" s="41"/>
      <c r="HEX8" s="41"/>
      <c r="HEY8" s="41"/>
      <c r="HEZ8" s="41"/>
      <c r="HFA8" s="41"/>
      <c r="HFB8" s="41"/>
      <c r="HFC8" s="41"/>
      <c r="HFD8" s="41"/>
      <c r="HFE8" s="41"/>
      <c r="HFF8" s="41"/>
      <c r="HFG8" s="41"/>
      <c r="HFH8" s="41"/>
      <c r="HFI8" s="41"/>
      <c r="HFJ8" s="41"/>
      <c r="HFK8" s="41"/>
      <c r="HFL8" s="41"/>
      <c r="HFM8" s="41"/>
      <c r="HFN8" s="41"/>
      <c r="HFO8" s="41"/>
      <c r="HFP8" s="41"/>
      <c r="HFQ8" s="41"/>
      <c r="HFR8" s="41"/>
      <c r="HFS8" s="41"/>
      <c r="HFT8" s="41"/>
      <c r="HFU8" s="41"/>
      <c r="HFV8" s="41"/>
      <c r="HFW8" s="41"/>
      <c r="HFX8" s="41"/>
      <c r="HFY8" s="41"/>
      <c r="HFZ8" s="41"/>
      <c r="HGA8" s="41"/>
      <c r="HGB8" s="41"/>
      <c r="HGC8" s="41"/>
      <c r="HGD8" s="41"/>
      <c r="HGE8" s="41"/>
      <c r="HGF8" s="41"/>
      <c r="HGG8" s="41"/>
      <c r="HGH8" s="41"/>
      <c r="HGI8" s="41"/>
      <c r="HGJ8" s="41"/>
      <c r="HGK8" s="41"/>
      <c r="HGL8" s="41"/>
      <c r="HGM8" s="41"/>
      <c r="HGN8" s="41"/>
      <c r="HGO8" s="41"/>
      <c r="HGP8" s="41"/>
      <c r="HGQ8" s="41"/>
      <c r="HGR8" s="41"/>
      <c r="HGS8" s="41"/>
      <c r="HGT8" s="41"/>
      <c r="HGU8" s="41"/>
      <c r="HGV8" s="41"/>
      <c r="HGW8" s="41"/>
      <c r="HGX8" s="41"/>
      <c r="HGY8" s="41"/>
      <c r="HGZ8" s="41"/>
      <c r="HHA8" s="41"/>
      <c r="HHB8" s="41"/>
      <c r="HHC8" s="41"/>
      <c r="HHD8" s="41"/>
      <c r="HHE8" s="41"/>
      <c r="HHF8" s="41"/>
      <c r="HHG8" s="41"/>
      <c r="HHH8" s="41"/>
      <c r="HHI8" s="41"/>
      <c r="HHJ8" s="41"/>
      <c r="HHK8" s="41"/>
      <c r="HHL8" s="41"/>
      <c r="HHM8" s="41"/>
      <c r="HHN8" s="41"/>
      <c r="HHO8" s="41"/>
      <c r="HHP8" s="41"/>
      <c r="HHQ8" s="41"/>
      <c r="HHR8" s="41"/>
      <c r="HHS8" s="41"/>
      <c r="HHT8" s="41"/>
      <c r="HHU8" s="41"/>
      <c r="HHV8" s="41"/>
      <c r="HHW8" s="41"/>
      <c r="HHX8" s="41"/>
      <c r="HHY8" s="41"/>
      <c r="HHZ8" s="41"/>
      <c r="HIA8" s="41"/>
      <c r="HIB8" s="41"/>
      <c r="HIC8" s="41"/>
      <c r="HID8" s="41"/>
      <c r="HIE8" s="41"/>
      <c r="HIF8" s="41"/>
      <c r="HIG8" s="41"/>
      <c r="HIH8" s="41"/>
      <c r="HII8" s="41"/>
      <c r="HIJ8" s="41"/>
      <c r="HIK8" s="41"/>
      <c r="HIL8" s="41"/>
      <c r="HIM8" s="41"/>
      <c r="HIN8" s="41"/>
      <c r="HIO8" s="41"/>
      <c r="HIP8" s="41"/>
      <c r="HIQ8" s="41"/>
      <c r="HIR8" s="41"/>
      <c r="HIS8" s="41"/>
      <c r="HIT8" s="41"/>
      <c r="HIU8" s="41"/>
      <c r="HIV8" s="41"/>
      <c r="HIW8" s="41"/>
      <c r="HIX8" s="41"/>
      <c r="HIY8" s="41"/>
      <c r="HIZ8" s="41"/>
      <c r="HJA8" s="41"/>
      <c r="HJB8" s="41"/>
      <c r="HJC8" s="41"/>
      <c r="HJD8" s="41"/>
      <c r="HJE8" s="41"/>
      <c r="HJF8" s="41"/>
      <c r="HJG8" s="41"/>
      <c r="HJH8" s="41"/>
      <c r="HJI8" s="41"/>
      <c r="HJJ8" s="41"/>
      <c r="HJK8" s="41"/>
      <c r="HJL8" s="41"/>
      <c r="HJM8" s="41"/>
      <c r="HJN8" s="41"/>
      <c r="HJO8" s="41"/>
      <c r="HJP8" s="41"/>
      <c r="HJQ8" s="41"/>
      <c r="HJR8" s="41"/>
      <c r="HJS8" s="41"/>
      <c r="HJT8" s="41"/>
      <c r="HJU8" s="41"/>
      <c r="HJV8" s="41"/>
      <c r="HJW8" s="41"/>
      <c r="HJX8" s="41"/>
      <c r="HJY8" s="41"/>
      <c r="HJZ8" s="41"/>
      <c r="HKA8" s="41"/>
      <c r="HKB8" s="41"/>
      <c r="HKC8" s="41"/>
      <c r="HKD8" s="41"/>
      <c r="HKE8" s="41"/>
      <c r="HKF8" s="41"/>
      <c r="HKG8" s="41"/>
      <c r="HKH8" s="41"/>
      <c r="HKI8" s="41"/>
      <c r="HKJ8" s="41"/>
      <c r="HKK8" s="41"/>
      <c r="HKL8" s="41"/>
      <c r="HKM8" s="41"/>
      <c r="HKN8" s="41"/>
      <c r="HKO8" s="41"/>
      <c r="HKP8" s="41"/>
      <c r="HKQ8" s="41"/>
      <c r="HKR8" s="41"/>
      <c r="HKS8" s="41"/>
      <c r="HKT8" s="41"/>
      <c r="HKU8" s="41"/>
      <c r="HKV8" s="41"/>
      <c r="HKW8" s="41"/>
      <c r="HKX8" s="41"/>
      <c r="HKY8" s="41"/>
      <c r="HKZ8" s="41"/>
      <c r="HLA8" s="41"/>
      <c r="HLB8" s="41"/>
      <c r="HLC8" s="41"/>
      <c r="HLD8" s="41"/>
      <c r="HLE8" s="41"/>
      <c r="HLF8" s="41"/>
      <c r="HLG8" s="41"/>
      <c r="HLH8" s="41"/>
      <c r="HLI8" s="41"/>
      <c r="HLJ8" s="41"/>
      <c r="HLK8" s="41"/>
      <c r="HLL8" s="41"/>
      <c r="HLM8" s="41"/>
      <c r="HLN8" s="41"/>
      <c r="HLO8" s="41"/>
      <c r="HLP8" s="41"/>
      <c r="HLQ8" s="41"/>
      <c r="HLR8" s="41"/>
      <c r="HLS8" s="41"/>
      <c r="HLT8" s="41"/>
      <c r="HLU8" s="41"/>
      <c r="HLV8" s="41"/>
      <c r="HLW8" s="41"/>
      <c r="HLX8" s="41"/>
      <c r="HLY8" s="41"/>
      <c r="HLZ8" s="41"/>
      <c r="HMA8" s="41"/>
      <c r="HMB8" s="41"/>
      <c r="HMC8" s="41"/>
      <c r="HMD8" s="41"/>
      <c r="HME8" s="41"/>
      <c r="HMF8" s="41"/>
      <c r="HMG8" s="41"/>
      <c r="HMH8" s="41"/>
      <c r="HMI8" s="41"/>
      <c r="HMJ8" s="41"/>
      <c r="HMK8" s="41"/>
      <c r="HML8" s="41"/>
      <c r="HMM8" s="41"/>
      <c r="HMN8" s="41"/>
      <c r="HMO8" s="41"/>
      <c r="HMP8" s="41"/>
      <c r="HMQ8" s="41"/>
      <c r="HMR8" s="41"/>
      <c r="HMS8" s="41"/>
      <c r="HMT8" s="41"/>
      <c r="HMU8" s="41"/>
      <c r="HMV8" s="41"/>
      <c r="HMW8" s="41"/>
      <c r="HMX8" s="41"/>
      <c r="HMY8" s="41"/>
      <c r="HMZ8" s="41"/>
      <c r="HNA8" s="41"/>
      <c r="HNB8" s="41"/>
      <c r="HNC8" s="41"/>
      <c r="HND8" s="41"/>
      <c r="HNE8" s="41"/>
      <c r="HNF8" s="41"/>
      <c r="HNG8" s="41"/>
      <c r="HNH8" s="41"/>
      <c r="HNI8" s="41"/>
      <c r="HNJ8" s="41"/>
      <c r="HNK8" s="41"/>
      <c r="HNL8" s="41"/>
      <c r="HNM8" s="41"/>
      <c r="HNN8" s="41"/>
      <c r="HNO8" s="41"/>
      <c r="HNP8" s="41"/>
      <c r="HNQ8" s="41"/>
      <c r="HNR8" s="41"/>
      <c r="HNS8" s="41"/>
      <c r="HNT8" s="41"/>
      <c r="HNU8" s="41"/>
      <c r="HNV8" s="41"/>
      <c r="HNW8" s="41"/>
      <c r="HNX8" s="41"/>
      <c r="HNY8" s="41"/>
      <c r="HNZ8" s="41"/>
      <c r="HOA8" s="41"/>
      <c r="HOB8" s="41"/>
      <c r="HOC8" s="41"/>
      <c r="HOD8" s="41"/>
      <c r="HOE8" s="41"/>
      <c r="HOF8" s="41"/>
      <c r="HOG8" s="41"/>
      <c r="HOH8" s="41"/>
      <c r="HOI8" s="41"/>
      <c r="HOJ8" s="41"/>
      <c r="HOK8" s="41"/>
      <c r="HOL8" s="41"/>
      <c r="HOM8" s="41"/>
      <c r="HON8" s="41"/>
      <c r="HOO8" s="41"/>
      <c r="HOP8" s="41"/>
      <c r="HOQ8" s="41"/>
      <c r="HOR8" s="41"/>
      <c r="HOS8" s="41"/>
      <c r="HOT8" s="41"/>
      <c r="HOU8" s="41"/>
      <c r="HOV8" s="41"/>
      <c r="HOW8" s="41"/>
      <c r="HOX8" s="41"/>
      <c r="HOY8" s="41"/>
      <c r="HOZ8" s="41"/>
      <c r="HPA8" s="41"/>
      <c r="HPB8" s="41"/>
      <c r="HPC8" s="41"/>
      <c r="HPD8" s="41"/>
      <c r="HPE8" s="41"/>
      <c r="HPF8" s="41"/>
      <c r="HPG8" s="41"/>
      <c r="HPH8" s="41"/>
      <c r="HPI8" s="41"/>
      <c r="HPJ8" s="41"/>
      <c r="HPK8" s="41"/>
      <c r="HPL8" s="41"/>
      <c r="HPM8" s="41"/>
      <c r="HPN8" s="41"/>
      <c r="HPO8" s="41"/>
      <c r="HPP8" s="41"/>
      <c r="HPQ8" s="41"/>
      <c r="HPR8" s="41"/>
      <c r="HPS8" s="41"/>
      <c r="HPT8" s="41"/>
      <c r="HPU8" s="41"/>
      <c r="HPV8" s="41"/>
      <c r="HPW8" s="41"/>
      <c r="HPX8" s="41"/>
      <c r="HPY8" s="41"/>
      <c r="HPZ8" s="41"/>
      <c r="HQA8" s="41"/>
      <c r="HQB8" s="41"/>
      <c r="HQC8" s="41"/>
      <c r="HQD8" s="41"/>
      <c r="HQE8" s="41"/>
      <c r="HQF8" s="41"/>
      <c r="HQG8" s="41"/>
      <c r="HQH8" s="41"/>
      <c r="HQI8" s="41"/>
      <c r="HQJ8" s="41"/>
      <c r="HQK8" s="41"/>
      <c r="HQL8" s="41"/>
      <c r="HQM8" s="41"/>
      <c r="HQN8" s="41"/>
      <c r="HQO8" s="41"/>
      <c r="HQP8" s="41"/>
      <c r="HQQ8" s="41"/>
      <c r="HQR8" s="41"/>
      <c r="HQS8" s="41"/>
      <c r="HQT8" s="41"/>
      <c r="HQU8" s="41"/>
      <c r="HQV8" s="41"/>
      <c r="HQW8" s="41"/>
      <c r="HQX8" s="41"/>
      <c r="HQY8" s="41"/>
      <c r="HQZ8" s="41"/>
      <c r="HRA8" s="41"/>
      <c r="HRB8" s="41"/>
      <c r="HRC8" s="41"/>
      <c r="HRD8" s="41"/>
      <c r="HRE8" s="41"/>
      <c r="HRF8" s="41"/>
      <c r="HRG8" s="41"/>
      <c r="HRH8" s="41"/>
      <c r="HRI8" s="41"/>
      <c r="HRJ8" s="41"/>
      <c r="HRK8" s="41"/>
      <c r="HRL8" s="41"/>
      <c r="HRM8" s="41"/>
      <c r="HRN8" s="41"/>
      <c r="HRO8" s="41"/>
      <c r="HRP8" s="41"/>
      <c r="HRQ8" s="41"/>
      <c r="HRR8" s="41"/>
      <c r="HRS8" s="41"/>
      <c r="HRT8" s="41"/>
      <c r="HRU8" s="41"/>
      <c r="HRV8" s="41"/>
      <c r="HRW8" s="41"/>
      <c r="HRX8" s="41"/>
      <c r="HRY8" s="41"/>
      <c r="HRZ8" s="41"/>
      <c r="HSA8" s="41"/>
      <c r="HSB8" s="41"/>
      <c r="HSC8" s="41"/>
      <c r="HSD8" s="41"/>
      <c r="HSE8" s="41"/>
      <c r="HSF8" s="41"/>
      <c r="HSG8" s="41"/>
      <c r="HSH8" s="41"/>
      <c r="HSI8" s="41"/>
      <c r="HSJ8" s="41"/>
      <c r="HSK8" s="41"/>
      <c r="HSL8" s="41"/>
      <c r="HSM8" s="41"/>
      <c r="HSN8" s="41"/>
      <c r="HSO8" s="41"/>
      <c r="HSP8" s="41"/>
      <c r="HSQ8" s="41"/>
      <c r="HSR8" s="41"/>
      <c r="HSS8" s="41"/>
      <c r="HST8" s="41"/>
      <c r="HSU8" s="41"/>
      <c r="HSV8" s="41"/>
      <c r="HSW8" s="41"/>
      <c r="HSX8" s="41"/>
      <c r="HSY8" s="41"/>
      <c r="HSZ8" s="41"/>
      <c r="HTA8" s="41"/>
      <c r="HTB8" s="41"/>
      <c r="HTC8" s="41"/>
      <c r="HTD8" s="41"/>
      <c r="HTE8" s="41"/>
      <c r="HTF8" s="41"/>
      <c r="HTG8" s="41"/>
      <c r="HTH8" s="41"/>
      <c r="HTI8" s="41"/>
      <c r="HTJ8" s="41"/>
      <c r="HTK8" s="41"/>
      <c r="HTL8" s="41"/>
      <c r="HTM8" s="41"/>
      <c r="HTN8" s="41"/>
      <c r="HTO8" s="41"/>
      <c r="HTP8" s="41"/>
      <c r="HTQ8" s="41"/>
      <c r="HTR8" s="41"/>
      <c r="HTS8" s="41"/>
      <c r="HTT8" s="41"/>
      <c r="HTU8" s="41"/>
      <c r="HTV8" s="41"/>
      <c r="HTW8" s="41"/>
      <c r="HTX8" s="41"/>
      <c r="HTY8" s="41"/>
      <c r="HTZ8" s="41"/>
      <c r="HUA8" s="41"/>
      <c r="HUB8" s="41"/>
      <c r="HUC8" s="41"/>
      <c r="HUD8" s="41"/>
      <c r="HUE8" s="41"/>
      <c r="HUF8" s="41"/>
      <c r="HUG8" s="41"/>
      <c r="HUH8" s="41"/>
      <c r="HUI8" s="41"/>
      <c r="HUJ8" s="41"/>
      <c r="HUK8" s="41"/>
      <c r="HUL8" s="41"/>
      <c r="HUM8" s="41"/>
      <c r="HUN8" s="41"/>
      <c r="HUO8" s="41"/>
      <c r="HUP8" s="41"/>
      <c r="HUQ8" s="41"/>
      <c r="HUR8" s="41"/>
      <c r="HUS8" s="41"/>
      <c r="HUT8" s="41"/>
      <c r="HUU8" s="41"/>
      <c r="HUV8" s="41"/>
      <c r="HUW8" s="41"/>
      <c r="HUX8" s="41"/>
      <c r="HUY8" s="41"/>
      <c r="HUZ8" s="41"/>
      <c r="HVA8" s="41"/>
      <c r="HVB8" s="41"/>
      <c r="HVC8" s="41"/>
      <c r="HVD8" s="41"/>
      <c r="HVE8" s="41"/>
      <c r="HVF8" s="41"/>
      <c r="HVG8" s="41"/>
      <c r="HVH8" s="41"/>
      <c r="HVI8" s="41"/>
      <c r="HVJ8" s="41"/>
      <c r="HVK8" s="41"/>
      <c r="HVL8" s="41"/>
      <c r="HVM8" s="41"/>
      <c r="HVN8" s="41"/>
      <c r="HVO8" s="41"/>
      <c r="HVP8" s="41"/>
      <c r="HVQ8" s="41"/>
      <c r="HVR8" s="41"/>
      <c r="HVS8" s="41"/>
      <c r="HVT8" s="41"/>
      <c r="HVU8" s="41"/>
      <c r="HVV8" s="41"/>
      <c r="HVW8" s="41"/>
      <c r="HVX8" s="41"/>
      <c r="HVY8" s="41"/>
      <c r="HVZ8" s="41"/>
      <c r="HWA8" s="41"/>
      <c r="HWB8" s="41"/>
      <c r="HWC8" s="41"/>
      <c r="HWD8" s="41"/>
      <c r="HWE8" s="41"/>
      <c r="HWF8" s="41"/>
      <c r="HWG8" s="41"/>
      <c r="HWH8" s="41"/>
      <c r="HWI8" s="41"/>
      <c r="HWJ8" s="41"/>
      <c r="HWK8" s="41"/>
      <c r="HWL8" s="41"/>
      <c r="HWM8" s="41"/>
      <c r="HWN8" s="41"/>
      <c r="HWO8" s="41"/>
      <c r="HWP8" s="41"/>
      <c r="HWQ8" s="41"/>
      <c r="HWR8" s="41"/>
      <c r="HWS8" s="41"/>
      <c r="HWT8" s="41"/>
      <c r="HWU8" s="41"/>
      <c r="HWV8" s="41"/>
      <c r="HWW8" s="41"/>
      <c r="HWX8" s="41"/>
      <c r="HWY8" s="41"/>
      <c r="HWZ8" s="41"/>
      <c r="HXA8" s="41"/>
      <c r="HXB8" s="41"/>
      <c r="HXC8" s="41"/>
      <c r="HXD8" s="41"/>
      <c r="HXE8" s="41"/>
      <c r="HXF8" s="41"/>
      <c r="HXG8" s="41"/>
      <c r="HXH8" s="41"/>
      <c r="HXI8" s="41"/>
      <c r="HXJ8" s="41"/>
      <c r="HXK8" s="41"/>
      <c r="HXL8" s="41"/>
      <c r="HXM8" s="41"/>
      <c r="HXN8" s="41"/>
      <c r="HXO8" s="41"/>
      <c r="HXP8" s="41"/>
      <c r="HXQ8" s="41"/>
      <c r="HXR8" s="41"/>
      <c r="HXS8" s="41"/>
      <c r="HXT8" s="41"/>
      <c r="HXU8" s="41"/>
      <c r="HXV8" s="41"/>
      <c r="HXW8" s="41"/>
      <c r="HXX8" s="41"/>
      <c r="HXY8" s="41"/>
      <c r="HXZ8" s="41"/>
      <c r="HYA8" s="41"/>
      <c r="HYB8" s="41"/>
      <c r="HYC8" s="41"/>
      <c r="HYD8" s="41"/>
      <c r="HYE8" s="41"/>
      <c r="HYF8" s="41"/>
      <c r="HYG8" s="41"/>
      <c r="HYH8" s="41"/>
      <c r="HYI8" s="41"/>
      <c r="HYJ8" s="41"/>
      <c r="HYK8" s="41"/>
      <c r="HYL8" s="41"/>
      <c r="HYM8" s="41"/>
      <c r="HYN8" s="41"/>
      <c r="HYO8" s="41"/>
      <c r="HYP8" s="41"/>
      <c r="HYQ8" s="41"/>
      <c r="HYR8" s="41"/>
      <c r="HYS8" s="41"/>
      <c r="HYT8" s="41"/>
      <c r="HYU8" s="41"/>
      <c r="HYV8" s="41"/>
      <c r="HYW8" s="41"/>
      <c r="HYX8" s="41"/>
      <c r="HYY8" s="41"/>
      <c r="HYZ8" s="41"/>
      <c r="HZA8" s="41"/>
      <c r="HZB8" s="41"/>
      <c r="HZC8" s="41"/>
      <c r="HZD8" s="41"/>
      <c r="HZE8" s="41"/>
      <c r="HZF8" s="41"/>
      <c r="HZG8" s="41"/>
      <c r="HZH8" s="41"/>
      <c r="HZI8" s="41"/>
      <c r="HZJ8" s="41"/>
      <c r="HZK8" s="41"/>
      <c r="HZL8" s="41"/>
      <c r="HZM8" s="41"/>
      <c r="HZN8" s="41"/>
      <c r="HZO8" s="41"/>
      <c r="HZP8" s="41"/>
      <c r="HZQ8" s="41"/>
      <c r="HZR8" s="41"/>
      <c r="HZS8" s="41"/>
      <c r="HZT8" s="41"/>
      <c r="HZU8" s="41"/>
      <c r="HZV8" s="41"/>
      <c r="HZW8" s="41"/>
      <c r="HZX8" s="41"/>
      <c r="HZY8" s="41"/>
      <c r="HZZ8" s="41"/>
      <c r="IAA8" s="41"/>
      <c r="IAB8" s="41"/>
      <c r="IAC8" s="41"/>
      <c r="IAD8" s="41"/>
      <c r="IAE8" s="41"/>
      <c r="IAF8" s="41"/>
      <c r="IAG8" s="41"/>
      <c r="IAH8" s="41"/>
      <c r="IAI8" s="41"/>
      <c r="IAJ8" s="41"/>
      <c r="IAK8" s="41"/>
      <c r="IAL8" s="41"/>
      <c r="IAM8" s="41"/>
      <c r="IAN8" s="41"/>
      <c r="IAO8" s="41"/>
      <c r="IAP8" s="41"/>
      <c r="IAQ8" s="41"/>
      <c r="IAR8" s="41"/>
      <c r="IAS8" s="41"/>
      <c r="IAT8" s="41"/>
      <c r="IAU8" s="41"/>
      <c r="IAV8" s="41"/>
      <c r="IAW8" s="41"/>
      <c r="IAX8" s="41"/>
      <c r="IAY8" s="41"/>
      <c r="IAZ8" s="41"/>
      <c r="IBA8" s="41"/>
      <c r="IBB8" s="41"/>
      <c r="IBC8" s="41"/>
      <c r="IBD8" s="41"/>
      <c r="IBE8" s="41"/>
      <c r="IBF8" s="41"/>
      <c r="IBG8" s="41"/>
      <c r="IBH8" s="41"/>
      <c r="IBI8" s="41"/>
      <c r="IBJ8" s="41"/>
      <c r="IBK8" s="41"/>
      <c r="IBL8" s="41"/>
      <c r="IBM8" s="41"/>
      <c r="IBN8" s="41"/>
      <c r="IBO8" s="41"/>
      <c r="IBP8" s="41"/>
      <c r="IBQ8" s="41"/>
      <c r="IBR8" s="41"/>
      <c r="IBS8" s="41"/>
      <c r="IBT8" s="41"/>
      <c r="IBU8" s="41"/>
      <c r="IBV8" s="41"/>
      <c r="IBW8" s="41"/>
      <c r="IBX8" s="41"/>
      <c r="IBY8" s="41"/>
      <c r="IBZ8" s="41"/>
      <c r="ICA8" s="41"/>
      <c r="ICB8" s="41"/>
      <c r="ICC8" s="41"/>
      <c r="ICD8" s="41"/>
      <c r="ICE8" s="41"/>
      <c r="ICF8" s="41"/>
      <c r="ICG8" s="41"/>
      <c r="ICH8" s="41"/>
      <c r="ICI8" s="41"/>
      <c r="ICJ8" s="41"/>
      <c r="ICK8" s="41"/>
      <c r="ICL8" s="41"/>
      <c r="ICM8" s="41"/>
      <c r="ICN8" s="41"/>
      <c r="ICO8" s="41"/>
      <c r="ICP8" s="41"/>
      <c r="ICQ8" s="41"/>
      <c r="ICR8" s="41"/>
      <c r="ICS8" s="41"/>
      <c r="ICT8" s="41"/>
      <c r="ICU8" s="41"/>
      <c r="ICV8" s="41"/>
      <c r="ICW8" s="41"/>
      <c r="ICX8" s="41"/>
      <c r="ICY8" s="41"/>
      <c r="ICZ8" s="41"/>
      <c r="IDA8" s="41"/>
      <c r="IDB8" s="41"/>
      <c r="IDC8" s="41"/>
      <c r="IDD8" s="41"/>
      <c r="IDE8" s="41"/>
      <c r="IDF8" s="41"/>
      <c r="IDG8" s="41"/>
      <c r="IDH8" s="41"/>
      <c r="IDI8" s="41"/>
      <c r="IDJ8" s="41"/>
      <c r="IDK8" s="41"/>
      <c r="IDL8" s="41"/>
      <c r="IDM8" s="41"/>
      <c r="IDN8" s="41"/>
      <c r="IDO8" s="41"/>
      <c r="IDP8" s="41"/>
      <c r="IDQ8" s="41"/>
      <c r="IDR8" s="41"/>
      <c r="IDS8" s="41"/>
      <c r="IDT8" s="41"/>
      <c r="IDU8" s="41"/>
      <c r="IDV8" s="41"/>
      <c r="IDW8" s="41"/>
      <c r="IDX8" s="41"/>
      <c r="IDY8" s="41"/>
      <c r="IDZ8" s="41"/>
      <c r="IEA8" s="41"/>
      <c r="IEB8" s="41"/>
      <c r="IEC8" s="41"/>
      <c r="IED8" s="41"/>
      <c r="IEE8" s="41"/>
      <c r="IEF8" s="41"/>
      <c r="IEG8" s="41"/>
      <c r="IEH8" s="41"/>
      <c r="IEI8" s="41"/>
      <c r="IEJ8" s="41"/>
      <c r="IEK8" s="41"/>
      <c r="IEL8" s="41"/>
      <c r="IEM8" s="41"/>
      <c r="IEN8" s="41"/>
      <c r="IEO8" s="41"/>
      <c r="IEP8" s="41"/>
      <c r="IEQ8" s="41"/>
      <c r="IER8" s="41"/>
      <c r="IES8" s="41"/>
      <c r="IET8" s="41"/>
      <c r="IEU8" s="41"/>
      <c r="IEV8" s="41"/>
      <c r="IEW8" s="41"/>
      <c r="IEX8" s="41"/>
      <c r="IEY8" s="41"/>
      <c r="IEZ8" s="41"/>
      <c r="IFA8" s="41"/>
      <c r="IFB8" s="41"/>
      <c r="IFC8" s="41"/>
      <c r="IFD8" s="41"/>
      <c r="IFE8" s="41"/>
      <c r="IFF8" s="41"/>
      <c r="IFG8" s="41"/>
      <c r="IFH8" s="41"/>
      <c r="IFI8" s="41"/>
      <c r="IFJ8" s="41"/>
      <c r="IFK8" s="41"/>
      <c r="IFL8" s="41"/>
      <c r="IFM8" s="41"/>
      <c r="IFN8" s="41"/>
      <c r="IFO8" s="41"/>
      <c r="IFP8" s="41"/>
      <c r="IFQ8" s="41"/>
      <c r="IFR8" s="41"/>
      <c r="IFS8" s="41"/>
      <c r="IFT8" s="41"/>
      <c r="IFU8" s="41"/>
      <c r="IFV8" s="41"/>
      <c r="IFW8" s="41"/>
      <c r="IFX8" s="41"/>
      <c r="IFY8" s="41"/>
      <c r="IFZ8" s="41"/>
      <c r="IGA8" s="41"/>
      <c r="IGB8" s="41"/>
      <c r="IGC8" s="41"/>
      <c r="IGD8" s="41"/>
      <c r="IGE8" s="41"/>
      <c r="IGF8" s="41"/>
      <c r="IGG8" s="41"/>
      <c r="IGH8" s="41"/>
      <c r="IGI8" s="41"/>
      <c r="IGJ8" s="41"/>
      <c r="IGK8" s="41"/>
      <c r="IGL8" s="41"/>
      <c r="IGM8" s="41"/>
      <c r="IGN8" s="41"/>
      <c r="IGO8" s="41"/>
      <c r="IGP8" s="41"/>
      <c r="IGQ8" s="41"/>
      <c r="IGR8" s="41"/>
      <c r="IGS8" s="41"/>
      <c r="IGT8" s="41"/>
      <c r="IGU8" s="41"/>
      <c r="IGV8" s="41"/>
      <c r="IGW8" s="41"/>
      <c r="IGX8" s="41"/>
      <c r="IGY8" s="41"/>
      <c r="IGZ8" s="41"/>
      <c r="IHA8" s="41"/>
      <c r="IHB8" s="41"/>
      <c r="IHC8" s="41"/>
      <c r="IHD8" s="41"/>
      <c r="IHE8" s="41"/>
      <c r="IHF8" s="41"/>
      <c r="IHG8" s="41"/>
      <c r="IHH8" s="41"/>
      <c r="IHI8" s="41"/>
      <c r="IHJ8" s="41"/>
      <c r="IHK8" s="41"/>
      <c r="IHL8" s="41"/>
      <c r="IHM8" s="41"/>
      <c r="IHN8" s="41"/>
      <c r="IHO8" s="41"/>
      <c r="IHP8" s="41"/>
      <c r="IHQ8" s="41"/>
      <c r="IHR8" s="41"/>
      <c r="IHS8" s="41"/>
      <c r="IHT8" s="41"/>
      <c r="IHU8" s="41"/>
      <c r="IHV8" s="41"/>
      <c r="IHW8" s="41"/>
      <c r="IHX8" s="41"/>
      <c r="IHY8" s="41"/>
      <c r="IHZ8" s="41"/>
      <c r="IIA8" s="41"/>
      <c r="IIB8" s="41"/>
      <c r="IIC8" s="41"/>
      <c r="IID8" s="41"/>
      <c r="IIE8" s="41"/>
      <c r="IIF8" s="41"/>
      <c r="IIG8" s="41"/>
      <c r="IIH8" s="41"/>
      <c r="III8" s="41"/>
      <c r="IIJ8" s="41"/>
      <c r="IIK8" s="41"/>
      <c r="IIL8" s="41"/>
      <c r="IIM8" s="41"/>
      <c r="IIN8" s="41"/>
      <c r="IIO8" s="41"/>
      <c r="IIP8" s="41"/>
      <c r="IIQ8" s="41"/>
      <c r="IIR8" s="41"/>
      <c r="IIS8" s="41"/>
      <c r="IIT8" s="41"/>
      <c r="IIU8" s="41"/>
      <c r="IIV8" s="41"/>
      <c r="IIW8" s="41"/>
      <c r="IIX8" s="41"/>
      <c r="IIY8" s="41"/>
      <c r="IIZ8" s="41"/>
      <c r="IJA8" s="41"/>
      <c r="IJB8" s="41"/>
      <c r="IJC8" s="41"/>
      <c r="IJD8" s="41"/>
      <c r="IJE8" s="41"/>
      <c r="IJF8" s="41"/>
      <c r="IJG8" s="41"/>
      <c r="IJH8" s="41"/>
      <c r="IJI8" s="41"/>
      <c r="IJJ8" s="41"/>
      <c r="IJK8" s="41"/>
      <c r="IJL8" s="41"/>
      <c r="IJM8" s="41"/>
      <c r="IJN8" s="41"/>
      <c r="IJO8" s="41"/>
      <c r="IJP8" s="41"/>
      <c r="IJQ8" s="41"/>
      <c r="IJR8" s="41"/>
      <c r="IJS8" s="41"/>
      <c r="IJT8" s="41"/>
      <c r="IJU8" s="41"/>
      <c r="IJV8" s="41"/>
      <c r="IJW8" s="41"/>
      <c r="IJX8" s="41"/>
      <c r="IJY8" s="41"/>
      <c r="IJZ8" s="41"/>
      <c r="IKA8" s="41"/>
      <c r="IKB8" s="41"/>
      <c r="IKC8" s="41"/>
      <c r="IKD8" s="41"/>
      <c r="IKE8" s="41"/>
      <c r="IKF8" s="41"/>
      <c r="IKG8" s="41"/>
      <c r="IKH8" s="41"/>
      <c r="IKI8" s="41"/>
      <c r="IKJ8" s="41"/>
      <c r="IKK8" s="41"/>
      <c r="IKL8" s="41"/>
      <c r="IKM8" s="41"/>
      <c r="IKN8" s="41"/>
      <c r="IKO8" s="41"/>
      <c r="IKP8" s="41"/>
      <c r="IKQ8" s="41"/>
      <c r="IKR8" s="41"/>
      <c r="IKS8" s="41"/>
      <c r="IKT8" s="41"/>
      <c r="IKU8" s="41"/>
      <c r="IKV8" s="41"/>
      <c r="IKW8" s="41"/>
      <c r="IKX8" s="41"/>
      <c r="IKY8" s="41"/>
      <c r="IKZ8" s="41"/>
      <c r="ILA8" s="41"/>
      <c r="ILB8" s="41"/>
      <c r="ILC8" s="41"/>
      <c r="ILD8" s="41"/>
      <c r="ILE8" s="41"/>
      <c r="ILF8" s="41"/>
      <c r="ILG8" s="41"/>
      <c r="ILH8" s="41"/>
      <c r="ILI8" s="41"/>
      <c r="ILJ8" s="41"/>
      <c r="ILK8" s="41"/>
      <c r="ILL8" s="41"/>
      <c r="ILM8" s="41"/>
      <c r="ILN8" s="41"/>
      <c r="ILO8" s="41"/>
      <c r="ILP8" s="41"/>
      <c r="ILQ8" s="41"/>
      <c r="ILR8" s="41"/>
      <c r="ILS8" s="41"/>
      <c r="ILT8" s="41"/>
      <c r="ILU8" s="41"/>
      <c r="ILV8" s="41"/>
      <c r="ILW8" s="41"/>
      <c r="ILX8" s="41"/>
      <c r="ILY8" s="41"/>
      <c r="ILZ8" s="41"/>
      <c r="IMA8" s="41"/>
      <c r="IMB8" s="41"/>
      <c r="IMC8" s="41"/>
      <c r="IMD8" s="41"/>
      <c r="IME8" s="41"/>
      <c r="IMF8" s="41"/>
      <c r="IMG8" s="41"/>
      <c r="IMH8" s="41"/>
      <c r="IMI8" s="41"/>
      <c r="IMJ8" s="41"/>
      <c r="IMK8" s="41"/>
      <c r="IML8" s="41"/>
      <c r="IMM8" s="41"/>
      <c r="IMN8" s="41"/>
      <c r="IMO8" s="41"/>
      <c r="IMP8" s="41"/>
      <c r="IMQ8" s="41"/>
      <c r="IMR8" s="41"/>
      <c r="IMS8" s="41"/>
      <c r="IMT8" s="41"/>
      <c r="IMU8" s="41"/>
      <c r="IMV8" s="41"/>
      <c r="IMW8" s="41"/>
      <c r="IMX8" s="41"/>
      <c r="IMY8" s="41"/>
      <c r="IMZ8" s="41"/>
      <c r="INA8" s="41"/>
      <c r="INB8" s="41"/>
      <c r="INC8" s="41"/>
      <c r="IND8" s="41"/>
      <c r="INE8" s="41"/>
      <c r="INF8" s="41"/>
      <c r="ING8" s="41"/>
      <c r="INH8" s="41"/>
      <c r="INI8" s="41"/>
      <c r="INJ8" s="41"/>
      <c r="INK8" s="41"/>
      <c r="INL8" s="41"/>
      <c r="INM8" s="41"/>
      <c r="INN8" s="41"/>
      <c r="INO8" s="41"/>
      <c r="INP8" s="41"/>
      <c r="INQ8" s="41"/>
      <c r="INR8" s="41"/>
      <c r="INS8" s="41"/>
      <c r="INT8" s="41"/>
      <c r="INU8" s="41"/>
      <c r="INV8" s="41"/>
      <c r="INW8" s="41"/>
      <c r="INX8" s="41"/>
      <c r="INY8" s="41"/>
      <c r="INZ8" s="41"/>
      <c r="IOA8" s="41"/>
      <c r="IOB8" s="41"/>
      <c r="IOC8" s="41"/>
      <c r="IOD8" s="41"/>
      <c r="IOE8" s="41"/>
      <c r="IOF8" s="41"/>
      <c r="IOG8" s="41"/>
      <c r="IOH8" s="41"/>
      <c r="IOI8" s="41"/>
      <c r="IOJ8" s="41"/>
      <c r="IOK8" s="41"/>
      <c r="IOL8" s="41"/>
      <c r="IOM8" s="41"/>
      <c r="ION8" s="41"/>
      <c r="IOO8" s="41"/>
      <c r="IOP8" s="41"/>
      <c r="IOQ8" s="41"/>
      <c r="IOR8" s="41"/>
      <c r="IOS8" s="41"/>
      <c r="IOT8" s="41"/>
      <c r="IOU8" s="41"/>
      <c r="IOV8" s="41"/>
      <c r="IOW8" s="41"/>
      <c r="IOX8" s="41"/>
      <c r="IOY8" s="41"/>
      <c r="IOZ8" s="41"/>
      <c r="IPA8" s="41"/>
      <c r="IPB8" s="41"/>
      <c r="IPC8" s="41"/>
      <c r="IPD8" s="41"/>
      <c r="IPE8" s="41"/>
      <c r="IPF8" s="41"/>
      <c r="IPG8" s="41"/>
      <c r="IPH8" s="41"/>
      <c r="IPI8" s="41"/>
      <c r="IPJ8" s="41"/>
      <c r="IPK8" s="41"/>
      <c r="IPL8" s="41"/>
      <c r="IPM8" s="41"/>
      <c r="IPN8" s="41"/>
      <c r="IPO8" s="41"/>
      <c r="IPP8" s="41"/>
      <c r="IPQ8" s="41"/>
      <c r="IPR8" s="41"/>
      <c r="IPS8" s="41"/>
      <c r="IPT8" s="41"/>
      <c r="IPU8" s="41"/>
      <c r="IPV8" s="41"/>
      <c r="IPW8" s="41"/>
      <c r="IPX8" s="41"/>
      <c r="IPY8" s="41"/>
      <c r="IPZ8" s="41"/>
      <c r="IQA8" s="41"/>
      <c r="IQB8" s="41"/>
      <c r="IQC8" s="41"/>
      <c r="IQD8" s="41"/>
      <c r="IQE8" s="41"/>
      <c r="IQF8" s="41"/>
      <c r="IQG8" s="41"/>
      <c r="IQH8" s="41"/>
      <c r="IQI8" s="41"/>
      <c r="IQJ8" s="41"/>
      <c r="IQK8" s="41"/>
      <c r="IQL8" s="41"/>
      <c r="IQM8" s="41"/>
      <c r="IQN8" s="41"/>
      <c r="IQO8" s="41"/>
      <c r="IQP8" s="41"/>
      <c r="IQQ8" s="41"/>
      <c r="IQR8" s="41"/>
      <c r="IQS8" s="41"/>
      <c r="IQT8" s="41"/>
      <c r="IQU8" s="41"/>
      <c r="IQV8" s="41"/>
      <c r="IQW8" s="41"/>
      <c r="IQX8" s="41"/>
      <c r="IQY8" s="41"/>
      <c r="IQZ8" s="41"/>
      <c r="IRA8" s="41"/>
      <c r="IRB8" s="41"/>
      <c r="IRC8" s="41"/>
      <c r="IRD8" s="41"/>
      <c r="IRE8" s="41"/>
      <c r="IRF8" s="41"/>
      <c r="IRG8" s="41"/>
      <c r="IRH8" s="41"/>
      <c r="IRI8" s="41"/>
      <c r="IRJ8" s="41"/>
      <c r="IRK8" s="41"/>
      <c r="IRL8" s="41"/>
      <c r="IRM8" s="41"/>
      <c r="IRN8" s="41"/>
      <c r="IRO8" s="41"/>
      <c r="IRP8" s="41"/>
      <c r="IRQ8" s="41"/>
      <c r="IRR8" s="41"/>
      <c r="IRS8" s="41"/>
      <c r="IRT8" s="41"/>
      <c r="IRU8" s="41"/>
      <c r="IRV8" s="41"/>
      <c r="IRW8" s="41"/>
      <c r="IRX8" s="41"/>
      <c r="IRY8" s="41"/>
      <c r="IRZ8" s="41"/>
      <c r="ISA8" s="41"/>
      <c r="ISB8" s="41"/>
      <c r="ISC8" s="41"/>
      <c r="ISD8" s="41"/>
      <c r="ISE8" s="41"/>
      <c r="ISF8" s="41"/>
      <c r="ISG8" s="41"/>
      <c r="ISH8" s="41"/>
      <c r="ISI8" s="41"/>
      <c r="ISJ8" s="41"/>
      <c r="ISK8" s="41"/>
      <c r="ISL8" s="41"/>
      <c r="ISM8" s="41"/>
      <c r="ISN8" s="41"/>
      <c r="ISO8" s="41"/>
      <c r="ISP8" s="41"/>
      <c r="ISQ8" s="41"/>
      <c r="ISR8" s="41"/>
      <c r="ISS8" s="41"/>
      <c r="IST8" s="41"/>
      <c r="ISU8" s="41"/>
      <c r="ISV8" s="41"/>
      <c r="ISW8" s="41"/>
      <c r="ISX8" s="41"/>
      <c r="ISY8" s="41"/>
      <c r="ISZ8" s="41"/>
      <c r="ITA8" s="41"/>
      <c r="ITB8" s="41"/>
      <c r="ITC8" s="41"/>
      <c r="ITD8" s="41"/>
      <c r="ITE8" s="41"/>
      <c r="ITF8" s="41"/>
      <c r="ITG8" s="41"/>
      <c r="ITH8" s="41"/>
      <c r="ITI8" s="41"/>
      <c r="ITJ8" s="41"/>
      <c r="ITK8" s="41"/>
      <c r="ITL8" s="41"/>
      <c r="ITM8" s="41"/>
      <c r="ITN8" s="41"/>
      <c r="ITO8" s="41"/>
      <c r="ITP8" s="41"/>
      <c r="ITQ8" s="41"/>
      <c r="ITR8" s="41"/>
      <c r="ITS8" s="41"/>
      <c r="ITT8" s="41"/>
      <c r="ITU8" s="41"/>
      <c r="ITV8" s="41"/>
      <c r="ITW8" s="41"/>
      <c r="ITX8" s="41"/>
      <c r="ITY8" s="41"/>
      <c r="ITZ8" s="41"/>
      <c r="IUA8" s="41"/>
      <c r="IUB8" s="41"/>
      <c r="IUC8" s="41"/>
      <c r="IUD8" s="41"/>
      <c r="IUE8" s="41"/>
      <c r="IUF8" s="41"/>
      <c r="IUG8" s="41"/>
      <c r="IUH8" s="41"/>
      <c r="IUI8" s="41"/>
      <c r="IUJ8" s="41"/>
      <c r="IUK8" s="41"/>
      <c r="IUL8" s="41"/>
      <c r="IUM8" s="41"/>
      <c r="IUN8" s="41"/>
      <c r="IUO8" s="41"/>
      <c r="IUP8" s="41"/>
      <c r="IUQ8" s="41"/>
      <c r="IUR8" s="41"/>
      <c r="IUS8" s="41"/>
      <c r="IUT8" s="41"/>
      <c r="IUU8" s="41"/>
      <c r="IUV8" s="41"/>
      <c r="IUW8" s="41"/>
      <c r="IUX8" s="41"/>
      <c r="IUY8" s="41"/>
      <c r="IUZ8" s="41"/>
      <c r="IVA8" s="41"/>
      <c r="IVB8" s="41"/>
      <c r="IVC8" s="41"/>
      <c r="IVD8" s="41"/>
      <c r="IVE8" s="41"/>
      <c r="IVF8" s="41"/>
      <c r="IVG8" s="41"/>
      <c r="IVH8" s="41"/>
      <c r="IVI8" s="41"/>
      <c r="IVJ8" s="41"/>
      <c r="IVK8" s="41"/>
      <c r="IVL8" s="41"/>
      <c r="IVM8" s="41"/>
      <c r="IVN8" s="41"/>
      <c r="IVO8" s="41"/>
      <c r="IVP8" s="41"/>
      <c r="IVQ8" s="41"/>
      <c r="IVR8" s="41"/>
      <c r="IVS8" s="41"/>
      <c r="IVT8" s="41"/>
      <c r="IVU8" s="41"/>
      <c r="IVV8" s="41"/>
      <c r="IVW8" s="41"/>
      <c r="IVX8" s="41"/>
      <c r="IVY8" s="41"/>
      <c r="IVZ8" s="41"/>
      <c r="IWA8" s="41"/>
      <c r="IWB8" s="41"/>
      <c r="IWC8" s="41"/>
      <c r="IWD8" s="41"/>
      <c r="IWE8" s="41"/>
      <c r="IWF8" s="41"/>
      <c r="IWG8" s="41"/>
      <c r="IWH8" s="41"/>
      <c r="IWI8" s="41"/>
      <c r="IWJ8" s="41"/>
      <c r="IWK8" s="41"/>
      <c r="IWL8" s="41"/>
      <c r="IWM8" s="41"/>
      <c r="IWN8" s="41"/>
      <c r="IWO8" s="41"/>
      <c r="IWP8" s="41"/>
      <c r="IWQ8" s="41"/>
      <c r="IWR8" s="41"/>
      <c r="IWS8" s="41"/>
      <c r="IWT8" s="41"/>
      <c r="IWU8" s="41"/>
      <c r="IWV8" s="41"/>
      <c r="IWW8" s="41"/>
      <c r="IWX8" s="41"/>
      <c r="IWY8" s="41"/>
      <c r="IWZ8" s="41"/>
      <c r="IXA8" s="41"/>
      <c r="IXB8" s="41"/>
      <c r="IXC8" s="41"/>
      <c r="IXD8" s="41"/>
      <c r="IXE8" s="41"/>
      <c r="IXF8" s="41"/>
      <c r="IXG8" s="41"/>
      <c r="IXH8" s="41"/>
      <c r="IXI8" s="41"/>
      <c r="IXJ8" s="41"/>
      <c r="IXK8" s="41"/>
      <c r="IXL8" s="41"/>
      <c r="IXM8" s="41"/>
      <c r="IXN8" s="41"/>
      <c r="IXO8" s="41"/>
      <c r="IXP8" s="41"/>
      <c r="IXQ8" s="41"/>
      <c r="IXR8" s="41"/>
      <c r="IXS8" s="41"/>
      <c r="IXT8" s="41"/>
      <c r="IXU8" s="41"/>
      <c r="IXV8" s="41"/>
      <c r="IXW8" s="41"/>
      <c r="IXX8" s="41"/>
      <c r="IXY8" s="41"/>
      <c r="IXZ8" s="41"/>
      <c r="IYA8" s="41"/>
      <c r="IYB8" s="41"/>
      <c r="IYC8" s="41"/>
      <c r="IYD8" s="41"/>
      <c r="IYE8" s="41"/>
      <c r="IYF8" s="41"/>
      <c r="IYG8" s="41"/>
      <c r="IYH8" s="41"/>
      <c r="IYI8" s="41"/>
      <c r="IYJ8" s="41"/>
      <c r="IYK8" s="41"/>
      <c r="IYL8" s="41"/>
      <c r="IYM8" s="41"/>
      <c r="IYN8" s="41"/>
      <c r="IYO8" s="41"/>
      <c r="IYP8" s="41"/>
      <c r="IYQ8" s="41"/>
      <c r="IYR8" s="41"/>
      <c r="IYS8" s="41"/>
      <c r="IYT8" s="41"/>
      <c r="IYU8" s="41"/>
      <c r="IYV8" s="41"/>
      <c r="IYW8" s="41"/>
      <c r="IYX8" s="41"/>
      <c r="IYY8" s="41"/>
      <c r="IYZ8" s="41"/>
      <c r="IZA8" s="41"/>
      <c r="IZB8" s="41"/>
      <c r="IZC8" s="41"/>
      <c r="IZD8" s="41"/>
      <c r="IZE8" s="41"/>
      <c r="IZF8" s="41"/>
      <c r="IZG8" s="41"/>
      <c r="IZH8" s="41"/>
      <c r="IZI8" s="41"/>
      <c r="IZJ8" s="41"/>
      <c r="IZK8" s="41"/>
      <c r="IZL8" s="41"/>
      <c r="IZM8" s="41"/>
      <c r="IZN8" s="41"/>
      <c r="IZO8" s="41"/>
      <c r="IZP8" s="41"/>
      <c r="IZQ8" s="41"/>
      <c r="IZR8" s="41"/>
      <c r="IZS8" s="41"/>
      <c r="IZT8" s="41"/>
      <c r="IZU8" s="41"/>
      <c r="IZV8" s="41"/>
      <c r="IZW8" s="41"/>
      <c r="IZX8" s="41"/>
      <c r="IZY8" s="41"/>
      <c r="IZZ8" s="41"/>
      <c r="JAA8" s="41"/>
      <c r="JAB8" s="41"/>
      <c r="JAC8" s="41"/>
      <c r="JAD8" s="41"/>
      <c r="JAE8" s="41"/>
      <c r="JAF8" s="41"/>
      <c r="JAG8" s="41"/>
      <c r="JAH8" s="41"/>
      <c r="JAI8" s="41"/>
      <c r="JAJ8" s="41"/>
      <c r="JAK8" s="41"/>
      <c r="JAL8" s="41"/>
      <c r="JAM8" s="41"/>
      <c r="JAN8" s="41"/>
      <c r="JAO8" s="41"/>
      <c r="JAP8" s="41"/>
      <c r="JAQ8" s="41"/>
      <c r="JAR8" s="41"/>
      <c r="JAS8" s="41"/>
      <c r="JAT8" s="41"/>
      <c r="JAU8" s="41"/>
      <c r="JAV8" s="41"/>
      <c r="JAW8" s="41"/>
      <c r="JAX8" s="41"/>
      <c r="JAY8" s="41"/>
      <c r="JAZ8" s="41"/>
      <c r="JBA8" s="41"/>
      <c r="JBB8" s="41"/>
      <c r="JBC8" s="41"/>
      <c r="JBD8" s="41"/>
      <c r="JBE8" s="41"/>
      <c r="JBF8" s="41"/>
      <c r="JBG8" s="41"/>
      <c r="JBH8" s="41"/>
      <c r="JBI8" s="41"/>
      <c r="JBJ8" s="41"/>
      <c r="JBK8" s="41"/>
      <c r="JBL8" s="41"/>
      <c r="JBM8" s="41"/>
      <c r="JBN8" s="41"/>
      <c r="JBO8" s="41"/>
      <c r="JBP8" s="41"/>
      <c r="JBQ8" s="41"/>
      <c r="JBR8" s="41"/>
      <c r="JBS8" s="41"/>
      <c r="JBT8" s="41"/>
      <c r="JBU8" s="41"/>
      <c r="JBV8" s="41"/>
      <c r="JBW8" s="41"/>
      <c r="JBX8" s="41"/>
      <c r="JBY8" s="41"/>
      <c r="JBZ8" s="41"/>
      <c r="JCA8" s="41"/>
      <c r="JCB8" s="41"/>
      <c r="JCC8" s="41"/>
      <c r="JCD8" s="41"/>
      <c r="JCE8" s="41"/>
      <c r="JCF8" s="41"/>
      <c r="JCG8" s="41"/>
      <c r="JCH8" s="41"/>
      <c r="JCI8" s="41"/>
      <c r="JCJ8" s="41"/>
      <c r="JCK8" s="41"/>
      <c r="JCL8" s="41"/>
      <c r="JCM8" s="41"/>
      <c r="JCN8" s="41"/>
      <c r="JCO8" s="41"/>
      <c r="JCP8" s="41"/>
      <c r="JCQ8" s="41"/>
      <c r="JCR8" s="41"/>
      <c r="JCS8" s="41"/>
      <c r="JCT8" s="41"/>
      <c r="JCU8" s="41"/>
      <c r="JCV8" s="41"/>
      <c r="JCW8" s="41"/>
      <c r="JCX8" s="41"/>
      <c r="JCY8" s="41"/>
      <c r="JCZ8" s="41"/>
      <c r="JDA8" s="41"/>
      <c r="JDB8" s="41"/>
      <c r="JDC8" s="41"/>
      <c r="JDD8" s="41"/>
      <c r="JDE8" s="41"/>
      <c r="JDF8" s="41"/>
      <c r="JDG8" s="41"/>
      <c r="JDH8" s="41"/>
      <c r="JDI8" s="41"/>
      <c r="JDJ8" s="41"/>
      <c r="JDK8" s="41"/>
      <c r="JDL8" s="41"/>
      <c r="JDM8" s="41"/>
      <c r="JDN8" s="41"/>
      <c r="JDO8" s="41"/>
      <c r="JDP8" s="41"/>
      <c r="JDQ8" s="41"/>
      <c r="JDR8" s="41"/>
      <c r="JDS8" s="41"/>
      <c r="JDT8" s="41"/>
      <c r="JDU8" s="41"/>
      <c r="JDV8" s="41"/>
      <c r="JDW8" s="41"/>
      <c r="JDX8" s="41"/>
      <c r="JDY8" s="41"/>
      <c r="JDZ8" s="41"/>
      <c r="JEA8" s="41"/>
      <c r="JEB8" s="41"/>
      <c r="JEC8" s="41"/>
      <c r="JED8" s="41"/>
      <c r="JEE8" s="41"/>
      <c r="JEF8" s="41"/>
      <c r="JEG8" s="41"/>
      <c r="JEH8" s="41"/>
      <c r="JEI8" s="41"/>
      <c r="JEJ8" s="41"/>
      <c r="JEK8" s="41"/>
      <c r="JEL8" s="41"/>
      <c r="JEM8" s="41"/>
      <c r="JEN8" s="41"/>
      <c r="JEO8" s="41"/>
      <c r="JEP8" s="41"/>
      <c r="JEQ8" s="41"/>
      <c r="JER8" s="41"/>
      <c r="JES8" s="41"/>
      <c r="JET8" s="41"/>
      <c r="JEU8" s="41"/>
      <c r="JEV8" s="41"/>
      <c r="JEW8" s="41"/>
      <c r="JEX8" s="41"/>
      <c r="JEY8" s="41"/>
      <c r="JEZ8" s="41"/>
      <c r="JFA8" s="41"/>
      <c r="JFB8" s="41"/>
      <c r="JFC8" s="41"/>
      <c r="JFD8" s="41"/>
      <c r="JFE8" s="41"/>
      <c r="JFF8" s="41"/>
      <c r="JFG8" s="41"/>
      <c r="JFH8" s="41"/>
      <c r="JFI8" s="41"/>
      <c r="JFJ8" s="41"/>
      <c r="JFK8" s="41"/>
      <c r="JFL8" s="41"/>
      <c r="JFM8" s="41"/>
      <c r="JFN8" s="41"/>
      <c r="JFO8" s="41"/>
      <c r="JFP8" s="41"/>
      <c r="JFQ8" s="41"/>
      <c r="JFR8" s="41"/>
      <c r="JFS8" s="41"/>
      <c r="JFT8" s="41"/>
      <c r="JFU8" s="41"/>
      <c r="JFV8" s="41"/>
      <c r="JFW8" s="41"/>
      <c r="JFX8" s="41"/>
      <c r="JFY8" s="41"/>
      <c r="JFZ8" s="41"/>
      <c r="JGA8" s="41"/>
      <c r="JGB8" s="41"/>
      <c r="JGC8" s="41"/>
      <c r="JGD8" s="41"/>
      <c r="JGE8" s="41"/>
      <c r="JGF8" s="41"/>
      <c r="JGG8" s="41"/>
      <c r="JGH8" s="41"/>
      <c r="JGI8" s="41"/>
      <c r="JGJ8" s="41"/>
      <c r="JGK8" s="41"/>
      <c r="JGL8" s="41"/>
      <c r="JGM8" s="41"/>
      <c r="JGN8" s="41"/>
      <c r="JGO8" s="41"/>
      <c r="JGP8" s="41"/>
      <c r="JGQ8" s="41"/>
      <c r="JGR8" s="41"/>
      <c r="JGS8" s="41"/>
      <c r="JGT8" s="41"/>
      <c r="JGU8" s="41"/>
      <c r="JGV8" s="41"/>
      <c r="JGW8" s="41"/>
      <c r="JGX8" s="41"/>
      <c r="JGY8" s="41"/>
      <c r="JGZ8" s="41"/>
      <c r="JHA8" s="41"/>
      <c r="JHB8" s="41"/>
      <c r="JHC8" s="41"/>
      <c r="JHD8" s="41"/>
      <c r="JHE8" s="41"/>
      <c r="JHF8" s="41"/>
      <c r="JHG8" s="41"/>
      <c r="JHH8" s="41"/>
      <c r="JHI8" s="41"/>
      <c r="JHJ8" s="41"/>
      <c r="JHK8" s="41"/>
      <c r="JHL8" s="41"/>
      <c r="JHM8" s="41"/>
      <c r="JHN8" s="41"/>
      <c r="JHO8" s="41"/>
      <c r="JHP8" s="41"/>
      <c r="JHQ8" s="41"/>
      <c r="JHR8" s="41"/>
      <c r="JHS8" s="41"/>
      <c r="JHT8" s="41"/>
      <c r="JHU8" s="41"/>
      <c r="JHV8" s="41"/>
      <c r="JHW8" s="41"/>
      <c r="JHX8" s="41"/>
      <c r="JHY8" s="41"/>
      <c r="JHZ8" s="41"/>
      <c r="JIA8" s="41"/>
      <c r="JIB8" s="41"/>
      <c r="JIC8" s="41"/>
      <c r="JID8" s="41"/>
      <c r="JIE8" s="41"/>
      <c r="JIF8" s="41"/>
      <c r="JIG8" s="41"/>
      <c r="JIH8" s="41"/>
      <c r="JII8" s="41"/>
      <c r="JIJ8" s="41"/>
      <c r="JIK8" s="41"/>
      <c r="JIL8" s="41"/>
      <c r="JIM8" s="41"/>
      <c r="JIN8" s="41"/>
      <c r="JIO8" s="41"/>
      <c r="JIP8" s="41"/>
      <c r="JIQ8" s="41"/>
      <c r="JIR8" s="41"/>
      <c r="JIS8" s="41"/>
      <c r="JIT8" s="41"/>
      <c r="JIU8" s="41"/>
      <c r="JIV8" s="41"/>
      <c r="JIW8" s="41"/>
      <c r="JIX8" s="41"/>
      <c r="JIY8" s="41"/>
      <c r="JIZ8" s="41"/>
      <c r="JJA8" s="41"/>
      <c r="JJB8" s="41"/>
      <c r="JJC8" s="41"/>
      <c r="JJD8" s="41"/>
      <c r="JJE8" s="41"/>
      <c r="JJF8" s="41"/>
      <c r="JJG8" s="41"/>
      <c r="JJH8" s="41"/>
      <c r="JJI8" s="41"/>
      <c r="JJJ8" s="41"/>
      <c r="JJK8" s="41"/>
      <c r="JJL8" s="41"/>
      <c r="JJM8" s="41"/>
      <c r="JJN8" s="41"/>
      <c r="JJO8" s="41"/>
      <c r="JJP8" s="41"/>
      <c r="JJQ8" s="41"/>
      <c r="JJR8" s="41"/>
      <c r="JJS8" s="41"/>
      <c r="JJT8" s="41"/>
      <c r="JJU8" s="41"/>
      <c r="JJV8" s="41"/>
      <c r="JJW8" s="41"/>
      <c r="JJX8" s="41"/>
      <c r="JJY8" s="41"/>
      <c r="JJZ8" s="41"/>
      <c r="JKA8" s="41"/>
      <c r="JKB8" s="41"/>
      <c r="JKC8" s="41"/>
      <c r="JKD8" s="41"/>
      <c r="JKE8" s="41"/>
      <c r="JKF8" s="41"/>
      <c r="JKG8" s="41"/>
      <c r="JKH8" s="41"/>
      <c r="JKI8" s="41"/>
      <c r="JKJ8" s="41"/>
      <c r="JKK8" s="41"/>
      <c r="JKL8" s="41"/>
      <c r="JKM8" s="41"/>
      <c r="JKN8" s="41"/>
      <c r="JKO8" s="41"/>
      <c r="JKP8" s="41"/>
      <c r="JKQ8" s="41"/>
      <c r="JKR8" s="41"/>
      <c r="JKS8" s="41"/>
      <c r="JKT8" s="41"/>
      <c r="JKU8" s="41"/>
      <c r="JKV8" s="41"/>
      <c r="JKW8" s="41"/>
      <c r="JKX8" s="41"/>
      <c r="JKY8" s="41"/>
      <c r="JKZ8" s="41"/>
      <c r="JLA8" s="41"/>
      <c r="JLB8" s="41"/>
      <c r="JLC8" s="41"/>
      <c r="JLD8" s="41"/>
      <c r="JLE8" s="41"/>
      <c r="JLF8" s="41"/>
      <c r="JLG8" s="41"/>
      <c r="JLH8" s="41"/>
      <c r="JLI8" s="41"/>
      <c r="JLJ8" s="41"/>
      <c r="JLK8" s="41"/>
      <c r="JLL8" s="41"/>
      <c r="JLM8" s="41"/>
      <c r="JLN8" s="41"/>
      <c r="JLO8" s="41"/>
      <c r="JLP8" s="41"/>
      <c r="JLQ8" s="41"/>
      <c r="JLR8" s="41"/>
      <c r="JLS8" s="41"/>
      <c r="JLT8" s="41"/>
      <c r="JLU8" s="41"/>
      <c r="JLV8" s="41"/>
      <c r="JLW8" s="41"/>
      <c r="JLX8" s="41"/>
      <c r="JLY8" s="41"/>
      <c r="JLZ8" s="41"/>
      <c r="JMA8" s="41"/>
      <c r="JMB8" s="41"/>
      <c r="JMC8" s="41"/>
      <c r="JMD8" s="41"/>
      <c r="JME8" s="41"/>
      <c r="JMF8" s="41"/>
      <c r="JMG8" s="41"/>
      <c r="JMH8" s="41"/>
      <c r="JMI8" s="41"/>
      <c r="JMJ8" s="41"/>
      <c r="JMK8" s="41"/>
      <c r="JML8" s="41"/>
      <c r="JMM8" s="41"/>
      <c r="JMN8" s="41"/>
      <c r="JMO8" s="41"/>
      <c r="JMP8" s="41"/>
      <c r="JMQ8" s="41"/>
      <c r="JMR8" s="41"/>
      <c r="JMS8" s="41"/>
      <c r="JMT8" s="41"/>
      <c r="JMU8" s="41"/>
      <c r="JMV8" s="41"/>
      <c r="JMW8" s="41"/>
      <c r="JMX8" s="41"/>
      <c r="JMY8" s="41"/>
      <c r="JMZ8" s="41"/>
      <c r="JNA8" s="41"/>
      <c r="JNB8" s="41"/>
      <c r="JNC8" s="41"/>
      <c r="JND8" s="41"/>
      <c r="JNE8" s="41"/>
      <c r="JNF8" s="41"/>
      <c r="JNG8" s="41"/>
      <c r="JNH8" s="41"/>
      <c r="JNI8" s="41"/>
      <c r="JNJ8" s="41"/>
      <c r="JNK8" s="41"/>
      <c r="JNL8" s="41"/>
      <c r="JNM8" s="41"/>
      <c r="JNN8" s="41"/>
      <c r="JNO8" s="41"/>
      <c r="JNP8" s="41"/>
      <c r="JNQ8" s="41"/>
      <c r="JNR8" s="41"/>
      <c r="JNS8" s="41"/>
      <c r="JNT8" s="41"/>
      <c r="JNU8" s="41"/>
      <c r="JNV8" s="41"/>
      <c r="JNW8" s="41"/>
      <c r="JNX8" s="41"/>
      <c r="JNY8" s="41"/>
      <c r="JNZ8" s="41"/>
      <c r="JOA8" s="41"/>
      <c r="JOB8" s="41"/>
      <c r="JOC8" s="41"/>
      <c r="JOD8" s="41"/>
      <c r="JOE8" s="41"/>
      <c r="JOF8" s="41"/>
      <c r="JOG8" s="41"/>
      <c r="JOH8" s="41"/>
      <c r="JOI8" s="41"/>
      <c r="JOJ8" s="41"/>
      <c r="JOK8" s="41"/>
      <c r="JOL8" s="41"/>
      <c r="JOM8" s="41"/>
      <c r="JON8" s="41"/>
      <c r="JOO8" s="41"/>
      <c r="JOP8" s="41"/>
      <c r="JOQ8" s="41"/>
      <c r="JOR8" s="41"/>
      <c r="JOS8" s="41"/>
      <c r="JOT8" s="41"/>
      <c r="JOU8" s="41"/>
      <c r="JOV8" s="41"/>
      <c r="JOW8" s="41"/>
      <c r="JOX8" s="41"/>
      <c r="JOY8" s="41"/>
      <c r="JOZ8" s="41"/>
      <c r="JPA8" s="41"/>
      <c r="JPB8" s="41"/>
      <c r="JPC8" s="41"/>
      <c r="JPD8" s="41"/>
      <c r="JPE8" s="41"/>
      <c r="JPF8" s="41"/>
      <c r="JPG8" s="41"/>
      <c r="JPH8" s="41"/>
      <c r="JPI8" s="41"/>
      <c r="JPJ8" s="41"/>
      <c r="JPK8" s="41"/>
      <c r="JPL8" s="41"/>
      <c r="JPM8" s="41"/>
      <c r="JPN8" s="41"/>
      <c r="JPO8" s="41"/>
      <c r="JPP8" s="41"/>
      <c r="JPQ8" s="41"/>
      <c r="JPR8" s="41"/>
      <c r="JPS8" s="41"/>
      <c r="JPT8" s="41"/>
      <c r="JPU8" s="41"/>
      <c r="JPV8" s="41"/>
      <c r="JPW8" s="41"/>
      <c r="JPX8" s="41"/>
      <c r="JPY8" s="41"/>
      <c r="JPZ8" s="41"/>
      <c r="JQA8" s="41"/>
      <c r="JQB8" s="41"/>
      <c r="JQC8" s="41"/>
      <c r="JQD8" s="41"/>
      <c r="JQE8" s="41"/>
      <c r="JQF8" s="41"/>
      <c r="JQG8" s="41"/>
      <c r="JQH8" s="41"/>
      <c r="JQI8" s="41"/>
      <c r="JQJ8" s="41"/>
      <c r="JQK8" s="41"/>
      <c r="JQL8" s="41"/>
      <c r="JQM8" s="41"/>
      <c r="JQN8" s="41"/>
      <c r="JQO8" s="41"/>
      <c r="JQP8" s="41"/>
      <c r="JQQ8" s="41"/>
      <c r="JQR8" s="41"/>
      <c r="JQS8" s="41"/>
      <c r="JQT8" s="41"/>
      <c r="JQU8" s="41"/>
      <c r="JQV8" s="41"/>
      <c r="JQW8" s="41"/>
      <c r="JQX8" s="41"/>
      <c r="JQY8" s="41"/>
      <c r="JQZ8" s="41"/>
      <c r="JRA8" s="41"/>
      <c r="JRB8" s="41"/>
      <c r="JRC8" s="41"/>
      <c r="JRD8" s="41"/>
      <c r="JRE8" s="41"/>
      <c r="JRF8" s="41"/>
      <c r="JRG8" s="41"/>
      <c r="JRH8" s="41"/>
      <c r="JRI8" s="41"/>
      <c r="JRJ8" s="41"/>
      <c r="JRK8" s="41"/>
      <c r="JRL8" s="41"/>
      <c r="JRM8" s="41"/>
      <c r="JRN8" s="41"/>
      <c r="JRO8" s="41"/>
      <c r="JRP8" s="41"/>
      <c r="JRQ8" s="41"/>
      <c r="JRR8" s="41"/>
      <c r="JRS8" s="41"/>
      <c r="JRT8" s="41"/>
      <c r="JRU8" s="41"/>
      <c r="JRV8" s="41"/>
      <c r="JRW8" s="41"/>
      <c r="JRX8" s="41"/>
      <c r="JRY8" s="41"/>
      <c r="JRZ8" s="41"/>
      <c r="JSA8" s="41"/>
      <c r="JSB8" s="41"/>
      <c r="JSC8" s="41"/>
      <c r="JSD8" s="41"/>
      <c r="JSE8" s="41"/>
      <c r="JSF8" s="41"/>
      <c r="JSG8" s="41"/>
      <c r="JSH8" s="41"/>
      <c r="JSI8" s="41"/>
      <c r="JSJ8" s="41"/>
      <c r="JSK8" s="41"/>
      <c r="JSL8" s="41"/>
      <c r="JSM8" s="41"/>
      <c r="JSN8" s="41"/>
      <c r="JSO8" s="41"/>
      <c r="JSP8" s="41"/>
      <c r="JSQ8" s="41"/>
      <c r="JSR8" s="41"/>
      <c r="JSS8" s="41"/>
      <c r="JST8" s="41"/>
      <c r="JSU8" s="41"/>
      <c r="JSV8" s="41"/>
      <c r="JSW8" s="41"/>
      <c r="JSX8" s="41"/>
      <c r="JSY8" s="41"/>
      <c r="JSZ8" s="41"/>
      <c r="JTA8" s="41"/>
      <c r="JTB8" s="41"/>
      <c r="JTC8" s="41"/>
      <c r="JTD8" s="41"/>
      <c r="JTE8" s="41"/>
      <c r="JTF8" s="41"/>
      <c r="JTG8" s="41"/>
      <c r="JTH8" s="41"/>
      <c r="JTI8" s="41"/>
      <c r="JTJ8" s="41"/>
      <c r="JTK8" s="41"/>
      <c r="JTL8" s="41"/>
      <c r="JTM8" s="41"/>
      <c r="JTN8" s="41"/>
      <c r="JTO8" s="41"/>
      <c r="JTP8" s="41"/>
      <c r="JTQ8" s="41"/>
      <c r="JTR8" s="41"/>
      <c r="JTS8" s="41"/>
      <c r="JTT8" s="41"/>
      <c r="JTU8" s="41"/>
      <c r="JTV8" s="41"/>
      <c r="JTW8" s="41"/>
      <c r="JTX8" s="41"/>
      <c r="JTY8" s="41"/>
      <c r="JTZ8" s="41"/>
      <c r="JUA8" s="41"/>
      <c r="JUB8" s="41"/>
      <c r="JUC8" s="41"/>
      <c r="JUD8" s="41"/>
      <c r="JUE8" s="41"/>
      <c r="JUF8" s="41"/>
      <c r="JUG8" s="41"/>
      <c r="JUH8" s="41"/>
      <c r="JUI8" s="41"/>
      <c r="JUJ8" s="41"/>
      <c r="JUK8" s="41"/>
      <c r="JUL8" s="41"/>
      <c r="JUM8" s="41"/>
      <c r="JUN8" s="41"/>
      <c r="JUO8" s="41"/>
      <c r="JUP8" s="41"/>
      <c r="JUQ8" s="41"/>
      <c r="JUR8" s="41"/>
      <c r="JUS8" s="41"/>
      <c r="JUT8" s="41"/>
      <c r="JUU8" s="41"/>
      <c r="JUV8" s="41"/>
      <c r="JUW8" s="41"/>
      <c r="JUX8" s="41"/>
      <c r="JUY8" s="41"/>
      <c r="JUZ8" s="41"/>
      <c r="JVA8" s="41"/>
      <c r="JVB8" s="41"/>
      <c r="JVC8" s="41"/>
      <c r="JVD8" s="41"/>
      <c r="JVE8" s="41"/>
      <c r="JVF8" s="41"/>
      <c r="JVG8" s="41"/>
      <c r="JVH8" s="41"/>
      <c r="JVI8" s="41"/>
      <c r="JVJ8" s="41"/>
      <c r="JVK8" s="41"/>
      <c r="JVL8" s="41"/>
      <c r="JVM8" s="41"/>
      <c r="JVN8" s="41"/>
      <c r="JVO8" s="41"/>
      <c r="JVP8" s="41"/>
      <c r="JVQ8" s="41"/>
      <c r="JVR8" s="41"/>
      <c r="JVS8" s="41"/>
      <c r="JVT8" s="41"/>
      <c r="JVU8" s="41"/>
      <c r="JVV8" s="41"/>
      <c r="JVW8" s="41"/>
      <c r="JVX8" s="41"/>
      <c r="JVY8" s="41"/>
      <c r="JVZ8" s="41"/>
      <c r="JWA8" s="41"/>
      <c r="JWB8" s="41"/>
      <c r="JWC8" s="41"/>
      <c r="JWD8" s="41"/>
      <c r="JWE8" s="41"/>
      <c r="JWF8" s="41"/>
      <c r="JWG8" s="41"/>
      <c r="JWH8" s="41"/>
      <c r="JWI8" s="41"/>
      <c r="JWJ8" s="41"/>
      <c r="JWK8" s="41"/>
      <c r="JWL8" s="41"/>
      <c r="JWM8" s="41"/>
      <c r="JWN8" s="41"/>
      <c r="JWO8" s="41"/>
      <c r="JWP8" s="41"/>
      <c r="JWQ8" s="41"/>
      <c r="JWR8" s="41"/>
      <c r="JWS8" s="41"/>
      <c r="JWT8" s="41"/>
      <c r="JWU8" s="41"/>
      <c r="JWV8" s="41"/>
      <c r="JWW8" s="41"/>
      <c r="JWX8" s="41"/>
      <c r="JWY8" s="41"/>
      <c r="JWZ8" s="41"/>
      <c r="JXA8" s="41"/>
      <c r="JXB8" s="41"/>
      <c r="JXC8" s="41"/>
      <c r="JXD8" s="41"/>
      <c r="JXE8" s="41"/>
      <c r="JXF8" s="41"/>
      <c r="JXG8" s="41"/>
      <c r="JXH8" s="41"/>
      <c r="JXI8" s="41"/>
      <c r="JXJ8" s="41"/>
      <c r="JXK8" s="41"/>
      <c r="JXL8" s="41"/>
      <c r="JXM8" s="41"/>
      <c r="JXN8" s="41"/>
      <c r="JXO8" s="41"/>
      <c r="JXP8" s="41"/>
      <c r="JXQ8" s="41"/>
      <c r="JXR8" s="41"/>
      <c r="JXS8" s="41"/>
      <c r="JXT8" s="41"/>
      <c r="JXU8" s="41"/>
      <c r="JXV8" s="41"/>
      <c r="JXW8" s="41"/>
      <c r="JXX8" s="41"/>
      <c r="JXY8" s="41"/>
      <c r="JXZ8" s="41"/>
      <c r="JYA8" s="41"/>
      <c r="JYB8" s="41"/>
      <c r="JYC8" s="41"/>
      <c r="JYD8" s="41"/>
      <c r="JYE8" s="41"/>
      <c r="JYF8" s="41"/>
      <c r="JYG8" s="41"/>
      <c r="JYH8" s="41"/>
      <c r="JYI8" s="41"/>
      <c r="JYJ8" s="41"/>
      <c r="JYK8" s="41"/>
      <c r="JYL8" s="41"/>
      <c r="JYM8" s="41"/>
      <c r="JYN8" s="41"/>
      <c r="JYO8" s="41"/>
      <c r="JYP8" s="41"/>
      <c r="JYQ8" s="41"/>
      <c r="JYR8" s="41"/>
      <c r="JYS8" s="41"/>
      <c r="JYT8" s="41"/>
      <c r="JYU8" s="41"/>
      <c r="JYV8" s="41"/>
      <c r="JYW8" s="41"/>
      <c r="JYX8" s="41"/>
      <c r="JYY8" s="41"/>
      <c r="JYZ8" s="41"/>
      <c r="JZA8" s="41"/>
      <c r="JZB8" s="41"/>
      <c r="JZC8" s="41"/>
      <c r="JZD8" s="41"/>
      <c r="JZE8" s="41"/>
      <c r="JZF8" s="41"/>
      <c r="JZG8" s="41"/>
      <c r="JZH8" s="41"/>
      <c r="JZI8" s="41"/>
      <c r="JZJ8" s="41"/>
      <c r="JZK8" s="41"/>
      <c r="JZL8" s="41"/>
      <c r="JZM8" s="41"/>
      <c r="JZN8" s="41"/>
      <c r="JZO8" s="41"/>
      <c r="JZP8" s="41"/>
      <c r="JZQ8" s="41"/>
      <c r="JZR8" s="41"/>
      <c r="JZS8" s="41"/>
      <c r="JZT8" s="41"/>
      <c r="JZU8" s="41"/>
      <c r="JZV8" s="41"/>
      <c r="JZW8" s="41"/>
      <c r="JZX8" s="41"/>
      <c r="JZY8" s="41"/>
      <c r="JZZ8" s="41"/>
      <c r="KAA8" s="41"/>
      <c r="KAB8" s="41"/>
      <c r="KAC8" s="41"/>
      <c r="KAD8" s="41"/>
      <c r="KAE8" s="41"/>
      <c r="KAF8" s="41"/>
      <c r="KAG8" s="41"/>
      <c r="KAH8" s="41"/>
      <c r="KAI8" s="41"/>
      <c r="KAJ8" s="41"/>
      <c r="KAK8" s="41"/>
      <c r="KAL8" s="41"/>
      <c r="KAM8" s="41"/>
      <c r="KAN8" s="41"/>
      <c r="KAO8" s="41"/>
      <c r="KAP8" s="41"/>
      <c r="KAQ8" s="41"/>
      <c r="KAR8" s="41"/>
      <c r="KAS8" s="41"/>
      <c r="KAT8" s="41"/>
      <c r="KAU8" s="41"/>
      <c r="KAV8" s="41"/>
      <c r="KAW8" s="41"/>
      <c r="KAX8" s="41"/>
      <c r="KAY8" s="41"/>
      <c r="KAZ8" s="41"/>
      <c r="KBA8" s="41"/>
      <c r="KBB8" s="41"/>
      <c r="KBC8" s="41"/>
      <c r="KBD8" s="41"/>
      <c r="KBE8" s="41"/>
      <c r="KBF8" s="41"/>
      <c r="KBG8" s="41"/>
      <c r="KBH8" s="41"/>
      <c r="KBI8" s="41"/>
      <c r="KBJ8" s="41"/>
      <c r="KBK8" s="41"/>
      <c r="KBL8" s="41"/>
      <c r="KBM8" s="41"/>
      <c r="KBN8" s="41"/>
      <c r="KBO8" s="41"/>
      <c r="KBP8" s="41"/>
      <c r="KBQ8" s="41"/>
      <c r="KBR8" s="41"/>
      <c r="KBS8" s="41"/>
      <c r="KBT8" s="41"/>
      <c r="KBU8" s="41"/>
      <c r="KBV8" s="41"/>
      <c r="KBW8" s="41"/>
      <c r="KBX8" s="41"/>
      <c r="KBY8" s="41"/>
      <c r="KBZ8" s="41"/>
      <c r="KCA8" s="41"/>
      <c r="KCB8" s="41"/>
      <c r="KCC8" s="41"/>
      <c r="KCD8" s="41"/>
      <c r="KCE8" s="41"/>
      <c r="KCF8" s="41"/>
      <c r="KCG8" s="41"/>
      <c r="KCH8" s="41"/>
      <c r="KCI8" s="41"/>
      <c r="KCJ8" s="41"/>
      <c r="KCK8" s="41"/>
      <c r="KCL8" s="41"/>
      <c r="KCM8" s="41"/>
      <c r="KCN8" s="41"/>
      <c r="KCO8" s="41"/>
      <c r="KCP8" s="41"/>
      <c r="KCQ8" s="41"/>
      <c r="KCR8" s="41"/>
      <c r="KCS8" s="41"/>
      <c r="KCT8" s="41"/>
      <c r="KCU8" s="41"/>
      <c r="KCV8" s="41"/>
      <c r="KCW8" s="41"/>
      <c r="KCX8" s="41"/>
      <c r="KCY8" s="41"/>
      <c r="KCZ8" s="41"/>
      <c r="KDA8" s="41"/>
      <c r="KDB8" s="41"/>
      <c r="KDC8" s="41"/>
      <c r="KDD8" s="41"/>
      <c r="KDE8" s="41"/>
      <c r="KDF8" s="41"/>
      <c r="KDG8" s="41"/>
      <c r="KDH8" s="41"/>
      <c r="KDI8" s="41"/>
      <c r="KDJ8" s="41"/>
      <c r="KDK8" s="41"/>
      <c r="KDL8" s="41"/>
      <c r="KDM8" s="41"/>
      <c r="KDN8" s="41"/>
      <c r="KDO8" s="41"/>
      <c r="KDP8" s="41"/>
      <c r="KDQ8" s="41"/>
      <c r="KDR8" s="41"/>
      <c r="KDS8" s="41"/>
      <c r="KDT8" s="41"/>
      <c r="KDU8" s="41"/>
      <c r="KDV8" s="41"/>
      <c r="KDW8" s="41"/>
      <c r="KDX8" s="41"/>
      <c r="KDY8" s="41"/>
      <c r="KDZ8" s="41"/>
      <c r="KEA8" s="41"/>
      <c r="KEB8" s="41"/>
      <c r="KEC8" s="41"/>
      <c r="KED8" s="41"/>
      <c r="KEE8" s="41"/>
      <c r="KEF8" s="41"/>
      <c r="KEG8" s="41"/>
      <c r="KEH8" s="41"/>
      <c r="KEI8" s="41"/>
      <c r="KEJ8" s="41"/>
      <c r="KEK8" s="41"/>
      <c r="KEL8" s="41"/>
      <c r="KEM8" s="41"/>
      <c r="KEN8" s="41"/>
      <c r="KEO8" s="41"/>
      <c r="KEP8" s="41"/>
      <c r="KEQ8" s="41"/>
      <c r="KER8" s="41"/>
      <c r="KES8" s="41"/>
      <c r="KET8" s="41"/>
      <c r="KEU8" s="41"/>
      <c r="KEV8" s="41"/>
      <c r="KEW8" s="41"/>
      <c r="KEX8" s="41"/>
      <c r="KEY8" s="41"/>
      <c r="KEZ8" s="41"/>
      <c r="KFA8" s="41"/>
      <c r="KFB8" s="41"/>
      <c r="KFC8" s="41"/>
      <c r="KFD8" s="41"/>
      <c r="KFE8" s="41"/>
      <c r="KFF8" s="41"/>
      <c r="KFG8" s="41"/>
      <c r="KFH8" s="41"/>
      <c r="KFI8" s="41"/>
      <c r="KFJ8" s="41"/>
      <c r="KFK8" s="41"/>
      <c r="KFL8" s="41"/>
      <c r="KFM8" s="41"/>
      <c r="KFN8" s="41"/>
      <c r="KFO8" s="41"/>
      <c r="KFP8" s="41"/>
      <c r="KFQ8" s="41"/>
      <c r="KFR8" s="41"/>
      <c r="KFS8" s="41"/>
      <c r="KFT8" s="41"/>
      <c r="KFU8" s="41"/>
      <c r="KFV8" s="41"/>
      <c r="KFW8" s="41"/>
      <c r="KFX8" s="41"/>
      <c r="KFY8" s="41"/>
      <c r="KFZ8" s="41"/>
      <c r="KGA8" s="41"/>
      <c r="KGB8" s="41"/>
      <c r="KGC8" s="41"/>
      <c r="KGD8" s="41"/>
      <c r="KGE8" s="41"/>
      <c r="KGF8" s="41"/>
      <c r="KGG8" s="41"/>
      <c r="KGH8" s="41"/>
      <c r="KGI8" s="41"/>
      <c r="KGJ8" s="41"/>
      <c r="KGK8" s="41"/>
      <c r="KGL8" s="41"/>
      <c r="KGM8" s="41"/>
      <c r="KGN8" s="41"/>
      <c r="KGO8" s="41"/>
      <c r="KGP8" s="41"/>
      <c r="KGQ8" s="41"/>
      <c r="KGR8" s="41"/>
      <c r="KGS8" s="41"/>
      <c r="KGT8" s="41"/>
      <c r="KGU8" s="41"/>
      <c r="KGV8" s="41"/>
      <c r="KGW8" s="41"/>
      <c r="KGX8" s="41"/>
      <c r="KGY8" s="41"/>
      <c r="KGZ8" s="41"/>
      <c r="KHA8" s="41"/>
      <c r="KHB8" s="41"/>
      <c r="KHC8" s="41"/>
      <c r="KHD8" s="41"/>
      <c r="KHE8" s="41"/>
      <c r="KHF8" s="41"/>
      <c r="KHG8" s="41"/>
      <c r="KHH8" s="41"/>
      <c r="KHI8" s="41"/>
      <c r="KHJ8" s="41"/>
      <c r="KHK8" s="41"/>
      <c r="KHL8" s="41"/>
      <c r="KHM8" s="41"/>
      <c r="KHN8" s="41"/>
      <c r="KHO8" s="41"/>
      <c r="KHP8" s="41"/>
      <c r="KHQ8" s="41"/>
      <c r="KHR8" s="41"/>
      <c r="KHS8" s="41"/>
      <c r="KHT8" s="41"/>
      <c r="KHU8" s="41"/>
      <c r="KHV8" s="41"/>
      <c r="KHW8" s="41"/>
      <c r="KHX8" s="41"/>
      <c r="KHY8" s="41"/>
      <c r="KHZ8" s="41"/>
      <c r="KIA8" s="41"/>
      <c r="KIB8" s="41"/>
      <c r="KIC8" s="41"/>
      <c r="KID8" s="41"/>
      <c r="KIE8" s="41"/>
      <c r="KIF8" s="41"/>
      <c r="KIG8" s="41"/>
      <c r="KIH8" s="41"/>
      <c r="KII8" s="41"/>
      <c r="KIJ8" s="41"/>
      <c r="KIK8" s="41"/>
      <c r="KIL8" s="41"/>
      <c r="KIM8" s="41"/>
      <c r="KIN8" s="41"/>
      <c r="KIO8" s="41"/>
      <c r="KIP8" s="41"/>
      <c r="KIQ8" s="41"/>
      <c r="KIR8" s="41"/>
      <c r="KIS8" s="41"/>
      <c r="KIT8" s="41"/>
      <c r="KIU8" s="41"/>
      <c r="KIV8" s="41"/>
      <c r="KIW8" s="41"/>
      <c r="KIX8" s="41"/>
      <c r="KIY8" s="41"/>
      <c r="KIZ8" s="41"/>
      <c r="KJA8" s="41"/>
      <c r="KJB8" s="41"/>
      <c r="KJC8" s="41"/>
      <c r="KJD8" s="41"/>
      <c r="KJE8" s="41"/>
      <c r="KJF8" s="41"/>
      <c r="KJG8" s="41"/>
      <c r="KJH8" s="41"/>
      <c r="KJI8" s="41"/>
      <c r="KJJ8" s="41"/>
      <c r="KJK8" s="41"/>
      <c r="KJL8" s="41"/>
      <c r="KJM8" s="41"/>
      <c r="KJN8" s="41"/>
      <c r="KJO8" s="41"/>
      <c r="KJP8" s="41"/>
      <c r="KJQ8" s="41"/>
      <c r="KJR8" s="41"/>
      <c r="KJS8" s="41"/>
      <c r="KJT8" s="41"/>
      <c r="KJU8" s="41"/>
      <c r="KJV8" s="41"/>
      <c r="KJW8" s="41"/>
      <c r="KJX8" s="41"/>
      <c r="KJY8" s="41"/>
      <c r="KJZ8" s="41"/>
      <c r="KKA8" s="41"/>
      <c r="KKB8" s="41"/>
      <c r="KKC8" s="41"/>
      <c r="KKD8" s="41"/>
      <c r="KKE8" s="41"/>
      <c r="KKF8" s="41"/>
      <c r="KKG8" s="41"/>
      <c r="KKH8" s="41"/>
      <c r="KKI8" s="41"/>
      <c r="KKJ8" s="41"/>
      <c r="KKK8" s="41"/>
      <c r="KKL8" s="41"/>
      <c r="KKM8" s="41"/>
      <c r="KKN8" s="41"/>
      <c r="KKO8" s="41"/>
      <c r="KKP8" s="41"/>
      <c r="KKQ8" s="41"/>
      <c r="KKR8" s="41"/>
      <c r="KKS8" s="41"/>
      <c r="KKT8" s="41"/>
      <c r="KKU8" s="41"/>
      <c r="KKV8" s="41"/>
      <c r="KKW8" s="41"/>
      <c r="KKX8" s="41"/>
      <c r="KKY8" s="41"/>
      <c r="KKZ8" s="41"/>
      <c r="KLA8" s="41"/>
      <c r="KLB8" s="41"/>
      <c r="KLC8" s="41"/>
      <c r="KLD8" s="41"/>
      <c r="KLE8" s="41"/>
      <c r="KLF8" s="41"/>
      <c r="KLG8" s="41"/>
      <c r="KLH8" s="41"/>
      <c r="KLI8" s="41"/>
      <c r="KLJ8" s="41"/>
      <c r="KLK8" s="41"/>
      <c r="KLL8" s="41"/>
      <c r="KLM8" s="41"/>
      <c r="KLN8" s="41"/>
      <c r="KLO8" s="41"/>
      <c r="KLP8" s="41"/>
      <c r="KLQ8" s="41"/>
      <c r="KLR8" s="41"/>
      <c r="KLS8" s="41"/>
      <c r="KLT8" s="41"/>
      <c r="KLU8" s="41"/>
      <c r="KLV8" s="41"/>
      <c r="KLW8" s="41"/>
      <c r="KLX8" s="41"/>
      <c r="KLY8" s="41"/>
      <c r="KLZ8" s="41"/>
      <c r="KMA8" s="41"/>
      <c r="KMB8" s="41"/>
      <c r="KMC8" s="41"/>
      <c r="KMD8" s="41"/>
      <c r="KME8" s="41"/>
      <c r="KMF8" s="41"/>
      <c r="KMG8" s="41"/>
      <c r="KMH8" s="41"/>
      <c r="KMI8" s="41"/>
      <c r="KMJ8" s="41"/>
      <c r="KMK8" s="41"/>
      <c r="KML8" s="41"/>
      <c r="KMM8" s="41"/>
      <c r="KMN8" s="41"/>
      <c r="KMO8" s="41"/>
      <c r="KMP8" s="41"/>
      <c r="KMQ8" s="41"/>
      <c r="KMR8" s="41"/>
      <c r="KMS8" s="41"/>
      <c r="KMT8" s="41"/>
      <c r="KMU8" s="41"/>
      <c r="KMV8" s="41"/>
      <c r="KMW8" s="41"/>
      <c r="KMX8" s="41"/>
      <c r="KMY8" s="41"/>
      <c r="KMZ8" s="41"/>
      <c r="KNA8" s="41"/>
      <c r="KNB8" s="41"/>
      <c r="KNC8" s="41"/>
      <c r="KND8" s="41"/>
      <c r="KNE8" s="41"/>
      <c r="KNF8" s="41"/>
      <c r="KNG8" s="41"/>
      <c r="KNH8" s="41"/>
      <c r="KNI8" s="41"/>
      <c r="KNJ8" s="41"/>
      <c r="KNK8" s="41"/>
      <c r="KNL8" s="41"/>
      <c r="KNM8" s="41"/>
      <c r="KNN8" s="41"/>
      <c r="KNO8" s="41"/>
      <c r="KNP8" s="41"/>
      <c r="KNQ8" s="41"/>
      <c r="KNR8" s="41"/>
      <c r="KNS8" s="41"/>
      <c r="KNT8" s="41"/>
      <c r="KNU8" s="41"/>
      <c r="KNV8" s="41"/>
      <c r="KNW8" s="41"/>
      <c r="KNX8" s="41"/>
      <c r="KNY8" s="41"/>
      <c r="KNZ8" s="41"/>
      <c r="KOA8" s="41"/>
      <c r="KOB8" s="41"/>
      <c r="KOC8" s="41"/>
      <c r="KOD8" s="41"/>
      <c r="KOE8" s="41"/>
      <c r="KOF8" s="41"/>
      <c r="KOG8" s="41"/>
      <c r="KOH8" s="41"/>
      <c r="KOI8" s="41"/>
      <c r="KOJ8" s="41"/>
      <c r="KOK8" s="41"/>
      <c r="KOL8" s="41"/>
      <c r="KOM8" s="41"/>
      <c r="KON8" s="41"/>
      <c r="KOO8" s="41"/>
      <c r="KOP8" s="41"/>
      <c r="KOQ8" s="41"/>
      <c r="KOR8" s="41"/>
      <c r="KOS8" s="41"/>
      <c r="KOT8" s="41"/>
      <c r="KOU8" s="41"/>
      <c r="KOV8" s="41"/>
      <c r="KOW8" s="41"/>
      <c r="KOX8" s="41"/>
      <c r="KOY8" s="41"/>
      <c r="KOZ8" s="41"/>
      <c r="KPA8" s="41"/>
      <c r="KPB8" s="41"/>
      <c r="KPC8" s="41"/>
      <c r="KPD8" s="41"/>
      <c r="KPE8" s="41"/>
      <c r="KPF8" s="41"/>
      <c r="KPG8" s="41"/>
      <c r="KPH8" s="41"/>
      <c r="KPI8" s="41"/>
      <c r="KPJ8" s="41"/>
      <c r="KPK8" s="41"/>
      <c r="KPL8" s="41"/>
      <c r="KPM8" s="41"/>
      <c r="KPN8" s="41"/>
      <c r="KPO8" s="41"/>
      <c r="KPP8" s="41"/>
      <c r="KPQ8" s="41"/>
      <c r="KPR8" s="41"/>
      <c r="KPS8" s="41"/>
      <c r="KPT8" s="41"/>
      <c r="KPU8" s="41"/>
      <c r="KPV8" s="41"/>
      <c r="KPW8" s="41"/>
      <c r="KPX8" s="41"/>
      <c r="KPY8" s="41"/>
      <c r="KPZ8" s="41"/>
      <c r="KQA8" s="41"/>
      <c r="KQB8" s="41"/>
      <c r="KQC8" s="41"/>
      <c r="KQD8" s="41"/>
      <c r="KQE8" s="41"/>
      <c r="KQF8" s="41"/>
      <c r="KQG8" s="41"/>
      <c r="KQH8" s="41"/>
      <c r="KQI8" s="41"/>
      <c r="KQJ8" s="41"/>
      <c r="KQK8" s="41"/>
      <c r="KQL8" s="41"/>
      <c r="KQM8" s="41"/>
      <c r="KQN8" s="41"/>
      <c r="KQO8" s="41"/>
      <c r="KQP8" s="41"/>
      <c r="KQQ8" s="41"/>
      <c r="KQR8" s="41"/>
      <c r="KQS8" s="41"/>
      <c r="KQT8" s="41"/>
      <c r="KQU8" s="41"/>
      <c r="KQV8" s="41"/>
      <c r="KQW8" s="41"/>
      <c r="KQX8" s="41"/>
      <c r="KQY8" s="41"/>
      <c r="KQZ8" s="41"/>
      <c r="KRA8" s="41"/>
      <c r="KRB8" s="41"/>
      <c r="KRC8" s="41"/>
      <c r="KRD8" s="41"/>
      <c r="KRE8" s="41"/>
      <c r="KRF8" s="41"/>
      <c r="KRG8" s="41"/>
      <c r="KRH8" s="41"/>
      <c r="KRI8" s="41"/>
      <c r="KRJ8" s="41"/>
      <c r="KRK8" s="41"/>
      <c r="KRL8" s="41"/>
      <c r="KRM8" s="41"/>
      <c r="KRN8" s="41"/>
      <c r="KRO8" s="41"/>
      <c r="KRP8" s="41"/>
      <c r="KRQ8" s="41"/>
      <c r="KRR8" s="41"/>
      <c r="KRS8" s="41"/>
      <c r="KRT8" s="41"/>
      <c r="KRU8" s="41"/>
      <c r="KRV8" s="41"/>
      <c r="KRW8" s="41"/>
      <c r="KRX8" s="41"/>
      <c r="KRY8" s="41"/>
      <c r="KRZ8" s="41"/>
      <c r="KSA8" s="41"/>
      <c r="KSB8" s="41"/>
      <c r="KSC8" s="41"/>
      <c r="KSD8" s="41"/>
      <c r="KSE8" s="41"/>
      <c r="KSF8" s="41"/>
      <c r="KSG8" s="41"/>
      <c r="KSH8" s="41"/>
      <c r="KSI8" s="41"/>
      <c r="KSJ8" s="41"/>
      <c r="KSK8" s="41"/>
      <c r="KSL8" s="41"/>
      <c r="KSM8" s="41"/>
      <c r="KSN8" s="41"/>
      <c r="KSO8" s="41"/>
      <c r="KSP8" s="41"/>
      <c r="KSQ8" s="41"/>
      <c r="KSR8" s="41"/>
      <c r="KSS8" s="41"/>
      <c r="KST8" s="41"/>
      <c r="KSU8" s="41"/>
      <c r="KSV8" s="41"/>
      <c r="KSW8" s="41"/>
      <c r="KSX8" s="41"/>
      <c r="KSY8" s="41"/>
      <c r="KSZ8" s="41"/>
      <c r="KTA8" s="41"/>
      <c r="KTB8" s="41"/>
      <c r="KTC8" s="41"/>
      <c r="KTD8" s="41"/>
      <c r="KTE8" s="41"/>
      <c r="KTF8" s="41"/>
      <c r="KTG8" s="41"/>
      <c r="KTH8" s="41"/>
      <c r="KTI8" s="41"/>
      <c r="KTJ8" s="41"/>
      <c r="KTK8" s="41"/>
      <c r="KTL8" s="41"/>
      <c r="KTM8" s="41"/>
      <c r="KTN8" s="41"/>
      <c r="KTO8" s="41"/>
      <c r="KTP8" s="41"/>
      <c r="KTQ8" s="41"/>
      <c r="KTR8" s="41"/>
      <c r="KTS8" s="41"/>
      <c r="KTT8" s="41"/>
      <c r="KTU8" s="41"/>
      <c r="KTV8" s="41"/>
      <c r="KTW8" s="41"/>
      <c r="KTX8" s="41"/>
      <c r="KTY8" s="41"/>
      <c r="KTZ8" s="41"/>
      <c r="KUA8" s="41"/>
      <c r="KUB8" s="41"/>
      <c r="KUC8" s="41"/>
      <c r="KUD8" s="41"/>
      <c r="KUE8" s="41"/>
      <c r="KUF8" s="41"/>
      <c r="KUG8" s="41"/>
      <c r="KUH8" s="41"/>
      <c r="KUI8" s="41"/>
      <c r="KUJ8" s="41"/>
      <c r="KUK8" s="41"/>
      <c r="KUL8" s="41"/>
      <c r="KUM8" s="41"/>
      <c r="KUN8" s="41"/>
      <c r="KUO8" s="41"/>
      <c r="KUP8" s="41"/>
      <c r="KUQ8" s="41"/>
      <c r="KUR8" s="41"/>
      <c r="KUS8" s="41"/>
      <c r="KUT8" s="41"/>
      <c r="KUU8" s="41"/>
      <c r="KUV8" s="41"/>
      <c r="KUW8" s="41"/>
      <c r="KUX8" s="41"/>
      <c r="KUY8" s="41"/>
      <c r="KUZ8" s="41"/>
      <c r="KVA8" s="41"/>
      <c r="KVB8" s="41"/>
      <c r="KVC8" s="41"/>
      <c r="KVD8" s="41"/>
      <c r="KVE8" s="41"/>
      <c r="KVF8" s="41"/>
      <c r="KVG8" s="41"/>
      <c r="KVH8" s="41"/>
      <c r="KVI8" s="41"/>
      <c r="KVJ8" s="41"/>
      <c r="KVK8" s="41"/>
      <c r="KVL8" s="41"/>
      <c r="KVM8" s="41"/>
      <c r="KVN8" s="41"/>
      <c r="KVO8" s="41"/>
      <c r="KVP8" s="41"/>
      <c r="KVQ8" s="41"/>
      <c r="KVR8" s="41"/>
      <c r="KVS8" s="41"/>
      <c r="KVT8" s="41"/>
      <c r="KVU8" s="41"/>
      <c r="KVV8" s="41"/>
      <c r="KVW8" s="41"/>
      <c r="KVX8" s="41"/>
      <c r="KVY8" s="41"/>
      <c r="KVZ8" s="41"/>
      <c r="KWA8" s="41"/>
      <c r="KWB8" s="41"/>
      <c r="KWC8" s="41"/>
      <c r="KWD8" s="41"/>
      <c r="KWE8" s="41"/>
      <c r="KWF8" s="41"/>
      <c r="KWG8" s="41"/>
      <c r="KWH8" s="41"/>
      <c r="KWI8" s="41"/>
      <c r="KWJ8" s="41"/>
      <c r="KWK8" s="41"/>
      <c r="KWL8" s="41"/>
      <c r="KWM8" s="41"/>
      <c r="KWN8" s="41"/>
      <c r="KWO8" s="41"/>
      <c r="KWP8" s="41"/>
      <c r="KWQ8" s="41"/>
      <c r="KWR8" s="41"/>
      <c r="KWS8" s="41"/>
      <c r="KWT8" s="41"/>
      <c r="KWU8" s="41"/>
      <c r="KWV8" s="41"/>
      <c r="KWW8" s="41"/>
      <c r="KWX8" s="41"/>
      <c r="KWY8" s="41"/>
      <c r="KWZ8" s="41"/>
      <c r="KXA8" s="41"/>
      <c r="KXB8" s="41"/>
      <c r="KXC8" s="41"/>
      <c r="KXD8" s="41"/>
      <c r="KXE8" s="41"/>
      <c r="KXF8" s="41"/>
      <c r="KXG8" s="41"/>
      <c r="KXH8" s="41"/>
      <c r="KXI8" s="41"/>
      <c r="KXJ8" s="41"/>
      <c r="KXK8" s="41"/>
      <c r="KXL8" s="41"/>
      <c r="KXM8" s="41"/>
      <c r="KXN8" s="41"/>
      <c r="KXO8" s="41"/>
      <c r="KXP8" s="41"/>
      <c r="KXQ8" s="41"/>
      <c r="KXR8" s="41"/>
      <c r="KXS8" s="41"/>
      <c r="KXT8" s="41"/>
      <c r="KXU8" s="41"/>
      <c r="KXV8" s="41"/>
      <c r="KXW8" s="41"/>
      <c r="KXX8" s="41"/>
      <c r="KXY8" s="41"/>
      <c r="KXZ8" s="41"/>
      <c r="KYA8" s="41"/>
      <c r="KYB8" s="41"/>
      <c r="KYC8" s="41"/>
      <c r="KYD8" s="41"/>
      <c r="KYE8" s="41"/>
      <c r="KYF8" s="41"/>
      <c r="KYG8" s="41"/>
      <c r="KYH8" s="41"/>
      <c r="KYI8" s="41"/>
      <c r="KYJ8" s="41"/>
      <c r="KYK8" s="41"/>
      <c r="KYL8" s="41"/>
      <c r="KYM8" s="41"/>
      <c r="KYN8" s="41"/>
      <c r="KYO8" s="41"/>
      <c r="KYP8" s="41"/>
      <c r="KYQ8" s="41"/>
      <c r="KYR8" s="41"/>
      <c r="KYS8" s="41"/>
      <c r="KYT8" s="41"/>
      <c r="KYU8" s="41"/>
      <c r="KYV8" s="41"/>
      <c r="KYW8" s="41"/>
      <c r="KYX8" s="41"/>
      <c r="KYY8" s="41"/>
      <c r="KYZ8" s="41"/>
      <c r="KZA8" s="41"/>
      <c r="KZB8" s="41"/>
      <c r="KZC8" s="41"/>
      <c r="KZD8" s="41"/>
      <c r="KZE8" s="41"/>
      <c r="KZF8" s="41"/>
      <c r="KZG8" s="41"/>
      <c r="KZH8" s="41"/>
      <c r="KZI8" s="41"/>
      <c r="KZJ8" s="41"/>
      <c r="KZK8" s="41"/>
      <c r="KZL8" s="41"/>
      <c r="KZM8" s="41"/>
      <c r="KZN8" s="41"/>
      <c r="KZO8" s="41"/>
      <c r="KZP8" s="41"/>
      <c r="KZQ8" s="41"/>
      <c r="KZR8" s="41"/>
      <c r="KZS8" s="41"/>
      <c r="KZT8" s="41"/>
      <c r="KZU8" s="41"/>
      <c r="KZV8" s="41"/>
      <c r="KZW8" s="41"/>
      <c r="KZX8" s="41"/>
      <c r="KZY8" s="41"/>
      <c r="KZZ8" s="41"/>
      <c r="LAA8" s="41"/>
      <c r="LAB8" s="41"/>
      <c r="LAC8" s="41"/>
      <c r="LAD8" s="41"/>
      <c r="LAE8" s="41"/>
      <c r="LAF8" s="41"/>
      <c r="LAG8" s="41"/>
      <c r="LAH8" s="41"/>
      <c r="LAI8" s="41"/>
      <c r="LAJ8" s="41"/>
      <c r="LAK8" s="41"/>
      <c r="LAL8" s="41"/>
      <c r="LAM8" s="41"/>
      <c r="LAN8" s="41"/>
      <c r="LAO8" s="41"/>
      <c r="LAP8" s="41"/>
      <c r="LAQ8" s="41"/>
      <c r="LAR8" s="41"/>
      <c r="LAS8" s="41"/>
      <c r="LAT8" s="41"/>
      <c r="LAU8" s="41"/>
      <c r="LAV8" s="41"/>
      <c r="LAW8" s="41"/>
      <c r="LAX8" s="41"/>
      <c r="LAY8" s="41"/>
      <c r="LAZ8" s="41"/>
      <c r="LBA8" s="41"/>
      <c r="LBB8" s="41"/>
      <c r="LBC8" s="41"/>
      <c r="LBD8" s="41"/>
      <c r="LBE8" s="41"/>
      <c r="LBF8" s="41"/>
      <c r="LBG8" s="41"/>
      <c r="LBH8" s="41"/>
      <c r="LBI8" s="41"/>
      <c r="LBJ8" s="41"/>
      <c r="LBK8" s="41"/>
      <c r="LBL8" s="41"/>
      <c r="LBM8" s="41"/>
      <c r="LBN8" s="41"/>
      <c r="LBO8" s="41"/>
      <c r="LBP8" s="41"/>
      <c r="LBQ8" s="41"/>
      <c r="LBR8" s="41"/>
      <c r="LBS8" s="41"/>
      <c r="LBT8" s="41"/>
      <c r="LBU8" s="41"/>
      <c r="LBV8" s="41"/>
      <c r="LBW8" s="41"/>
      <c r="LBX8" s="41"/>
      <c r="LBY8" s="41"/>
      <c r="LBZ8" s="41"/>
      <c r="LCA8" s="41"/>
      <c r="LCB8" s="41"/>
      <c r="LCC8" s="41"/>
      <c r="LCD8" s="41"/>
      <c r="LCE8" s="41"/>
      <c r="LCF8" s="41"/>
      <c r="LCG8" s="41"/>
      <c r="LCH8" s="41"/>
      <c r="LCI8" s="41"/>
      <c r="LCJ8" s="41"/>
      <c r="LCK8" s="41"/>
      <c r="LCL8" s="41"/>
      <c r="LCM8" s="41"/>
      <c r="LCN8" s="41"/>
      <c r="LCO8" s="41"/>
      <c r="LCP8" s="41"/>
      <c r="LCQ8" s="41"/>
      <c r="LCR8" s="41"/>
      <c r="LCS8" s="41"/>
      <c r="LCT8" s="41"/>
      <c r="LCU8" s="41"/>
      <c r="LCV8" s="41"/>
      <c r="LCW8" s="41"/>
      <c r="LCX8" s="41"/>
      <c r="LCY8" s="41"/>
      <c r="LCZ8" s="41"/>
      <c r="LDA8" s="41"/>
      <c r="LDB8" s="41"/>
      <c r="LDC8" s="41"/>
      <c r="LDD8" s="41"/>
      <c r="LDE8" s="41"/>
      <c r="LDF8" s="41"/>
      <c r="LDG8" s="41"/>
      <c r="LDH8" s="41"/>
      <c r="LDI8" s="41"/>
      <c r="LDJ8" s="41"/>
      <c r="LDK8" s="41"/>
      <c r="LDL8" s="41"/>
      <c r="LDM8" s="41"/>
      <c r="LDN8" s="41"/>
      <c r="LDO8" s="41"/>
      <c r="LDP8" s="41"/>
      <c r="LDQ8" s="41"/>
      <c r="LDR8" s="41"/>
      <c r="LDS8" s="41"/>
      <c r="LDT8" s="41"/>
      <c r="LDU8" s="41"/>
      <c r="LDV8" s="41"/>
      <c r="LDW8" s="41"/>
      <c r="LDX8" s="41"/>
      <c r="LDY8" s="41"/>
      <c r="LDZ8" s="41"/>
      <c r="LEA8" s="41"/>
      <c r="LEB8" s="41"/>
      <c r="LEC8" s="41"/>
      <c r="LED8" s="41"/>
      <c r="LEE8" s="41"/>
      <c r="LEF8" s="41"/>
      <c r="LEG8" s="41"/>
      <c r="LEH8" s="41"/>
      <c r="LEI8" s="41"/>
      <c r="LEJ8" s="41"/>
      <c r="LEK8" s="41"/>
      <c r="LEL8" s="41"/>
      <c r="LEM8" s="41"/>
      <c r="LEN8" s="41"/>
      <c r="LEO8" s="41"/>
      <c r="LEP8" s="41"/>
      <c r="LEQ8" s="41"/>
      <c r="LER8" s="41"/>
      <c r="LES8" s="41"/>
      <c r="LET8" s="41"/>
      <c r="LEU8" s="41"/>
      <c r="LEV8" s="41"/>
      <c r="LEW8" s="41"/>
      <c r="LEX8" s="41"/>
      <c r="LEY8" s="41"/>
      <c r="LEZ8" s="41"/>
      <c r="LFA8" s="41"/>
      <c r="LFB8" s="41"/>
      <c r="LFC8" s="41"/>
      <c r="LFD8" s="41"/>
      <c r="LFE8" s="41"/>
      <c r="LFF8" s="41"/>
      <c r="LFG8" s="41"/>
      <c r="LFH8" s="41"/>
      <c r="LFI8" s="41"/>
      <c r="LFJ8" s="41"/>
      <c r="LFK8" s="41"/>
      <c r="LFL8" s="41"/>
      <c r="LFM8" s="41"/>
      <c r="LFN8" s="41"/>
      <c r="LFO8" s="41"/>
      <c r="LFP8" s="41"/>
      <c r="LFQ8" s="41"/>
      <c r="LFR8" s="41"/>
      <c r="LFS8" s="41"/>
      <c r="LFT8" s="41"/>
      <c r="LFU8" s="41"/>
      <c r="LFV8" s="41"/>
      <c r="LFW8" s="41"/>
      <c r="LFX8" s="41"/>
      <c r="LFY8" s="41"/>
      <c r="LFZ8" s="41"/>
      <c r="LGA8" s="41"/>
      <c r="LGB8" s="41"/>
      <c r="LGC8" s="41"/>
      <c r="LGD8" s="41"/>
      <c r="LGE8" s="41"/>
      <c r="LGF8" s="41"/>
      <c r="LGG8" s="41"/>
      <c r="LGH8" s="41"/>
      <c r="LGI8" s="41"/>
      <c r="LGJ8" s="41"/>
      <c r="LGK8" s="41"/>
      <c r="LGL8" s="41"/>
      <c r="LGM8" s="41"/>
      <c r="LGN8" s="41"/>
      <c r="LGO8" s="41"/>
      <c r="LGP8" s="41"/>
      <c r="LGQ8" s="41"/>
      <c r="LGR8" s="41"/>
      <c r="LGS8" s="41"/>
      <c r="LGT8" s="41"/>
      <c r="LGU8" s="41"/>
      <c r="LGV8" s="41"/>
      <c r="LGW8" s="41"/>
      <c r="LGX8" s="41"/>
      <c r="LGY8" s="41"/>
      <c r="LGZ8" s="41"/>
      <c r="LHA8" s="41"/>
      <c r="LHB8" s="41"/>
      <c r="LHC8" s="41"/>
      <c r="LHD8" s="41"/>
      <c r="LHE8" s="41"/>
      <c r="LHF8" s="41"/>
      <c r="LHG8" s="41"/>
      <c r="LHH8" s="41"/>
      <c r="LHI8" s="41"/>
      <c r="LHJ8" s="41"/>
      <c r="LHK8" s="41"/>
      <c r="LHL8" s="41"/>
      <c r="LHM8" s="41"/>
      <c r="LHN8" s="41"/>
      <c r="LHO8" s="41"/>
      <c r="LHP8" s="41"/>
      <c r="LHQ8" s="41"/>
      <c r="LHR8" s="41"/>
      <c r="LHS8" s="41"/>
      <c r="LHT8" s="41"/>
      <c r="LHU8" s="41"/>
      <c r="LHV8" s="41"/>
      <c r="LHW8" s="41"/>
      <c r="LHX8" s="41"/>
      <c r="LHY8" s="41"/>
      <c r="LHZ8" s="41"/>
      <c r="LIA8" s="41"/>
      <c r="LIB8" s="41"/>
      <c r="LIC8" s="41"/>
      <c r="LID8" s="41"/>
      <c r="LIE8" s="41"/>
      <c r="LIF8" s="41"/>
      <c r="LIG8" s="41"/>
      <c r="LIH8" s="41"/>
      <c r="LII8" s="41"/>
      <c r="LIJ8" s="41"/>
      <c r="LIK8" s="41"/>
      <c r="LIL8" s="41"/>
      <c r="LIM8" s="41"/>
      <c r="LIN8" s="41"/>
      <c r="LIO8" s="41"/>
      <c r="LIP8" s="41"/>
      <c r="LIQ8" s="41"/>
      <c r="LIR8" s="41"/>
      <c r="LIS8" s="41"/>
      <c r="LIT8" s="41"/>
      <c r="LIU8" s="41"/>
      <c r="LIV8" s="41"/>
      <c r="LIW8" s="41"/>
      <c r="LIX8" s="41"/>
      <c r="LIY8" s="41"/>
      <c r="LIZ8" s="41"/>
      <c r="LJA8" s="41"/>
      <c r="LJB8" s="41"/>
      <c r="LJC8" s="41"/>
      <c r="LJD8" s="41"/>
      <c r="LJE8" s="41"/>
      <c r="LJF8" s="41"/>
      <c r="LJG8" s="41"/>
      <c r="LJH8" s="41"/>
      <c r="LJI8" s="41"/>
      <c r="LJJ8" s="41"/>
      <c r="LJK8" s="41"/>
      <c r="LJL8" s="41"/>
      <c r="LJM8" s="41"/>
      <c r="LJN8" s="41"/>
      <c r="LJO8" s="41"/>
      <c r="LJP8" s="41"/>
      <c r="LJQ8" s="41"/>
      <c r="LJR8" s="41"/>
      <c r="LJS8" s="41"/>
      <c r="LJT8" s="41"/>
      <c r="LJU8" s="41"/>
      <c r="LJV8" s="41"/>
      <c r="LJW8" s="41"/>
      <c r="LJX8" s="41"/>
      <c r="LJY8" s="41"/>
      <c r="LJZ8" s="41"/>
      <c r="LKA8" s="41"/>
      <c r="LKB8" s="41"/>
      <c r="LKC8" s="41"/>
      <c r="LKD8" s="41"/>
      <c r="LKE8" s="41"/>
      <c r="LKF8" s="41"/>
      <c r="LKG8" s="41"/>
      <c r="LKH8" s="41"/>
      <c r="LKI8" s="41"/>
      <c r="LKJ8" s="41"/>
      <c r="LKK8" s="41"/>
      <c r="LKL8" s="41"/>
      <c r="LKM8" s="41"/>
      <c r="LKN8" s="41"/>
      <c r="LKO8" s="41"/>
      <c r="LKP8" s="41"/>
      <c r="LKQ8" s="41"/>
      <c r="LKR8" s="41"/>
      <c r="LKS8" s="41"/>
      <c r="LKT8" s="41"/>
      <c r="LKU8" s="41"/>
      <c r="LKV8" s="41"/>
      <c r="LKW8" s="41"/>
      <c r="LKX8" s="41"/>
      <c r="LKY8" s="41"/>
      <c r="LKZ8" s="41"/>
      <c r="LLA8" s="41"/>
      <c r="LLB8" s="41"/>
      <c r="LLC8" s="41"/>
      <c r="LLD8" s="41"/>
      <c r="LLE8" s="41"/>
      <c r="LLF8" s="41"/>
      <c r="LLG8" s="41"/>
      <c r="LLH8" s="41"/>
      <c r="LLI8" s="41"/>
      <c r="LLJ8" s="41"/>
      <c r="LLK8" s="41"/>
      <c r="LLL8" s="41"/>
      <c r="LLM8" s="41"/>
      <c r="LLN8" s="41"/>
      <c r="LLO8" s="41"/>
      <c r="LLP8" s="41"/>
      <c r="LLQ8" s="41"/>
      <c r="LLR8" s="41"/>
      <c r="LLS8" s="41"/>
      <c r="LLT8" s="41"/>
      <c r="LLU8" s="41"/>
      <c r="LLV8" s="41"/>
      <c r="LLW8" s="41"/>
      <c r="LLX8" s="41"/>
      <c r="LLY8" s="41"/>
      <c r="LLZ8" s="41"/>
      <c r="LMA8" s="41"/>
      <c r="LMB8" s="41"/>
      <c r="LMC8" s="41"/>
      <c r="LMD8" s="41"/>
      <c r="LME8" s="41"/>
      <c r="LMF8" s="41"/>
      <c r="LMG8" s="41"/>
      <c r="LMH8" s="41"/>
      <c r="LMI8" s="41"/>
      <c r="LMJ8" s="41"/>
      <c r="LMK8" s="41"/>
      <c r="LML8" s="41"/>
      <c r="LMM8" s="41"/>
      <c r="LMN8" s="41"/>
      <c r="LMO8" s="41"/>
      <c r="LMP8" s="41"/>
      <c r="LMQ8" s="41"/>
      <c r="LMR8" s="41"/>
      <c r="LMS8" s="41"/>
      <c r="LMT8" s="41"/>
      <c r="LMU8" s="41"/>
      <c r="LMV8" s="41"/>
      <c r="LMW8" s="41"/>
      <c r="LMX8" s="41"/>
      <c r="LMY8" s="41"/>
      <c r="LMZ8" s="41"/>
      <c r="LNA8" s="41"/>
      <c r="LNB8" s="41"/>
      <c r="LNC8" s="41"/>
      <c r="LND8" s="41"/>
      <c r="LNE8" s="41"/>
      <c r="LNF8" s="41"/>
      <c r="LNG8" s="41"/>
      <c r="LNH8" s="41"/>
      <c r="LNI8" s="41"/>
      <c r="LNJ8" s="41"/>
      <c r="LNK8" s="41"/>
      <c r="LNL8" s="41"/>
      <c r="LNM8" s="41"/>
      <c r="LNN8" s="41"/>
      <c r="LNO8" s="41"/>
      <c r="LNP8" s="41"/>
      <c r="LNQ8" s="41"/>
      <c r="LNR8" s="41"/>
      <c r="LNS8" s="41"/>
      <c r="LNT8" s="41"/>
      <c r="LNU8" s="41"/>
      <c r="LNV8" s="41"/>
      <c r="LNW8" s="41"/>
      <c r="LNX8" s="41"/>
      <c r="LNY8" s="41"/>
      <c r="LNZ8" s="41"/>
      <c r="LOA8" s="41"/>
      <c r="LOB8" s="41"/>
      <c r="LOC8" s="41"/>
      <c r="LOD8" s="41"/>
      <c r="LOE8" s="41"/>
      <c r="LOF8" s="41"/>
      <c r="LOG8" s="41"/>
      <c r="LOH8" s="41"/>
      <c r="LOI8" s="41"/>
      <c r="LOJ8" s="41"/>
      <c r="LOK8" s="41"/>
      <c r="LOL8" s="41"/>
      <c r="LOM8" s="41"/>
      <c r="LON8" s="41"/>
      <c r="LOO8" s="41"/>
      <c r="LOP8" s="41"/>
      <c r="LOQ8" s="41"/>
      <c r="LOR8" s="41"/>
      <c r="LOS8" s="41"/>
      <c r="LOT8" s="41"/>
      <c r="LOU8" s="41"/>
      <c r="LOV8" s="41"/>
      <c r="LOW8" s="41"/>
      <c r="LOX8" s="41"/>
      <c r="LOY8" s="41"/>
      <c r="LOZ8" s="41"/>
      <c r="LPA8" s="41"/>
      <c r="LPB8" s="41"/>
      <c r="LPC8" s="41"/>
      <c r="LPD8" s="41"/>
      <c r="LPE8" s="41"/>
      <c r="LPF8" s="41"/>
      <c r="LPG8" s="41"/>
      <c r="LPH8" s="41"/>
      <c r="LPI8" s="41"/>
      <c r="LPJ8" s="41"/>
      <c r="LPK8" s="41"/>
      <c r="LPL8" s="41"/>
      <c r="LPM8" s="41"/>
      <c r="LPN8" s="41"/>
      <c r="LPO8" s="41"/>
      <c r="LPP8" s="41"/>
      <c r="LPQ8" s="41"/>
      <c r="LPR8" s="41"/>
      <c r="LPS8" s="41"/>
      <c r="LPT8" s="41"/>
      <c r="LPU8" s="41"/>
      <c r="LPV8" s="41"/>
      <c r="LPW8" s="41"/>
      <c r="LPX8" s="41"/>
      <c r="LPY8" s="41"/>
      <c r="LPZ8" s="41"/>
      <c r="LQA8" s="41"/>
      <c r="LQB8" s="41"/>
      <c r="LQC8" s="41"/>
      <c r="LQD8" s="41"/>
      <c r="LQE8" s="41"/>
      <c r="LQF8" s="41"/>
      <c r="LQG8" s="41"/>
      <c r="LQH8" s="41"/>
      <c r="LQI8" s="41"/>
      <c r="LQJ8" s="41"/>
      <c r="LQK8" s="41"/>
      <c r="LQL8" s="41"/>
      <c r="LQM8" s="41"/>
      <c r="LQN8" s="41"/>
      <c r="LQO8" s="41"/>
      <c r="LQP8" s="41"/>
      <c r="LQQ8" s="41"/>
      <c r="LQR8" s="41"/>
      <c r="LQS8" s="41"/>
      <c r="LQT8" s="41"/>
      <c r="LQU8" s="41"/>
      <c r="LQV8" s="41"/>
      <c r="LQW8" s="41"/>
      <c r="LQX8" s="41"/>
      <c r="LQY8" s="41"/>
      <c r="LQZ8" s="41"/>
      <c r="LRA8" s="41"/>
      <c r="LRB8" s="41"/>
      <c r="LRC8" s="41"/>
      <c r="LRD8" s="41"/>
      <c r="LRE8" s="41"/>
      <c r="LRF8" s="41"/>
      <c r="LRG8" s="41"/>
      <c r="LRH8" s="41"/>
      <c r="LRI8" s="41"/>
      <c r="LRJ8" s="41"/>
      <c r="LRK8" s="41"/>
      <c r="LRL8" s="41"/>
      <c r="LRM8" s="41"/>
      <c r="LRN8" s="41"/>
      <c r="LRO8" s="41"/>
      <c r="LRP8" s="41"/>
      <c r="LRQ8" s="41"/>
      <c r="LRR8" s="41"/>
      <c r="LRS8" s="41"/>
      <c r="LRT8" s="41"/>
      <c r="LRU8" s="41"/>
      <c r="LRV8" s="41"/>
      <c r="LRW8" s="41"/>
      <c r="LRX8" s="41"/>
      <c r="LRY8" s="41"/>
      <c r="LRZ8" s="41"/>
      <c r="LSA8" s="41"/>
      <c r="LSB8" s="41"/>
      <c r="LSC8" s="41"/>
      <c r="LSD8" s="41"/>
      <c r="LSE8" s="41"/>
      <c r="LSF8" s="41"/>
      <c r="LSG8" s="41"/>
      <c r="LSH8" s="41"/>
      <c r="LSI8" s="41"/>
      <c r="LSJ8" s="41"/>
      <c r="LSK8" s="41"/>
      <c r="LSL8" s="41"/>
      <c r="LSM8" s="41"/>
      <c r="LSN8" s="41"/>
      <c r="LSO8" s="41"/>
      <c r="LSP8" s="41"/>
      <c r="LSQ8" s="41"/>
      <c r="LSR8" s="41"/>
      <c r="LSS8" s="41"/>
      <c r="LST8" s="41"/>
      <c r="LSU8" s="41"/>
      <c r="LSV8" s="41"/>
      <c r="LSW8" s="41"/>
      <c r="LSX8" s="41"/>
      <c r="LSY8" s="41"/>
      <c r="LSZ8" s="41"/>
      <c r="LTA8" s="41"/>
      <c r="LTB8" s="41"/>
      <c r="LTC8" s="41"/>
      <c r="LTD8" s="41"/>
      <c r="LTE8" s="41"/>
      <c r="LTF8" s="41"/>
      <c r="LTG8" s="41"/>
      <c r="LTH8" s="41"/>
      <c r="LTI8" s="41"/>
      <c r="LTJ8" s="41"/>
      <c r="LTK8" s="41"/>
      <c r="LTL8" s="41"/>
      <c r="LTM8" s="41"/>
      <c r="LTN8" s="41"/>
      <c r="LTO8" s="41"/>
      <c r="LTP8" s="41"/>
      <c r="LTQ8" s="41"/>
      <c r="LTR8" s="41"/>
      <c r="LTS8" s="41"/>
      <c r="LTT8" s="41"/>
      <c r="LTU8" s="41"/>
      <c r="LTV8" s="41"/>
      <c r="LTW8" s="41"/>
      <c r="LTX8" s="41"/>
      <c r="LTY8" s="41"/>
      <c r="LTZ8" s="41"/>
      <c r="LUA8" s="41"/>
      <c r="LUB8" s="41"/>
      <c r="LUC8" s="41"/>
      <c r="LUD8" s="41"/>
      <c r="LUE8" s="41"/>
      <c r="LUF8" s="41"/>
      <c r="LUG8" s="41"/>
      <c r="LUH8" s="41"/>
      <c r="LUI8" s="41"/>
      <c r="LUJ8" s="41"/>
      <c r="LUK8" s="41"/>
      <c r="LUL8" s="41"/>
      <c r="LUM8" s="41"/>
      <c r="LUN8" s="41"/>
      <c r="LUO8" s="41"/>
      <c r="LUP8" s="41"/>
      <c r="LUQ8" s="41"/>
      <c r="LUR8" s="41"/>
      <c r="LUS8" s="41"/>
      <c r="LUT8" s="41"/>
      <c r="LUU8" s="41"/>
      <c r="LUV8" s="41"/>
      <c r="LUW8" s="41"/>
      <c r="LUX8" s="41"/>
      <c r="LUY8" s="41"/>
      <c r="LUZ8" s="41"/>
      <c r="LVA8" s="41"/>
      <c r="LVB8" s="41"/>
      <c r="LVC8" s="41"/>
      <c r="LVD8" s="41"/>
      <c r="LVE8" s="41"/>
      <c r="LVF8" s="41"/>
      <c r="LVG8" s="41"/>
      <c r="LVH8" s="41"/>
      <c r="LVI8" s="41"/>
      <c r="LVJ8" s="41"/>
      <c r="LVK8" s="41"/>
      <c r="LVL8" s="41"/>
      <c r="LVM8" s="41"/>
      <c r="LVN8" s="41"/>
      <c r="LVO8" s="41"/>
      <c r="LVP8" s="41"/>
      <c r="LVQ8" s="41"/>
      <c r="LVR8" s="41"/>
      <c r="LVS8" s="41"/>
      <c r="LVT8" s="41"/>
      <c r="LVU8" s="41"/>
      <c r="LVV8" s="41"/>
      <c r="LVW8" s="41"/>
      <c r="LVX8" s="41"/>
      <c r="LVY8" s="41"/>
      <c r="LVZ8" s="41"/>
      <c r="LWA8" s="41"/>
      <c r="LWB8" s="41"/>
      <c r="LWC8" s="41"/>
      <c r="LWD8" s="41"/>
      <c r="LWE8" s="41"/>
      <c r="LWF8" s="41"/>
      <c r="LWG8" s="41"/>
      <c r="LWH8" s="41"/>
      <c r="LWI8" s="41"/>
      <c r="LWJ8" s="41"/>
      <c r="LWK8" s="41"/>
      <c r="LWL8" s="41"/>
      <c r="LWM8" s="41"/>
      <c r="LWN8" s="41"/>
      <c r="LWO8" s="41"/>
      <c r="LWP8" s="41"/>
      <c r="LWQ8" s="41"/>
      <c r="LWR8" s="41"/>
      <c r="LWS8" s="41"/>
      <c r="LWT8" s="41"/>
      <c r="LWU8" s="41"/>
      <c r="LWV8" s="41"/>
      <c r="LWW8" s="41"/>
      <c r="LWX8" s="41"/>
      <c r="LWY8" s="41"/>
      <c r="LWZ8" s="41"/>
      <c r="LXA8" s="41"/>
      <c r="LXB8" s="41"/>
      <c r="LXC8" s="41"/>
      <c r="LXD8" s="41"/>
      <c r="LXE8" s="41"/>
      <c r="LXF8" s="41"/>
      <c r="LXG8" s="41"/>
      <c r="LXH8" s="41"/>
      <c r="LXI8" s="41"/>
      <c r="LXJ8" s="41"/>
      <c r="LXK8" s="41"/>
      <c r="LXL8" s="41"/>
      <c r="LXM8" s="41"/>
      <c r="LXN8" s="41"/>
      <c r="LXO8" s="41"/>
      <c r="LXP8" s="41"/>
      <c r="LXQ8" s="41"/>
      <c r="LXR8" s="41"/>
      <c r="LXS8" s="41"/>
      <c r="LXT8" s="41"/>
      <c r="LXU8" s="41"/>
      <c r="LXV8" s="41"/>
      <c r="LXW8" s="41"/>
      <c r="LXX8" s="41"/>
      <c r="LXY8" s="41"/>
      <c r="LXZ8" s="41"/>
      <c r="LYA8" s="41"/>
      <c r="LYB8" s="41"/>
      <c r="LYC8" s="41"/>
      <c r="LYD8" s="41"/>
      <c r="LYE8" s="41"/>
      <c r="LYF8" s="41"/>
      <c r="LYG8" s="41"/>
      <c r="LYH8" s="41"/>
      <c r="LYI8" s="41"/>
      <c r="LYJ8" s="41"/>
      <c r="LYK8" s="41"/>
      <c r="LYL8" s="41"/>
      <c r="LYM8" s="41"/>
      <c r="LYN8" s="41"/>
      <c r="LYO8" s="41"/>
      <c r="LYP8" s="41"/>
      <c r="LYQ8" s="41"/>
      <c r="LYR8" s="41"/>
      <c r="LYS8" s="41"/>
      <c r="LYT8" s="41"/>
      <c r="LYU8" s="41"/>
      <c r="LYV8" s="41"/>
      <c r="LYW8" s="41"/>
      <c r="LYX8" s="41"/>
      <c r="LYY8" s="41"/>
      <c r="LYZ8" s="41"/>
      <c r="LZA8" s="41"/>
      <c r="LZB8" s="41"/>
      <c r="LZC8" s="41"/>
      <c r="LZD8" s="41"/>
      <c r="LZE8" s="41"/>
      <c r="LZF8" s="41"/>
      <c r="LZG8" s="41"/>
      <c r="LZH8" s="41"/>
      <c r="LZI8" s="41"/>
      <c r="LZJ8" s="41"/>
      <c r="LZK8" s="41"/>
      <c r="LZL8" s="41"/>
      <c r="LZM8" s="41"/>
      <c r="LZN8" s="41"/>
      <c r="LZO8" s="41"/>
      <c r="LZP8" s="41"/>
      <c r="LZQ8" s="41"/>
      <c r="LZR8" s="41"/>
      <c r="LZS8" s="41"/>
      <c r="LZT8" s="41"/>
      <c r="LZU8" s="41"/>
      <c r="LZV8" s="41"/>
      <c r="LZW8" s="41"/>
      <c r="LZX8" s="41"/>
      <c r="LZY8" s="41"/>
      <c r="LZZ8" s="41"/>
      <c r="MAA8" s="41"/>
      <c r="MAB8" s="41"/>
      <c r="MAC8" s="41"/>
      <c r="MAD8" s="41"/>
      <c r="MAE8" s="41"/>
      <c r="MAF8" s="41"/>
      <c r="MAG8" s="41"/>
      <c r="MAH8" s="41"/>
      <c r="MAI8" s="41"/>
      <c r="MAJ8" s="41"/>
      <c r="MAK8" s="41"/>
      <c r="MAL8" s="41"/>
      <c r="MAM8" s="41"/>
      <c r="MAN8" s="41"/>
      <c r="MAO8" s="41"/>
      <c r="MAP8" s="41"/>
      <c r="MAQ8" s="41"/>
      <c r="MAR8" s="41"/>
      <c r="MAS8" s="41"/>
      <c r="MAT8" s="41"/>
      <c r="MAU8" s="41"/>
      <c r="MAV8" s="41"/>
      <c r="MAW8" s="41"/>
      <c r="MAX8" s="41"/>
      <c r="MAY8" s="41"/>
      <c r="MAZ8" s="41"/>
      <c r="MBA8" s="41"/>
      <c r="MBB8" s="41"/>
      <c r="MBC8" s="41"/>
      <c r="MBD8" s="41"/>
      <c r="MBE8" s="41"/>
      <c r="MBF8" s="41"/>
      <c r="MBG8" s="41"/>
      <c r="MBH8" s="41"/>
      <c r="MBI8" s="41"/>
      <c r="MBJ8" s="41"/>
      <c r="MBK8" s="41"/>
      <c r="MBL8" s="41"/>
      <c r="MBM8" s="41"/>
      <c r="MBN8" s="41"/>
      <c r="MBO8" s="41"/>
      <c r="MBP8" s="41"/>
      <c r="MBQ8" s="41"/>
      <c r="MBR8" s="41"/>
      <c r="MBS8" s="41"/>
      <c r="MBT8" s="41"/>
      <c r="MBU8" s="41"/>
      <c r="MBV8" s="41"/>
      <c r="MBW8" s="41"/>
      <c r="MBX8" s="41"/>
      <c r="MBY8" s="41"/>
      <c r="MBZ8" s="41"/>
      <c r="MCA8" s="41"/>
      <c r="MCB8" s="41"/>
      <c r="MCC8" s="41"/>
      <c r="MCD8" s="41"/>
      <c r="MCE8" s="41"/>
      <c r="MCF8" s="41"/>
      <c r="MCG8" s="41"/>
      <c r="MCH8" s="41"/>
      <c r="MCI8" s="41"/>
      <c r="MCJ8" s="41"/>
      <c r="MCK8" s="41"/>
      <c r="MCL8" s="41"/>
      <c r="MCM8" s="41"/>
      <c r="MCN8" s="41"/>
      <c r="MCO8" s="41"/>
      <c r="MCP8" s="41"/>
      <c r="MCQ8" s="41"/>
      <c r="MCR8" s="41"/>
      <c r="MCS8" s="41"/>
      <c r="MCT8" s="41"/>
      <c r="MCU8" s="41"/>
      <c r="MCV8" s="41"/>
      <c r="MCW8" s="41"/>
      <c r="MCX8" s="41"/>
      <c r="MCY8" s="41"/>
      <c r="MCZ8" s="41"/>
      <c r="MDA8" s="41"/>
      <c r="MDB8" s="41"/>
      <c r="MDC8" s="41"/>
      <c r="MDD8" s="41"/>
      <c r="MDE8" s="41"/>
      <c r="MDF8" s="41"/>
      <c r="MDG8" s="41"/>
      <c r="MDH8" s="41"/>
      <c r="MDI8" s="41"/>
      <c r="MDJ8" s="41"/>
      <c r="MDK8" s="41"/>
      <c r="MDL8" s="41"/>
      <c r="MDM8" s="41"/>
      <c r="MDN8" s="41"/>
      <c r="MDO8" s="41"/>
      <c r="MDP8" s="41"/>
      <c r="MDQ8" s="41"/>
      <c r="MDR8" s="41"/>
      <c r="MDS8" s="41"/>
      <c r="MDT8" s="41"/>
      <c r="MDU8" s="41"/>
      <c r="MDV8" s="41"/>
      <c r="MDW8" s="41"/>
      <c r="MDX8" s="41"/>
      <c r="MDY8" s="41"/>
      <c r="MDZ8" s="41"/>
      <c r="MEA8" s="41"/>
      <c r="MEB8" s="41"/>
      <c r="MEC8" s="41"/>
      <c r="MED8" s="41"/>
      <c r="MEE8" s="41"/>
      <c r="MEF8" s="41"/>
      <c r="MEG8" s="41"/>
      <c r="MEH8" s="41"/>
      <c r="MEI8" s="41"/>
      <c r="MEJ8" s="41"/>
      <c r="MEK8" s="41"/>
      <c r="MEL8" s="41"/>
      <c r="MEM8" s="41"/>
      <c r="MEN8" s="41"/>
      <c r="MEO8" s="41"/>
      <c r="MEP8" s="41"/>
      <c r="MEQ8" s="41"/>
      <c r="MER8" s="41"/>
      <c r="MES8" s="41"/>
      <c r="MET8" s="41"/>
      <c r="MEU8" s="41"/>
      <c r="MEV8" s="41"/>
      <c r="MEW8" s="41"/>
      <c r="MEX8" s="41"/>
      <c r="MEY8" s="41"/>
      <c r="MEZ8" s="41"/>
      <c r="MFA8" s="41"/>
      <c r="MFB8" s="41"/>
      <c r="MFC8" s="41"/>
      <c r="MFD8" s="41"/>
      <c r="MFE8" s="41"/>
      <c r="MFF8" s="41"/>
      <c r="MFG8" s="41"/>
      <c r="MFH8" s="41"/>
      <c r="MFI8" s="41"/>
      <c r="MFJ8" s="41"/>
      <c r="MFK8" s="41"/>
      <c r="MFL8" s="41"/>
      <c r="MFM8" s="41"/>
      <c r="MFN8" s="41"/>
      <c r="MFO8" s="41"/>
      <c r="MFP8" s="41"/>
      <c r="MFQ8" s="41"/>
      <c r="MFR8" s="41"/>
      <c r="MFS8" s="41"/>
      <c r="MFT8" s="41"/>
      <c r="MFU8" s="41"/>
      <c r="MFV8" s="41"/>
      <c r="MFW8" s="41"/>
      <c r="MFX8" s="41"/>
      <c r="MFY8" s="41"/>
      <c r="MFZ8" s="41"/>
      <c r="MGA8" s="41"/>
      <c r="MGB8" s="41"/>
      <c r="MGC8" s="41"/>
      <c r="MGD8" s="41"/>
      <c r="MGE8" s="41"/>
      <c r="MGF8" s="41"/>
      <c r="MGG8" s="41"/>
      <c r="MGH8" s="41"/>
      <c r="MGI8" s="41"/>
      <c r="MGJ8" s="41"/>
      <c r="MGK8" s="41"/>
      <c r="MGL8" s="41"/>
      <c r="MGM8" s="41"/>
      <c r="MGN8" s="41"/>
      <c r="MGO8" s="41"/>
      <c r="MGP8" s="41"/>
      <c r="MGQ8" s="41"/>
      <c r="MGR8" s="41"/>
      <c r="MGS8" s="41"/>
      <c r="MGT8" s="41"/>
      <c r="MGU8" s="41"/>
      <c r="MGV8" s="41"/>
      <c r="MGW8" s="41"/>
      <c r="MGX8" s="41"/>
      <c r="MGY8" s="41"/>
      <c r="MGZ8" s="41"/>
      <c r="MHA8" s="41"/>
      <c r="MHB8" s="41"/>
      <c r="MHC8" s="41"/>
      <c r="MHD8" s="41"/>
      <c r="MHE8" s="41"/>
      <c r="MHF8" s="41"/>
      <c r="MHG8" s="41"/>
      <c r="MHH8" s="41"/>
      <c r="MHI8" s="41"/>
      <c r="MHJ8" s="41"/>
      <c r="MHK8" s="41"/>
      <c r="MHL8" s="41"/>
      <c r="MHM8" s="41"/>
      <c r="MHN8" s="41"/>
      <c r="MHO8" s="41"/>
      <c r="MHP8" s="41"/>
      <c r="MHQ8" s="41"/>
      <c r="MHR8" s="41"/>
      <c r="MHS8" s="41"/>
      <c r="MHT8" s="41"/>
      <c r="MHU8" s="41"/>
      <c r="MHV8" s="41"/>
      <c r="MHW8" s="41"/>
      <c r="MHX8" s="41"/>
      <c r="MHY8" s="41"/>
      <c r="MHZ8" s="41"/>
      <c r="MIA8" s="41"/>
      <c r="MIB8" s="41"/>
      <c r="MIC8" s="41"/>
      <c r="MID8" s="41"/>
      <c r="MIE8" s="41"/>
      <c r="MIF8" s="41"/>
      <c r="MIG8" s="41"/>
      <c r="MIH8" s="41"/>
      <c r="MII8" s="41"/>
      <c r="MIJ8" s="41"/>
      <c r="MIK8" s="41"/>
      <c r="MIL8" s="41"/>
      <c r="MIM8" s="41"/>
      <c r="MIN8" s="41"/>
      <c r="MIO8" s="41"/>
      <c r="MIP8" s="41"/>
      <c r="MIQ8" s="41"/>
      <c r="MIR8" s="41"/>
      <c r="MIS8" s="41"/>
      <c r="MIT8" s="41"/>
      <c r="MIU8" s="41"/>
      <c r="MIV8" s="41"/>
      <c r="MIW8" s="41"/>
      <c r="MIX8" s="41"/>
      <c r="MIY8" s="41"/>
      <c r="MIZ8" s="41"/>
      <c r="MJA8" s="41"/>
      <c r="MJB8" s="41"/>
      <c r="MJC8" s="41"/>
      <c r="MJD8" s="41"/>
      <c r="MJE8" s="41"/>
      <c r="MJF8" s="41"/>
      <c r="MJG8" s="41"/>
      <c r="MJH8" s="41"/>
      <c r="MJI8" s="41"/>
      <c r="MJJ8" s="41"/>
      <c r="MJK8" s="41"/>
      <c r="MJL8" s="41"/>
      <c r="MJM8" s="41"/>
      <c r="MJN8" s="41"/>
      <c r="MJO8" s="41"/>
      <c r="MJP8" s="41"/>
      <c r="MJQ8" s="41"/>
      <c r="MJR8" s="41"/>
      <c r="MJS8" s="41"/>
      <c r="MJT8" s="41"/>
      <c r="MJU8" s="41"/>
      <c r="MJV8" s="41"/>
      <c r="MJW8" s="41"/>
      <c r="MJX8" s="41"/>
      <c r="MJY8" s="41"/>
      <c r="MJZ8" s="41"/>
      <c r="MKA8" s="41"/>
      <c r="MKB8" s="41"/>
      <c r="MKC8" s="41"/>
      <c r="MKD8" s="41"/>
      <c r="MKE8" s="41"/>
      <c r="MKF8" s="41"/>
      <c r="MKG8" s="41"/>
      <c r="MKH8" s="41"/>
      <c r="MKI8" s="41"/>
      <c r="MKJ8" s="41"/>
      <c r="MKK8" s="41"/>
      <c r="MKL8" s="41"/>
      <c r="MKM8" s="41"/>
      <c r="MKN8" s="41"/>
      <c r="MKO8" s="41"/>
      <c r="MKP8" s="41"/>
      <c r="MKQ8" s="41"/>
      <c r="MKR8" s="41"/>
      <c r="MKS8" s="41"/>
      <c r="MKT8" s="41"/>
      <c r="MKU8" s="41"/>
      <c r="MKV8" s="41"/>
      <c r="MKW8" s="41"/>
      <c r="MKX8" s="41"/>
      <c r="MKY8" s="41"/>
      <c r="MKZ8" s="41"/>
      <c r="MLA8" s="41"/>
      <c r="MLB8" s="41"/>
      <c r="MLC8" s="41"/>
      <c r="MLD8" s="41"/>
      <c r="MLE8" s="41"/>
      <c r="MLF8" s="41"/>
      <c r="MLG8" s="41"/>
      <c r="MLH8" s="41"/>
      <c r="MLI8" s="41"/>
      <c r="MLJ8" s="41"/>
      <c r="MLK8" s="41"/>
      <c r="MLL8" s="41"/>
      <c r="MLM8" s="41"/>
      <c r="MLN8" s="41"/>
      <c r="MLO8" s="41"/>
      <c r="MLP8" s="41"/>
      <c r="MLQ8" s="41"/>
      <c r="MLR8" s="41"/>
      <c r="MLS8" s="41"/>
      <c r="MLT8" s="41"/>
      <c r="MLU8" s="41"/>
      <c r="MLV8" s="41"/>
      <c r="MLW8" s="41"/>
      <c r="MLX8" s="41"/>
      <c r="MLY8" s="41"/>
      <c r="MLZ8" s="41"/>
      <c r="MMA8" s="41"/>
      <c r="MMB8" s="41"/>
      <c r="MMC8" s="41"/>
      <c r="MMD8" s="41"/>
      <c r="MME8" s="41"/>
      <c r="MMF8" s="41"/>
      <c r="MMG8" s="41"/>
      <c r="MMH8" s="41"/>
      <c r="MMI8" s="41"/>
      <c r="MMJ8" s="41"/>
      <c r="MMK8" s="41"/>
      <c r="MML8" s="41"/>
      <c r="MMM8" s="41"/>
      <c r="MMN8" s="41"/>
      <c r="MMO8" s="41"/>
      <c r="MMP8" s="41"/>
      <c r="MMQ8" s="41"/>
      <c r="MMR8" s="41"/>
      <c r="MMS8" s="41"/>
      <c r="MMT8" s="41"/>
      <c r="MMU8" s="41"/>
      <c r="MMV8" s="41"/>
      <c r="MMW8" s="41"/>
      <c r="MMX8" s="41"/>
      <c r="MMY8" s="41"/>
      <c r="MMZ8" s="41"/>
      <c r="MNA8" s="41"/>
      <c r="MNB8" s="41"/>
      <c r="MNC8" s="41"/>
      <c r="MND8" s="41"/>
      <c r="MNE8" s="41"/>
      <c r="MNF8" s="41"/>
      <c r="MNG8" s="41"/>
      <c r="MNH8" s="41"/>
      <c r="MNI8" s="41"/>
      <c r="MNJ8" s="41"/>
      <c r="MNK8" s="41"/>
      <c r="MNL8" s="41"/>
      <c r="MNM8" s="41"/>
      <c r="MNN8" s="41"/>
      <c r="MNO8" s="41"/>
      <c r="MNP8" s="41"/>
      <c r="MNQ8" s="41"/>
      <c r="MNR8" s="41"/>
      <c r="MNS8" s="41"/>
      <c r="MNT8" s="41"/>
      <c r="MNU8" s="41"/>
      <c r="MNV8" s="41"/>
      <c r="MNW8" s="41"/>
      <c r="MNX8" s="41"/>
      <c r="MNY8" s="41"/>
      <c r="MNZ8" s="41"/>
      <c r="MOA8" s="41"/>
      <c r="MOB8" s="41"/>
      <c r="MOC8" s="41"/>
      <c r="MOD8" s="41"/>
      <c r="MOE8" s="41"/>
      <c r="MOF8" s="41"/>
      <c r="MOG8" s="41"/>
      <c r="MOH8" s="41"/>
      <c r="MOI8" s="41"/>
      <c r="MOJ8" s="41"/>
      <c r="MOK8" s="41"/>
      <c r="MOL8" s="41"/>
      <c r="MOM8" s="41"/>
      <c r="MON8" s="41"/>
      <c r="MOO8" s="41"/>
      <c r="MOP8" s="41"/>
      <c r="MOQ8" s="41"/>
      <c r="MOR8" s="41"/>
      <c r="MOS8" s="41"/>
      <c r="MOT8" s="41"/>
      <c r="MOU8" s="41"/>
      <c r="MOV8" s="41"/>
      <c r="MOW8" s="41"/>
      <c r="MOX8" s="41"/>
      <c r="MOY8" s="41"/>
      <c r="MOZ8" s="41"/>
      <c r="MPA8" s="41"/>
      <c r="MPB8" s="41"/>
      <c r="MPC8" s="41"/>
      <c r="MPD8" s="41"/>
      <c r="MPE8" s="41"/>
      <c r="MPF8" s="41"/>
      <c r="MPG8" s="41"/>
      <c r="MPH8" s="41"/>
      <c r="MPI8" s="41"/>
      <c r="MPJ8" s="41"/>
      <c r="MPK8" s="41"/>
      <c r="MPL8" s="41"/>
      <c r="MPM8" s="41"/>
      <c r="MPN8" s="41"/>
      <c r="MPO8" s="41"/>
      <c r="MPP8" s="41"/>
      <c r="MPQ8" s="41"/>
      <c r="MPR8" s="41"/>
      <c r="MPS8" s="41"/>
      <c r="MPT8" s="41"/>
      <c r="MPU8" s="41"/>
      <c r="MPV8" s="41"/>
      <c r="MPW8" s="41"/>
      <c r="MPX8" s="41"/>
      <c r="MPY8" s="41"/>
      <c r="MPZ8" s="41"/>
      <c r="MQA8" s="41"/>
      <c r="MQB8" s="41"/>
      <c r="MQC8" s="41"/>
      <c r="MQD8" s="41"/>
      <c r="MQE8" s="41"/>
      <c r="MQF8" s="41"/>
      <c r="MQG8" s="41"/>
      <c r="MQH8" s="41"/>
      <c r="MQI8" s="41"/>
      <c r="MQJ8" s="41"/>
      <c r="MQK8" s="41"/>
      <c r="MQL8" s="41"/>
      <c r="MQM8" s="41"/>
      <c r="MQN8" s="41"/>
      <c r="MQO8" s="41"/>
      <c r="MQP8" s="41"/>
      <c r="MQQ8" s="41"/>
      <c r="MQR8" s="41"/>
      <c r="MQS8" s="41"/>
      <c r="MQT8" s="41"/>
      <c r="MQU8" s="41"/>
      <c r="MQV8" s="41"/>
      <c r="MQW8" s="41"/>
      <c r="MQX8" s="41"/>
      <c r="MQY8" s="41"/>
      <c r="MQZ8" s="41"/>
      <c r="MRA8" s="41"/>
      <c r="MRB8" s="41"/>
      <c r="MRC8" s="41"/>
      <c r="MRD8" s="41"/>
      <c r="MRE8" s="41"/>
      <c r="MRF8" s="41"/>
      <c r="MRG8" s="41"/>
      <c r="MRH8" s="41"/>
      <c r="MRI8" s="41"/>
      <c r="MRJ8" s="41"/>
      <c r="MRK8" s="41"/>
      <c r="MRL8" s="41"/>
      <c r="MRM8" s="41"/>
      <c r="MRN8" s="41"/>
      <c r="MRO8" s="41"/>
      <c r="MRP8" s="41"/>
      <c r="MRQ8" s="41"/>
      <c r="MRR8" s="41"/>
      <c r="MRS8" s="41"/>
      <c r="MRT8" s="41"/>
      <c r="MRU8" s="41"/>
      <c r="MRV8" s="41"/>
      <c r="MRW8" s="41"/>
      <c r="MRX8" s="41"/>
      <c r="MRY8" s="41"/>
      <c r="MRZ8" s="41"/>
      <c r="MSA8" s="41"/>
      <c r="MSB8" s="41"/>
      <c r="MSC8" s="41"/>
      <c r="MSD8" s="41"/>
      <c r="MSE8" s="41"/>
      <c r="MSF8" s="41"/>
      <c r="MSG8" s="41"/>
      <c r="MSH8" s="41"/>
      <c r="MSI8" s="41"/>
      <c r="MSJ8" s="41"/>
      <c r="MSK8" s="41"/>
      <c r="MSL8" s="41"/>
      <c r="MSM8" s="41"/>
      <c r="MSN8" s="41"/>
      <c r="MSO8" s="41"/>
      <c r="MSP8" s="41"/>
      <c r="MSQ8" s="41"/>
      <c r="MSR8" s="41"/>
      <c r="MSS8" s="41"/>
      <c r="MST8" s="41"/>
      <c r="MSU8" s="41"/>
      <c r="MSV8" s="41"/>
      <c r="MSW8" s="41"/>
      <c r="MSX8" s="41"/>
      <c r="MSY8" s="41"/>
      <c r="MSZ8" s="41"/>
      <c r="MTA8" s="41"/>
      <c r="MTB8" s="41"/>
      <c r="MTC8" s="41"/>
      <c r="MTD8" s="41"/>
      <c r="MTE8" s="41"/>
      <c r="MTF8" s="41"/>
      <c r="MTG8" s="41"/>
      <c r="MTH8" s="41"/>
      <c r="MTI8" s="41"/>
      <c r="MTJ8" s="41"/>
      <c r="MTK8" s="41"/>
      <c r="MTL8" s="41"/>
      <c r="MTM8" s="41"/>
      <c r="MTN8" s="41"/>
      <c r="MTO8" s="41"/>
      <c r="MTP8" s="41"/>
      <c r="MTQ8" s="41"/>
      <c r="MTR8" s="41"/>
      <c r="MTS8" s="41"/>
      <c r="MTT8" s="41"/>
      <c r="MTU8" s="41"/>
      <c r="MTV8" s="41"/>
      <c r="MTW8" s="41"/>
      <c r="MTX8" s="41"/>
      <c r="MTY8" s="41"/>
      <c r="MTZ8" s="41"/>
      <c r="MUA8" s="41"/>
      <c r="MUB8" s="41"/>
      <c r="MUC8" s="41"/>
      <c r="MUD8" s="41"/>
      <c r="MUE8" s="41"/>
      <c r="MUF8" s="41"/>
      <c r="MUG8" s="41"/>
      <c r="MUH8" s="41"/>
      <c r="MUI8" s="41"/>
      <c r="MUJ8" s="41"/>
      <c r="MUK8" s="41"/>
      <c r="MUL8" s="41"/>
      <c r="MUM8" s="41"/>
      <c r="MUN8" s="41"/>
      <c r="MUO8" s="41"/>
      <c r="MUP8" s="41"/>
      <c r="MUQ8" s="41"/>
      <c r="MUR8" s="41"/>
      <c r="MUS8" s="41"/>
      <c r="MUT8" s="41"/>
      <c r="MUU8" s="41"/>
      <c r="MUV8" s="41"/>
      <c r="MUW8" s="41"/>
      <c r="MUX8" s="41"/>
      <c r="MUY8" s="41"/>
      <c r="MUZ8" s="41"/>
      <c r="MVA8" s="41"/>
      <c r="MVB8" s="41"/>
      <c r="MVC8" s="41"/>
      <c r="MVD8" s="41"/>
      <c r="MVE8" s="41"/>
      <c r="MVF8" s="41"/>
      <c r="MVG8" s="41"/>
      <c r="MVH8" s="41"/>
      <c r="MVI8" s="41"/>
      <c r="MVJ8" s="41"/>
      <c r="MVK8" s="41"/>
      <c r="MVL8" s="41"/>
      <c r="MVM8" s="41"/>
      <c r="MVN8" s="41"/>
      <c r="MVO8" s="41"/>
      <c r="MVP8" s="41"/>
      <c r="MVQ8" s="41"/>
      <c r="MVR8" s="41"/>
      <c r="MVS8" s="41"/>
      <c r="MVT8" s="41"/>
      <c r="MVU8" s="41"/>
      <c r="MVV8" s="41"/>
      <c r="MVW8" s="41"/>
      <c r="MVX8" s="41"/>
      <c r="MVY8" s="41"/>
      <c r="MVZ8" s="41"/>
      <c r="MWA8" s="41"/>
      <c r="MWB8" s="41"/>
      <c r="MWC8" s="41"/>
      <c r="MWD8" s="41"/>
      <c r="MWE8" s="41"/>
      <c r="MWF8" s="41"/>
      <c r="MWG8" s="41"/>
      <c r="MWH8" s="41"/>
      <c r="MWI8" s="41"/>
      <c r="MWJ8" s="41"/>
      <c r="MWK8" s="41"/>
      <c r="MWL8" s="41"/>
      <c r="MWM8" s="41"/>
      <c r="MWN8" s="41"/>
      <c r="MWO8" s="41"/>
      <c r="MWP8" s="41"/>
      <c r="MWQ8" s="41"/>
      <c r="MWR8" s="41"/>
      <c r="MWS8" s="41"/>
      <c r="MWT8" s="41"/>
      <c r="MWU8" s="41"/>
      <c r="MWV8" s="41"/>
      <c r="MWW8" s="41"/>
      <c r="MWX8" s="41"/>
      <c r="MWY8" s="41"/>
      <c r="MWZ8" s="41"/>
      <c r="MXA8" s="41"/>
      <c r="MXB8" s="41"/>
      <c r="MXC8" s="41"/>
      <c r="MXD8" s="41"/>
      <c r="MXE8" s="41"/>
      <c r="MXF8" s="41"/>
      <c r="MXG8" s="41"/>
      <c r="MXH8" s="41"/>
      <c r="MXI8" s="41"/>
      <c r="MXJ8" s="41"/>
      <c r="MXK8" s="41"/>
      <c r="MXL8" s="41"/>
      <c r="MXM8" s="41"/>
      <c r="MXN8" s="41"/>
      <c r="MXO8" s="41"/>
      <c r="MXP8" s="41"/>
      <c r="MXQ8" s="41"/>
      <c r="MXR8" s="41"/>
      <c r="MXS8" s="41"/>
      <c r="MXT8" s="41"/>
      <c r="MXU8" s="41"/>
      <c r="MXV8" s="41"/>
      <c r="MXW8" s="41"/>
      <c r="MXX8" s="41"/>
      <c r="MXY8" s="41"/>
      <c r="MXZ8" s="41"/>
      <c r="MYA8" s="41"/>
      <c r="MYB8" s="41"/>
      <c r="MYC8" s="41"/>
      <c r="MYD8" s="41"/>
      <c r="MYE8" s="41"/>
      <c r="MYF8" s="41"/>
      <c r="MYG8" s="41"/>
      <c r="MYH8" s="41"/>
      <c r="MYI8" s="41"/>
      <c r="MYJ8" s="41"/>
      <c r="MYK8" s="41"/>
      <c r="MYL8" s="41"/>
      <c r="MYM8" s="41"/>
      <c r="MYN8" s="41"/>
      <c r="MYO8" s="41"/>
      <c r="MYP8" s="41"/>
      <c r="MYQ8" s="41"/>
      <c r="MYR8" s="41"/>
      <c r="MYS8" s="41"/>
      <c r="MYT8" s="41"/>
      <c r="MYU8" s="41"/>
      <c r="MYV8" s="41"/>
      <c r="MYW8" s="41"/>
      <c r="MYX8" s="41"/>
      <c r="MYY8" s="41"/>
      <c r="MYZ8" s="41"/>
      <c r="MZA8" s="41"/>
      <c r="MZB8" s="41"/>
      <c r="MZC8" s="41"/>
      <c r="MZD8" s="41"/>
      <c r="MZE8" s="41"/>
      <c r="MZF8" s="41"/>
      <c r="MZG8" s="41"/>
      <c r="MZH8" s="41"/>
      <c r="MZI8" s="41"/>
      <c r="MZJ8" s="41"/>
      <c r="MZK8" s="41"/>
      <c r="MZL8" s="41"/>
      <c r="MZM8" s="41"/>
      <c r="MZN8" s="41"/>
      <c r="MZO8" s="41"/>
      <c r="MZP8" s="41"/>
      <c r="MZQ8" s="41"/>
      <c r="MZR8" s="41"/>
      <c r="MZS8" s="41"/>
      <c r="MZT8" s="41"/>
      <c r="MZU8" s="41"/>
      <c r="MZV8" s="41"/>
      <c r="MZW8" s="41"/>
      <c r="MZX8" s="41"/>
      <c r="MZY8" s="41"/>
      <c r="MZZ8" s="41"/>
      <c r="NAA8" s="41"/>
      <c r="NAB8" s="41"/>
      <c r="NAC8" s="41"/>
      <c r="NAD8" s="41"/>
      <c r="NAE8" s="41"/>
      <c r="NAF8" s="41"/>
      <c r="NAG8" s="41"/>
      <c r="NAH8" s="41"/>
      <c r="NAI8" s="41"/>
      <c r="NAJ8" s="41"/>
      <c r="NAK8" s="41"/>
      <c r="NAL8" s="41"/>
      <c r="NAM8" s="41"/>
      <c r="NAN8" s="41"/>
      <c r="NAO8" s="41"/>
      <c r="NAP8" s="41"/>
      <c r="NAQ8" s="41"/>
      <c r="NAR8" s="41"/>
      <c r="NAS8" s="41"/>
      <c r="NAT8" s="41"/>
      <c r="NAU8" s="41"/>
      <c r="NAV8" s="41"/>
      <c r="NAW8" s="41"/>
      <c r="NAX8" s="41"/>
      <c r="NAY8" s="41"/>
      <c r="NAZ8" s="41"/>
      <c r="NBA8" s="41"/>
      <c r="NBB8" s="41"/>
      <c r="NBC8" s="41"/>
      <c r="NBD8" s="41"/>
      <c r="NBE8" s="41"/>
      <c r="NBF8" s="41"/>
      <c r="NBG8" s="41"/>
      <c r="NBH8" s="41"/>
      <c r="NBI8" s="41"/>
      <c r="NBJ8" s="41"/>
      <c r="NBK8" s="41"/>
      <c r="NBL8" s="41"/>
      <c r="NBM8" s="41"/>
      <c r="NBN8" s="41"/>
      <c r="NBO8" s="41"/>
      <c r="NBP8" s="41"/>
      <c r="NBQ8" s="41"/>
      <c r="NBR8" s="41"/>
      <c r="NBS8" s="41"/>
      <c r="NBT8" s="41"/>
      <c r="NBU8" s="41"/>
      <c r="NBV8" s="41"/>
      <c r="NBW8" s="41"/>
      <c r="NBX8" s="41"/>
      <c r="NBY8" s="41"/>
      <c r="NBZ8" s="41"/>
      <c r="NCA8" s="41"/>
      <c r="NCB8" s="41"/>
      <c r="NCC8" s="41"/>
      <c r="NCD8" s="41"/>
      <c r="NCE8" s="41"/>
      <c r="NCF8" s="41"/>
      <c r="NCG8" s="41"/>
      <c r="NCH8" s="41"/>
      <c r="NCI8" s="41"/>
      <c r="NCJ8" s="41"/>
      <c r="NCK8" s="41"/>
      <c r="NCL8" s="41"/>
      <c r="NCM8" s="41"/>
      <c r="NCN8" s="41"/>
      <c r="NCO8" s="41"/>
      <c r="NCP8" s="41"/>
      <c r="NCQ8" s="41"/>
      <c r="NCR8" s="41"/>
      <c r="NCS8" s="41"/>
      <c r="NCT8" s="41"/>
      <c r="NCU8" s="41"/>
      <c r="NCV8" s="41"/>
      <c r="NCW8" s="41"/>
      <c r="NCX8" s="41"/>
      <c r="NCY8" s="41"/>
      <c r="NCZ8" s="41"/>
      <c r="NDA8" s="41"/>
      <c r="NDB8" s="41"/>
      <c r="NDC8" s="41"/>
      <c r="NDD8" s="41"/>
      <c r="NDE8" s="41"/>
      <c r="NDF8" s="41"/>
      <c r="NDG8" s="41"/>
      <c r="NDH8" s="41"/>
      <c r="NDI8" s="41"/>
      <c r="NDJ8" s="41"/>
      <c r="NDK8" s="41"/>
      <c r="NDL8" s="41"/>
      <c r="NDM8" s="41"/>
      <c r="NDN8" s="41"/>
      <c r="NDO8" s="41"/>
      <c r="NDP8" s="41"/>
      <c r="NDQ8" s="41"/>
      <c r="NDR8" s="41"/>
      <c r="NDS8" s="41"/>
      <c r="NDT8" s="41"/>
      <c r="NDU8" s="41"/>
      <c r="NDV8" s="41"/>
      <c r="NDW8" s="41"/>
      <c r="NDX8" s="41"/>
      <c r="NDY8" s="41"/>
      <c r="NDZ8" s="41"/>
      <c r="NEA8" s="41"/>
      <c r="NEB8" s="41"/>
      <c r="NEC8" s="41"/>
      <c r="NED8" s="41"/>
      <c r="NEE8" s="41"/>
      <c r="NEF8" s="41"/>
      <c r="NEG8" s="41"/>
      <c r="NEH8" s="41"/>
      <c r="NEI8" s="41"/>
      <c r="NEJ8" s="41"/>
      <c r="NEK8" s="41"/>
      <c r="NEL8" s="41"/>
      <c r="NEM8" s="41"/>
      <c r="NEN8" s="41"/>
      <c r="NEO8" s="41"/>
      <c r="NEP8" s="41"/>
      <c r="NEQ8" s="41"/>
      <c r="NER8" s="41"/>
      <c r="NES8" s="41"/>
      <c r="NET8" s="41"/>
      <c r="NEU8" s="41"/>
      <c r="NEV8" s="41"/>
      <c r="NEW8" s="41"/>
      <c r="NEX8" s="41"/>
      <c r="NEY8" s="41"/>
      <c r="NEZ8" s="41"/>
      <c r="NFA8" s="41"/>
      <c r="NFB8" s="41"/>
      <c r="NFC8" s="41"/>
      <c r="NFD8" s="41"/>
      <c r="NFE8" s="41"/>
      <c r="NFF8" s="41"/>
      <c r="NFG8" s="41"/>
      <c r="NFH8" s="41"/>
      <c r="NFI8" s="41"/>
      <c r="NFJ8" s="41"/>
      <c r="NFK8" s="41"/>
      <c r="NFL8" s="41"/>
      <c r="NFM8" s="41"/>
      <c r="NFN8" s="41"/>
      <c r="NFO8" s="41"/>
      <c r="NFP8" s="41"/>
      <c r="NFQ8" s="41"/>
      <c r="NFR8" s="41"/>
      <c r="NFS8" s="41"/>
      <c r="NFT8" s="41"/>
      <c r="NFU8" s="41"/>
      <c r="NFV8" s="41"/>
      <c r="NFW8" s="41"/>
      <c r="NFX8" s="41"/>
      <c r="NFY8" s="41"/>
      <c r="NFZ8" s="41"/>
      <c r="NGA8" s="41"/>
      <c r="NGB8" s="41"/>
      <c r="NGC8" s="41"/>
      <c r="NGD8" s="41"/>
      <c r="NGE8" s="41"/>
      <c r="NGF8" s="41"/>
      <c r="NGG8" s="41"/>
      <c r="NGH8" s="41"/>
      <c r="NGI8" s="41"/>
      <c r="NGJ8" s="41"/>
      <c r="NGK8" s="41"/>
      <c r="NGL8" s="41"/>
      <c r="NGM8" s="41"/>
      <c r="NGN8" s="41"/>
      <c r="NGO8" s="41"/>
      <c r="NGP8" s="41"/>
      <c r="NGQ8" s="41"/>
      <c r="NGR8" s="41"/>
      <c r="NGS8" s="41"/>
      <c r="NGT8" s="41"/>
      <c r="NGU8" s="41"/>
      <c r="NGV8" s="41"/>
      <c r="NGW8" s="41"/>
      <c r="NGX8" s="41"/>
      <c r="NGY8" s="41"/>
      <c r="NGZ8" s="41"/>
      <c r="NHA8" s="41"/>
      <c r="NHB8" s="41"/>
      <c r="NHC8" s="41"/>
      <c r="NHD8" s="41"/>
      <c r="NHE8" s="41"/>
      <c r="NHF8" s="41"/>
      <c r="NHG8" s="41"/>
      <c r="NHH8" s="41"/>
      <c r="NHI8" s="41"/>
      <c r="NHJ8" s="41"/>
      <c r="NHK8" s="41"/>
      <c r="NHL8" s="41"/>
      <c r="NHM8" s="41"/>
      <c r="NHN8" s="41"/>
      <c r="NHO8" s="41"/>
      <c r="NHP8" s="41"/>
      <c r="NHQ8" s="41"/>
      <c r="NHR8" s="41"/>
      <c r="NHS8" s="41"/>
      <c r="NHT8" s="41"/>
      <c r="NHU8" s="41"/>
      <c r="NHV8" s="41"/>
      <c r="NHW8" s="41"/>
      <c r="NHX8" s="41"/>
      <c r="NHY8" s="41"/>
      <c r="NHZ8" s="41"/>
      <c r="NIA8" s="41"/>
      <c r="NIB8" s="41"/>
      <c r="NIC8" s="41"/>
      <c r="NID8" s="41"/>
      <c r="NIE8" s="41"/>
      <c r="NIF8" s="41"/>
      <c r="NIG8" s="41"/>
      <c r="NIH8" s="41"/>
      <c r="NII8" s="41"/>
      <c r="NIJ8" s="41"/>
      <c r="NIK8" s="41"/>
      <c r="NIL8" s="41"/>
      <c r="NIM8" s="41"/>
      <c r="NIN8" s="41"/>
      <c r="NIO8" s="41"/>
      <c r="NIP8" s="41"/>
      <c r="NIQ8" s="41"/>
      <c r="NIR8" s="41"/>
      <c r="NIS8" s="41"/>
      <c r="NIT8" s="41"/>
      <c r="NIU8" s="41"/>
      <c r="NIV8" s="41"/>
      <c r="NIW8" s="41"/>
      <c r="NIX8" s="41"/>
      <c r="NIY8" s="41"/>
      <c r="NIZ8" s="41"/>
      <c r="NJA8" s="41"/>
      <c r="NJB8" s="41"/>
      <c r="NJC8" s="41"/>
      <c r="NJD8" s="41"/>
      <c r="NJE8" s="41"/>
      <c r="NJF8" s="41"/>
      <c r="NJG8" s="41"/>
      <c r="NJH8" s="41"/>
      <c r="NJI8" s="41"/>
      <c r="NJJ8" s="41"/>
      <c r="NJK8" s="41"/>
      <c r="NJL8" s="41"/>
      <c r="NJM8" s="41"/>
      <c r="NJN8" s="41"/>
      <c r="NJO8" s="41"/>
      <c r="NJP8" s="41"/>
      <c r="NJQ8" s="41"/>
      <c r="NJR8" s="41"/>
      <c r="NJS8" s="41"/>
      <c r="NJT8" s="41"/>
      <c r="NJU8" s="41"/>
      <c r="NJV8" s="41"/>
      <c r="NJW8" s="41"/>
      <c r="NJX8" s="41"/>
      <c r="NJY8" s="41"/>
      <c r="NJZ8" s="41"/>
      <c r="NKA8" s="41"/>
      <c r="NKB8" s="41"/>
      <c r="NKC8" s="41"/>
      <c r="NKD8" s="41"/>
      <c r="NKE8" s="41"/>
      <c r="NKF8" s="41"/>
      <c r="NKG8" s="41"/>
      <c r="NKH8" s="41"/>
      <c r="NKI8" s="41"/>
      <c r="NKJ8" s="41"/>
      <c r="NKK8" s="41"/>
      <c r="NKL8" s="41"/>
      <c r="NKM8" s="41"/>
      <c r="NKN8" s="41"/>
      <c r="NKO8" s="41"/>
      <c r="NKP8" s="41"/>
      <c r="NKQ8" s="41"/>
      <c r="NKR8" s="41"/>
      <c r="NKS8" s="41"/>
      <c r="NKT8" s="41"/>
      <c r="NKU8" s="41"/>
      <c r="NKV8" s="41"/>
      <c r="NKW8" s="41"/>
      <c r="NKX8" s="41"/>
      <c r="NKY8" s="41"/>
      <c r="NKZ8" s="41"/>
      <c r="NLA8" s="41"/>
      <c r="NLB8" s="41"/>
      <c r="NLC8" s="41"/>
      <c r="NLD8" s="41"/>
      <c r="NLE8" s="41"/>
      <c r="NLF8" s="41"/>
      <c r="NLG8" s="41"/>
      <c r="NLH8" s="41"/>
      <c r="NLI8" s="41"/>
      <c r="NLJ8" s="41"/>
      <c r="NLK8" s="41"/>
      <c r="NLL8" s="41"/>
      <c r="NLM8" s="41"/>
      <c r="NLN8" s="41"/>
      <c r="NLO8" s="41"/>
      <c r="NLP8" s="41"/>
      <c r="NLQ8" s="41"/>
      <c r="NLR8" s="41"/>
      <c r="NLS8" s="41"/>
      <c r="NLT8" s="41"/>
      <c r="NLU8" s="41"/>
      <c r="NLV8" s="41"/>
      <c r="NLW8" s="41"/>
      <c r="NLX8" s="41"/>
      <c r="NLY8" s="41"/>
      <c r="NLZ8" s="41"/>
      <c r="NMA8" s="41"/>
      <c r="NMB8" s="41"/>
      <c r="NMC8" s="41"/>
      <c r="NMD8" s="41"/>
      <c r="NME8" s="41"/>
      <c r="NMF8" s="41"/>
      <c r="NMG8" s="41"/>
      <c r="NMH8" s="41"/>
      <c r="NMI8" s="41"/>
      <c r="NMJ8" s="41"/>
      <c r="NMK8" s="41"/>
      <c r="NML8" s="41"/>
      <c r="NMM8" s="41"/>
      <c r="NMN8" s="41"/>
      <c r="NMO8" s="41"/>
      <c r="NMP8" s="41"/>
      <c r="NMQ8" s="41"/>
      <c r="NMR8" s="41"/>
      <c r="NMS8" s="41"/>
      <c r="NMT8" s="41"/>
      <c r="NMU8" s="41"/>
      <c r="NMV8" s="41"/>
      <c r="NMW8" s="41"/>
      <c r="NMX8" s="41"/>
      <c r="NMY8" s="41"/>
      <c r="NMZ8" s="41"/>
      <c r="NNA8" s="41"/>
      <c r="NNB8" s="41"/>
      <c r="NNC8" s="41"/>
      <c r="NND8" s="41"/>
      <c r="NNE8" s="41"/>
      <c r="NNF8" s="41"/>
      <c r="NNG8" s="41"/>
      <c r="NNH8" s="41"/>
      <c r="NNI8" s="41"/>
      <c r="NNJ8" s="41"/>
      <c r="NNK8" s="41"/>
      <c r="NNL8" s="41"/>
      <c r="NNM8" s="41"/>
      <c r="NNN8" s="41"/>
      <c r="NNO8" s="41"/>
      <c r="NNP8" s="41"/>
      <c r="NNQ8" s="41"/>
      <c r="NNR8" s="41"/>
      <c r="NNS8" s="41"/>
      <c r="NNT8" s="41"/>
      <c r="NNU8" s="41"/>
      <c r="NNV8" s="41"/>
      <c r="NNW8" s="41"/>
      <c r="NNX8" s="41"/>
      <c r="NNY8" s="41"/>
      <c r="NNZ8" s="41"/>
      <c r="NOA8" s="41"/>
      <c r="NOB8" s="41"/>
      <c r="NOC8" s="41"/>
      <c r="NOD8" s="41"/>
      <c r="NOE8" s="41"/>
      <c r="NOF8" s="41"/>
      <c r="NOG8" s="41"/>
      <c r="NOH8" s="41"/>
      <c r="NOI8" s="41"/>
      <c r="NOJ8" s="41"/>
      <c r="NOK8" s="41"/>
      <c r="NOL8" s="41"/>
      <c r="NOM8" s="41"/>
      <c r="NON8" s="41"/>
      <c r="NOO8" s="41"/>
      <c r="NOP8" s="41"/>
      <c r="NOQ8" s="41"/>
      <c r="NOR8" s="41"/>
      <c r="NOS8" s="41"/>
      <c r="NOT8" s="41"/>
      <c r="NOU8" s="41"/>
      <c r="NOV8" s="41"/>
      <c r="NOW8" s="41"/>
      <c r="NOX8" s="41"/>
      <c r="NOY8" s="41"/>
      <c r="NOZ8" s="41"/>
      <c r="NPA8" s="41"/>
      <c r="NPB8" s="41"/>
      <c r="NPC8" s="41"/>
      <c r="NPD8" s="41"/>
      <c r="NPE8" s="41"/>
      <c r="NPF8" s="41"/>
      <c r="NPG8" s="41"/>
      <c r="NPH8" s="41"/>
      <c r="NPI8" s="41"/>
      <c r="NPJ8" s="41"/>
      <c r="NPK8" s="41"/>
      <c r="NPL8" s="41"/>
      <c r="NPM8" s="41"/>
      <c r="NPN8" s="41"/>
      <c r="NPO8" s="41"/>
      <c r="NPP8" s="41"/>
      <c r="NPQ8" s="41"/>
      <c r="NPR8" s="41"/>
      <c r="NPS8" s="41"/>
      <c r="NPT8" s="41"/>
      <c r="NPU8" s="41"/>
      <c r="NPV8" s="41"/>
      <c r="NPW8" s="41"/>
      <c r="NPX8" s="41"/>
      <c r="NPY8" s="41"/>
      <c r="NPZ8" s="41"/>
      <c r="NQA8" s="41"/>
      <c r="NQB8" s="41"/>
      <c r="NQC8" s="41"/>
      <c r="NQD8" s="41"/>
      <c r="NQE8" s="41"/>
      <c r="NQF8" s="41"/>
      <c r="NQG8" s="41"/>
      <c r="NQH8" s="41"/>
      <c r="NQI8" s="41"/>
      <c r="NQJ8" s="41"/>
      <c r="NQK8" s="41"/>
      <c r="NQL8" s="41"/>
      <c r="NQM8" s="41"/>
      <c r="NQN8" s="41"/>
      <c r="NQO8" s="41"/>
      <c r="NQP8" s="41"/>
      <c r="NQQ8" s="41"/>
      <c r="NQR8" s="41"/>
      <c r="NQS8" s="41"/>
      <c r="NQT8" s="41"/>
      <c r="NQU8" s="41"/>
      <c r="NQV8" s="41"/>
      <c r="NQW8" s="41"/>
      <c r="NQX8" s="41"/>
      <c r="NQY8" s="41"/>
      <c r="NQZ8" s="41"/>
      <c r="NRA8" s="41"/>
      <c r="NRB8" s="41"/>
      <c r="NRC8" s="41"/>
      <c r="NRD8" s="41"/>
      <c r="NRE8" s="41"/>
      <c r="NRF8" s="41"/>
      <c r="NRG8" s="41"/>
      <c r="NRH8" s="41"/>
      <c r="NRI8" s="41"/>
      <c r="NRJ8" s="41"/>
      <c r="NRK8" s="41"/>
      <c r="NRL8" s="41"/>
      <c r="NRM8" s="41"/>
      <c r="NRN8" s="41"/>
      <c r="NRO8" s="41"/>
      <c r="NRP8" s="41"/>
      <c r="NRQ8" s="41"/>
      <c r="NRR8" s="41"/>
      <c r="NRS8" s="41"/>
      <c r="NRT8" s="41"/>
      <c r="NRU8" s="41"/>
      <c r="NRV8" s="41"/>
      <c r="NRW8" s="41"/>
      <c r="NRX8" s="41"/>
      <c r="NRY8" s="41"/>
      <c r="NRZ8" s="41"/>
      <c r="NSA8" s="41"/>
      <c r="NSB8" s="41"/>
      <c r="NSC8" s="41"/>
      <c r="NSD8" s="41"/>
      <c r="NSE8" s="41"/>
      <c r="NSF8" s="41"/>
      <c r="NSG8" s="41"/>
      <c r="NSH8" s="41"/>
      <c r="NSI8" s="41"/>
      <c r="NSJ8" s="41"/>
      <c r="NSK8" s="41"/>
      <c r="NSL8" s="41"/>
      <c r="NSM8" s="41"/>
      <c r="NSN8" s="41"/>
      <c r="NSO8" s="41"/>
      <c r="NSP8" s="41"/>
      <c r="NSQ8" s="41"/>
      <c r="NSR8" s="41"/>
      <c r="NSS8" s="41"/>
      <c r="NST8" s="41"/>
      <c r="NSU8" s="41"/>
      <c r="NSV8" s="41"/>
      <c r="NSW8" s="41"/>
      <c r="NSX8" s="41"/>
      <c r="NSY8" s="41"/>
      <c r="NSZ8" s="41"/>
      <c r="NTA8" s="41"/>
      <c r="NTB8" s="41"/>
      <c r="NTC8" s="41"/>
      <c r="NTD8" s="41"/>
      <c r="NTE8" s="41"/>
      <c r="NTF8" s="41"/>
      <c r="NTG8" s="41"/>
      <c r="NTH8" s="41"/>
      <c r="NTI8" s="41"/>
      <c r="NTJ8" s="41"/>
      <c r="NTK8" s="41"/>
      <c r="NTL8" s="41"/>
      <c r="NTM8" s="41"/>
      <c r="NTN8" s="41"/>
      <c r="NTO8" s="41"/>
      <c r="NTP8" s="41"/>
      <c r="NTQ8" s="41"/>
      <c r="NTR8" s="41"/>
      <c r="NTS8" s="41"/>
      <c r="NTT8" s="41"/>
      <c r="NTU8" s="41"/>
      <c r="NTV8" s="41"/>
      <c r="NTW8" s="41"/>
      <c r="NTX8" s="41"/>
      <c r="NTY8" s="41"/>
      <c r="NTZ8" s="41"/>
      <c r="NUA8" s="41"/>
      <c r="NUB8" s="41"/>
      <c r="NUC8" s="41"/>
      <c r="NUD8" s="41"/>
      <c r="NUE8" s="41"/>
      <c r="NUF8" s="41"/>
      <c r="NUG8" s="41"/>
      <c r="NUH8" s="41"/>
      <c r="NUI8" s="41"/>
      <c r="NUJ8" s="41"/>
      <c r="NUK8" s="41"/>
      <c r="NUL8" s="41"/>
      <c r="NUM8" s="41"/>
      <c r="NUN8" s="41"/>
      <c r="NUO8" s="41"/>
      <c r="NUP8" s="41"/>
      <c r="NUQ8" s="41"/>
      <c r="NUR8" s="41"/>
      <c r="NUS8" s="41"/>
      <c r="NUT8" s="41"/>
      <c r="NUU8" s="41"/>
      <c r="NUV8" s="41"/>
      <c r="NUW8" s="41"/>
      <c r="NUX8" s="41"/>
      <c r="NUY8" s="41"/>
      <c r="NUZ8" s="41"/>
      <c r="NVA8" s="41"/>
      <c r="NVB8" s="41"/>
      <c r="NVC8" s="41"/>
      <c r="NVD8" s="41"/>
      <c r="NVE8" s="41"/>
      <c r="NVF8" s="41"/>
      <c r="NVG8" s="41"/>
      <c r="NVH8" s="41"/>
      <c r="NVI8" s="41"/>
      <c r="NVJ8" s="41"/>
      <c r="NVK8" s="41"/>
      <c r="NVL8" s="41"/>
      <c r="NVM8" s="41"/>
      <c r="NVN8" s="41"/>
      <c r="NVO8" s="41"/>
      <c r="NVP8" s="41"/>
      <c r="NVQ8" s="41"/>
      <c r="NVR8" s="41"/>
      <c r="NVS8" s="41"/>
      <c r="NVT8" s="41"/>
      <c r="NVU8" s="41"/>
      <c r="NVV8" s="41"/>
      <c r="NVW8" s="41"/>
      <c r="NVX8" s="41"/>
      <c r="NVY8" s="41"/>
      <c r="NVZ8" s="41"/>
      <c r="NWA8" s="41"/>
      <c r="NWB8" s="41"/>
      <c r="NWC8" s="41"/>
      <c r="NWD8" s="41"/>
      <c r="NWE8" s="41"/>
      <c r="NWF8" s="41"/>
      <c r="NWG8" s="41"/>
      <c r="NWH8" s="41"/>
      <c r="NWI8" s="41"/>
      <c r="NWJ8" s="41"/>
      <c r="NWK8" s="41"/>
      <c r="NWL8" s="41"/>
      <c r="NWM8" s="41"/>
      <c r="NWN8" s="41"/>
      <c r="NWO8" s="41"/>
      <c r="NWP8" s="41"/>
      <c r="NWQ8" s="41"/>
      <c r="NWR8" s="41"/>
      <c r="NWS8" s="41"/>
      <c r="NWT8" s="41"/>
      <c r="NWU8" s="41"/>
      <c r="NWV8" s="41"/>
      <c r="NWW8" s="41"/>
      <c r="NWX8" s="41"/>
      <c r="NWY8" s="41"/>
      <c r="NWZ8" s="41"/>
      <c r="NXA8" s="41"/>
      <c r="NXB8" s="41"/>
      <c r="NXC8" s="41"/>
      <c r="NXD8" s="41"/>
      <c r="NXE8" s="41"/>
      <c r="NXF8" s="41"/>
      <c r="NXG8" s="41"/>
      <c r="NXH8" s="41"/>
      <c r="NXI8" s="41"/>
      <c r="NXJ8" s="41"/>
      <c r="NXK8" s="41"/>
      <c r="NXL8" s="41"/>
      <c r="NXM8" s="41"/>
      <c r="NXN8" s="41"/>
      <c r="NXO8" s="41"/>
      <c r="NXP8" s="41"/>
      <c r="NXQ8" s="41"/>
      <c r="NXR8" s="41"/>
      <c r="NXS8" s="41"/>
      <c r="NXT8" s="41"/>
      <c r="NXU8" s="41"/>
      <c r="NXV8" s="41"/>
      <c r="NXW8" s="41"/>
      <c r="NXX8" s="41"/>
      <c r="NXY8" s="41"/>
      <c r="NXZ8" s="41"/>
      <c r="NYA8" s="41"/>
      <c r="NYB8" s="41"/>
      <c r="NYC8" s="41"/>
      <c r="NYD8" s="41"/>
      <c r="NYE8" s="41"/>
      <c r="NYF8" s="41"/>
      <c r="NYG8" s="41"/>
      <c r="NYH8" s="41"/>
      <c r="NYI8" s="41"/>
      <c r="NYJ8" s="41"/>
      <c r="NYK8" s="41"/>
      <c r="NYL8" s="41"/>
      <c r="NYM8" s="41"/>
      <c r="NYN8" s="41"/>
      <c r="NYO8" s="41"/>
      <c r="NYP8" s="41"/>
      <c r="NYQ8" s="41"/>
      <c r="NYR8" s="41"/>
      <c r="NYS8" s="41"/>
      <c r="NYT8" s="41"/>
      <c r="NYU8" s="41"/>
      <c r="NYV8" s="41"/>
      <c r="NYW8" s="41"/>
      <c r="NYX8" s="41"/>
      <c r="NYY8" s="41"/>
      <c r="NYZ8" s="41"/>
      <c r="NZA8" s="41"/>
      <c r="NZB8" s="41"/>
      <c r="NZC8" s="41"/>
      <c r="NZD8" s="41"/>
      <c r="NZE8" s="41"/>
      <c r="NZF8" s="41"/>
      <c r="NZG8" s="41"/>
      <c r="NZH8" s="41"/>
      <c r="NZI8" s="41"/>
      <c r="NZJ8" s="41"/>
      <c r="NZK8" s="41"/>
      <c r="NZL8" s="41"/>
      <c r="NZM8" s="41"/>
      <c r="NZN8" s="41"/>
      <c r="NZO8" s="41"/>
      <c r="NZP8" s="41"/>
      <c r="NZQ8" s="41"/>
      <c r="NZR8" s="41"/>
      <c r="NZS8" s="41"/>
      <c r="NZT8" s="41"/>
      <c r="NZU8" s="41"/>
      <c r="NZV8" s="41"/>
      <c r="NZW8" s="41"/>
      <c r="NZX8" s="41"/>
      <c r="NZY8" s="41"/>
      <c r="NZZ8" s="41"/>
      <c r="OAA8" s="41"/>
      <c r="OAB8" s="41"/>
      <c r="OAC8" s="41"/>
      <c r="OAD8" s="41"/>
      <c r="OAE8" s="41"/>
      <c r="OAF8" s="41"/>
      <c r="OAG8" s="41"/>
      <c r="OAH8" s="41"/>
      <c r="OAI8" s="41"/>
      <c r="OAJ8" s="41"/>
      <c r="OAK8" s="41"/>
      <c r="OAL8" s="41"/>
      <c r="OAM8" s="41"/>
      <c r="OAN8" s="41"/>
      <c r="OAO8" s="41"/>
      <c r="OAP8" s="41"/>
      <c r="OAQ8" s="41"/>
      <c r="OAR8" s="41"/>
      <c r="OAS8" s="41"/>
      <c r="OAT8" s="41"/>
      <c r="OAU8" s="41"/>
      <c r="OAV8" s="41"/>
      <c r="OAW8" s="41"/>
      <c r="OAX8" s="41"/>
      <c r="OAY8" s="41"/>
      <c r="OAZ8" s="41"/>
      <c r="OBA8" s="41"/>
      <c r="OBB8" s="41"/>
      <c r="OBC8" s="41"/>
      <c r="OBD8" s="41"/>
      <c r="OBE8" s="41"/>
      <c r="OBF8" s="41"/>
      <c r="OBG8" s="41"/>
      <c r="OBH8" s="41"/>
      <c r="OBI8" s="41"/>
      <c r="OBJ8" s="41"/>
      <c r="OBK8" s="41"/>
      <c r="OBL8" s="41"/>
      <c r="OBM8" s="41"/>
      <c r="OBN8" s="41"/>
      <c r="OBO8" s="41"/>
      <c r="OBP8" s="41"/>
      <c r="OBQ8" s="41"/>
      <c r="OBR8" s="41"/>
      <c r="OBS8" s="41"/>
      <c r="OBT8" s="41"/>
      <c r="OBU8" s="41"/>
      <c r="OBV8" s="41"/>
      <c r="OBW8" s="41"/>
      <c r="OBX8" s="41"/>
      <c r="OBY8" s="41"/>
      <c r="OBZ8" s="41"/>
      <c r="OCA8" s="41"/>
      <c r="OCB8" s="41"/>
      <c r="OCC8" s="41"/>
      <c r="OCD8" s="41"/>
      <c r="OCE8" s="41"/>
      <c r="OCF8" s="41"/>
      <c r="OCG8" s="41"/>
      <c r="OCH8" s="41"/>
      <c r="OCI8" s="41"/>
      <c r="OCJ8" s="41"/>
      <c r="OCK8" s="41"/>
      <c r="OCL8" s="41"/>
      <c r="OCM8" s="41"/>
      <c r="OCN8" s="41"/>
      <c r="OCO8" s="41"/>
      <c r="OCP8" s="41"/>
      <c r="OCQ8" s="41"/>
      <c r="OCR8" s="41"/>
      <c r="OCS8" s="41"/>
      <c r="OCT8" s="41"/>
      <c r="OCU8" s="41"/>
      <c r="OCV8" s="41"/>
      <c r="OCW8" s="41"/>
      <c r="OCX8" s="41"/>
      <c r="OCY8" s="41"/>
      <c r="OCZ8" s="41"/>
      <c r="ODA8" s="41"/>
      <c r="ODB8" s="41"/>
      <c r="ODC8" s="41"/>
      <c r="ODD8" s="41"/>
      <c r="ODE8" s="41"/>
      <c r="ODF8" s="41"/>
      <c r="ODG8" s="41"/>
      <c r="ODH8" s="41"/>
      <c r="ODI8" s="41"/>
      <c r="ODJ8" s="41"/>
      <c r="ODK8" s="41"/>
      <c r="ODL8" s="41"/>
      <c r="ODM8" s="41"/>
      <c r="ODN8" s="41"/>
      <c r="ODO8" s="41"/>
      <c r="ODP8" s="41"/>
      <c r="ODQ8" s="41"/>
      <c r="ODR8" s="41"/>
      <c r="ODS8" s="41"/>
      <c r="ODT8" s="41"/>
      <c r="ODU8" s="41"/>
      <c r="ODV8" s="41"/>
      <c r="ODW8" s="41"/>
      <c r="ODX8" s="41"/>
      <c r="ODY8" s="41"/>
      <c r="ODZ8" s="41"/>
      <c r="OEA8" s="41"/>
      <c r="OEB8" s="41"/>
      <c r="OEC8" s="41"/>
      <c r="OED8" s="41"/>
      <c r="OEE8" s="41"/>
      <c r="OEF8" s="41"/>
      <c r="OEG8" s="41"/>
      <c r="OEH8" s="41"/>
      <c r="OEI8" s="41"/>
      <c r="OEJ8" s="41"/>
      <c r="OEK8" s="41"/>
      <c r="OEL8" s="41"/>
      <c r="OEM8" s="41"/>
      <c r="OEN8" s="41"/>
      <c r="OEO8" s="41"/>
      <c r="OEP8" s="41"/>
      <c r="OEQ8" s="41"/>
      <c r="OER8" s="41"/>
      <c r="OES8" s="41"/>
      <c r="OET8" s="41"/>
      <c r="OEU8" s="41"/>
      <c r="OEV8" s="41"/>
      <c r="OEW8" s="41"/>
      <c r="OEX8" s="41"/>
      <c r="OEY8" s="41"/>
      <c r="OEZ8" s="41"/>
      <c r="OFA8" s="41"/>
      <c r="OFB8" s="41"/>
      <c r="OFC8" s="41"/>
      <c r="OFD8" s="41"/>
      <c r="OFE8" s="41"/>
      <c r="OFF8" s="41"/>
      <c r="OFG8" s="41"/>
      <c r="OFH8" s="41"/>
      <c r="OFI8" s="41"/>
      <c r="OFJ8" s="41"/>
      <c r="OFK8" s="41"/>
      <c r="OFL8" s="41"/>
      <c r="OFM8" s="41"/>
      <c r="OFN8" s="41"/>
      <c r="OFO8" s="41"/>
      <c r="OFP8" s="41"/>
      <c r="OFQ8" s="41"/>
      <c r="OFR8" s="41"/>
      <c r="OFS8" s="41"/>
      <c r="OFT8" s="41"/>
      <c r="OFU8" s="41"/>
      <c r="OFV8" s="41"/>
      <c r="OFW8" s="41"/>
      <c r="OFX8" s="41"/>
      <c r="OFY8" s="41"/>
      <c r="OFZ8" s="41"/>
      <c r="OGA8" s="41"/>
      <c r="OGB8" s="41"/>
      <c r="OGC8" s="41"/>
      <c r="OGD8" s="41"/>
      <c r="OGE8" s="41"/>
      <c r="OGF8" s="41"/>
      <c r="OGG8" s="41"/>
      <c r="OGH8" s="41"/>
      <c r="OGI8" s="41"/>
      <c r="OGJ8" s="41"/>
      <c r="OGK8" s="41"/>
      <c r="OGL8" s="41"/>
      <c r="OGM8" s="41"/>
      <c r="OGN8" s="41"/>
      <c r="OGO8" s="41"/>
      <c r="OGP8" s="41"/>
      <c r="OGQ8" s="41"/>
      <c r="OGR8" s="41"/>
      <c r="OGS8" s="41"/>
      <c r="OGT8" s="41"/>
      <c r="OGU8" s="41"/>
      <c r="OGV8" s="41"/>
      <c r="OGW8" s="41"/>
      <c r="OGX8" s="41"/>
      <c r="OGY8" s="41"/>
      <c r="OGZ8" s="41"/>
      <c r="OHA8" s="41"/>
      <c r="OHB8" s="41"/>
      <c r="OHC8" s="41"/>
      <c r="OHD8" s="41"/>
      <c r="OHE8" s="41"/>
      <c r="OHF8" s="41"/>
      <c r="OHG8" s="41"/>
      <c r="OHH8" s="41"/>
      <c r="OHI8" s="41"/>
      <c r="OHJ8" s="41"/>
      <c r="OHK8" s="41"/>
      <c r="OHL8" s="41"/>
      <c r="OHM8" s="41"/>
      <c r="OHN8" s="41"/>
      <c r="OHO8" s="41"/>
      <c r="OHP8" s="41"/>
      <c r="OHQ8" s="41"/>
      <c r="OHR8" s="41"/>
      <c r="OHS8" s="41"/>
      <c r="OHT8" s="41"/>
      <c r="OHU8" s="41"/>
      <c r="OHV8" s="41"/>
      <c r="OHW8" s="41"/>
      <c r="OHX8" s="41"/>
      <c r="OHY8" s="41"/>
      <c r="OHZ8" s="41"/>
      <c r="OIA8" s="41"/>
      <c r="OIB8" s="41"/>
      <c r="OIC8" s="41"/>
      <c r="OID8" s="41"/>
      <c r="OIE8" s="41"/>
      <c r="OIF8" s="41"/>
      <c r="OIG8" s="41"/>
      <c r="OIH8" s="41"/>
      <c r="OII8" s="41"/>
      <c r="OIJ8" s="41"/>
      <c r="OIK8" s="41"/>
      <c r="OIL8" s="41"/>
      <c r="OIM8" s="41"/>
      <c r="OIN8" s="41"/>
      <c r="OIO8" s="41"/>
      <c r="OIP8" s="41"/>
      <c r="OIQ8" s="41"/>
      <c r="OIR8" s="41"/>
      <c r="OIS8" s="41"/>
      <c r="OIT8" s="41"/>
      <c r="OIU8" s="41"/>
      <c r="OIV8" s="41"/>
      <c r="OIW8" s="41"/>
      <c r="OIX8" s="41"/>
      <c r="OIY8" s="41"/>
      <c r="OIZ8" s="41"/>
      <c r="OJA8" s="41"/>
      <c r="OJB8" s="41"/>
      <c r="OJC8" s="41"/>
      <c r="OJD8" s="41"/>
      <c r="OJE8" s="41"/>
      <c r="OJF8" s="41"/>
      <c r="OJG8" s="41"/>
      <c r="OJH8" s="41"/>
      <c r="OJI8" s="41"/>
      <c r="OJJ8" s="41"/>
      <c r="OJK8" s="41"/>
      <c r="OJL8" s="41"/>
      <c r="OJM8" s="41"/>
      <c r="OJN8" s="41"/>
      <c r="OJO8" s="41"/>
      <c r="OJP8" s="41"/>
      <c r="OJQ8" s="41"/>
      <c r="OJR8" s="41"/>
      <c r="OJS8" s="41"/>
      <c r="OJT8" s="41"/>
      <c r="OJU8" s="41"/>
      <c r="OJV8" s="41"/>
      <c r="OJW8" s="41"/>
      <c r="OJX8" s="41"/>
      <c r="OJY8" s="41"/>
      <c r="OJZ8" s="41"/>
      <c r="OKA8" s="41"/>
      <c r="OKB8" s="41"/>
      <c r="OKC8" s="41"/>
      <c r="OKD8" s="41"/>
      <c r="OKE8" s="41"/>
      <c r="OKF8" s="41"/>
      <c r="OKG8" s="41"/>
      <c r="OKH8" s="41"/>
      <c r="OKI8" s="41"/>
      <c r="OKJ8" s="41"/>
      <c r="OKK8" s="41"/>
      <c r="OKL8" s="41"/>
      <c r="OKM8" s="41"/>
      <c r="OKN8" s="41"/>
      <c r="OKO8" s="41"/>
      <c r="OKP8" s="41"/>
      <c r="OKQ8" s="41"/>
      <c r="OKR8" s="41"/>
      <c r="OKS8" s="41"/>
      <c r="OKT8" s="41"/>
      <c r="OKU8" s="41"/>
      <c r="OKV8" s="41"/>
      <c r="OKW8" s="41"/>
      <c r="OKX8" s="41"/>
      <c r="OKY8" s="41"/>
      <c r="OKZ8" s="41"/>
      <c r="OLA8" s="41"/>
      <c r="OLB8" s="41"/>
      <c r="OLC8" s="41"/>
      <c r="OLD8" s="41"/>
      <c r="OLE8" s="41"/>
      <c r="OLF8" s="41"/>
      <c r="OLG8" s="41"/>
      <c r="OLH8" s="41"/>
      <c r="OLI8" s="41"/>
      <c r="OLJ8" s="41"/>
      <c r="OLK8" s="41"/>
      <c r="OLL8" s="41"/>
      <c r="OLM8" s="41"/>
      <c r="OLN8" s="41"/>
      <c r="OLO8" s="41"/>
      <c r="OLP8" s="41"/>
      <c r="OLQ8" s="41"/>
      <c r="OLR8" s="41"/>
      <c r="OLS8" s="41"/>
      <c r="OLT8" s="41"/>
      <c r="OLU8" s="41"/>
      <c r="OLV8" s="41"/>
      <c r="OLW8" s="41"/>
      <c r="OLX8" s="41"/>
      <c r="OLY8" s="41"/>
      <c r="OLZ8" s="41"/>
      <c r="OMA8" s="41"/>
      <c r="OMB8" s="41"/>
      <c r="OMC8" s="41"/>
      <c r="OMD8" s="41"/>
      <c r="OME8" s="41"/>
      <c r="OMF8" s="41"/>
      <c r="OMG8" s="41"/>
      <c r="OMH8" s="41"/>
      <c r="OMI8" s="41"/>
      <c r="OMJ8" s="41"/>
      <c r="OMK8" s="41"/>
      <c r="OML8" s="41"/>
      <c r="OMM8" s="41"/>
      <c r="OMN8" s="41"/>
      <c r="OMO8" s="41"/>
      <c r="OMP8" s="41"/>
      <c r="OMQ8" s="41"/>
      <c r="OMR8" s="41"/>
      <c r="OMS8" s="41"/>
      <c r="OMT8" s="41"/>
      <c r="OMU8" s="41"/>
      <c r="OMV8" s="41"/>
      <c r="OMW8" s="41"/>
      <c r="OMX8" s="41"/>
      <c r="OMY8" s="41"/>
      <c r="OMZ8" s="41"/>
      <c r="ONA8" s="41"/>
      <c r="ONB8" s="41"/>
      <c r="ONC8" s="41"/>
      <c r="OND8" s="41"/>
      <c r="ONE8" s="41"/>
      <c r="ONF8" s="41"/>
      <c r="ONG8" s="41"/>
      <c r="ONH8" s="41"/>
      <c r="ONI8" s="41"/>
      <c r="ONJ8" s="41"/>
      <c r="ONK8" s="41"/>
      <c r="ONL8" s="41"/>
      <c r="ONM8" s="41"/>
      <c r="ONN8" s="41"/>
      <c r="ONO8" s="41"/>
      <c r="ONP8" s="41"/>
      <c r="ONQ8" s="41"/>
      <c r="ONR8" s="41"/>
      <c r="ONS8" s="41"/>
      <c r="ONT8" s="41"/>
      <c r="ONU8" s="41"/>
      <c r="ONV8" s="41"/>
      <c r="ONW8" s="41"/>
      <c r="ONX8" s="41"/>
      <c r="ONY8" s="41"/>
      <c r="ONZ8" s="41"/>
      <c r="OOA8" s="41"/>
      <c r="OOB8" s="41"/>
      <c r="OOC8" s="41"/>
      <c r="OOD8" s="41"/>
      <c r="OOE8" s="41"/>
      <c r="OOF8" s="41"/>
      <c r="OOG8" s="41"/>
      <c r="OOH8" s="41"/>
      <c r="OOI8" s="41"/>
      <c r="OOJ8" s="41"/>
      <c r="OOK8" s="41"/>
      <c r="OOL8" s="41"/>
      <c r="OOM8" s="41"/>
      <c r="OON8" s="41"/>
      <c r="OOO8" s="41"/>
      <c r="OOP8" s="41"/>
      <c r="OOQ8" s="41"/>
      <c r="OOR8" s="41"/>
      <c r="OOS8" s="41"/>
      <c r="OOT8" s="41"/>
      <c r="OOU8" s="41"/>
      <c r="OOV8" s="41"/>
      <c r="OOW8" s="41"/>
      <c r="OOX8" s="41"/>
      <c r="OOY8" s="41"/>
      <c r="OOZ8" s="41"/>
      <c r="OPA8" s="41"/>
      <c r="OPB8" s="41"/>
      <c r="OPC8" s="41"/>
      <c r="OPD8" s="41"/>
      <c r="OPE8" s="41"/>
      <c r="OPF8" s="41"/>
      <c r="OPG8" s="41"/>
      <c r="OPH8" s="41"/>
      <c r="OPI8" s="41"/>
      <c r="OPJ8" s="41"/>
      <c r="OPK8" s="41"/>
      <c r="OPL8" s="41"/>
      <c r="OPM8" s="41"/>
      <c r="OPN8" s="41"/>
      <c r="OPO8" s="41"/>
      <c r="OPP8" s="41"/>
      <c r="OPQ8" s="41"/>
      <c r="OPR8" s="41"/>
      <c r="OPS8" s="41"/>
      <c r="OPT8" s="41"/>
      <c r="OPU8" s="41"/>
      <c r="OPV8" s="41"/>
      <c r="OPW8" s="41"/>
      <c r="OPX8" s="41"/>
      <c r="OPY8" s="41"/>
      <c r="OPZ8" s="41"/>
      <c r="OQA8" s="41"/>
      <c r="OQB8" s="41"/>
      <c r="OQC8" s="41"/>
      <c r="OQD8" s="41"/>
      <c r="OQE8" s="41"/>
      <c r="OQF8" s="41"/>
      <c r="OQG8" s="41"/>
      <c r="OQH8" s="41"/>
      <c r="OQI8" s="41"/>
      <c r="OQJ8" s="41"/>
      <c r="OQK8" s="41"/>
      <c r="OQL8" s="41"/>
      <c r="OQM8" s="41"/>
      <c r="OQN8" s="41"/>
      <c r="OQO8" s="41"/>
      <c r="OQP8" s="41"/>
      <c r="OQQ8" s="41"/>
      <c r="OQR8" s="41"/>
      <c r="OQS8" s="41"/>
      <c r="OQT8" s="41"/>
      <c r="OQU8" s="41"/>
      <c r="OQV8" s="41"/>
      <c r="OQW8" s="41"/>
      <c r="OQX8" s="41"/>
      <c r="OQY8" s="41"/>
      <c r="OQZ8" s="41"/>
      <c r="ORA8" s="41"/>
      <c r="ORB8" s="41"/>
      <c r="ORC8" s="41"/>
      <c r="ORD8" s="41"/>
      <c r="ORE8" s="41"/>
      <c r="ORF8" s="41"/>
      <c r="ORG8" s="41"/>
      <c r="ORH8" s="41"/>
      <c r="ORI8" s="41"/>
      <c r="ORJ8" s="41"/>
      <c r="ORK8" s="41"/>
      <c r="ORL8" s="41"/>
      <c r="ORM8" s="41"/>
      <c r="ORN8" s="41"/>
      <c r="ORO8" s="41"/>
      <c r="ORP8" s="41"/>
      <c r="ORQ8" s="41"/>
      <c r="ORR8" s="41"/>
      <c r="ORS8" s="41"/>
      <c r="ORT8" s="41"/>
      <c r="ORU8" s="41"/>
      <c r="ORV8" s="41"/>
      <c r="ORW8" s="41"/>
      <c r="ORX8" s="41"/>
      <c r="ORY8" s="41"/>
      <c r="ORZ8" s="41"/>
      <c r="OSA8" s="41"/>
      <c r="OSB8" s="41"/>
      <c r="OSC8" s="41"/>
      <c r="OSD8" s="41"/>
      <c r="OSE8" s="41"/>
      <c r="OSF8" s="41"/>
      <c r="OSG8" s="41"/>
      <c r="OSH8" s="41"/>
      <c r="OSI8" s="41"/>
      <c r="OSJ8" s="41"/>
      <c r="OSK8" s="41"/>
      <c r="OSL8" s="41"/>
      <c r="OSM8" s="41"/>
      <c r="OSN8" s="41"/>
      <c r="OSO8" s="41"/>
      <c r="OSP8" s="41"/>
      <c r="OSQ8" s="41"/>
      <c r="OSR8" s="41"/>
      <c r="OSS8" s="41"/>
      <c r="OST8" s="41"/>
      <c r="OSU8" s="41"/>
      <c r="OSV8" s="41"/>
      <c r="OSW8" s="41"/>
      <c r="OSX8" s="41"/>
      <c r="OSY8" s="41"/>
      <c r="OSZ8" s="41"/>
      <c r="OTA8" s="41"/>
      <c r="OTB8" s="41"/>
      <c r="OTC8" s="41"/>
      <c r="OTD8" s="41"/>
      <c r="OTE8" s="41"/>
      <c r="OTF8" s="41"/>
      <c r="OTG8" s="41"/>
      <c r="OTH8" s="41"/>
      <c r="OTI8" s="41"/>
      <c r="OTJ8" s="41"/>
      <c r="OTK8" s="41"/>
      <c r="OTL8" s="41"/>
      <c r="OTM8" s="41"/>
      <c r="OTN8" s="41"/>
      <c r="OTO8" s="41"/>
      <c r="OTP8" s="41"/>
      <c r="OTQ8" s="41"/>
      <c r="OTR8" s="41"/>
      <c r="OTS8" s="41"/>
      <c r="OTT8" s="41"/>
      <c r="OTU8" s="41"/>
      <c r="OTV8" s="41"/>
      <c r="OTW8" s="41"/>
      <c r="OTX8" s="41"/>
      <c r="OTY8" s="41"/>
      <c r="OTZ8" s="41"/>
      <c r="OUA8" s="41"/>
      <c r="OUB8" s="41"/>
      <c r="OUC8" s="41"/>
      <c r="OUD8" s="41"/>
      <c r="OUE8" s="41"/>
      <c r="OUF8" s="41"/>
      <c r="OUG8" s="41"/>
      <c r="OUH8" s="41"/>
      <c r="OUI8" s="41"/>
      <c r="OUJ8" s="41"/>
      <c r="OUK8" s="41"/>
      <c r="OUL8" s="41"/>
      <c r="OUM8" s="41"/>
      <c r="OUN8" s="41"/>
      <c r="OUO8" s="41"/>
      <c r="OUP8" s="41"/>
      <c r="OUQ8" s="41"/>
      <c r="OUR8" s="41"/>
      <c r="OUS8" s="41"/>
      <c r="OUT8" s="41"/>
      <c r="OUU8" s="41"/>
      <c r="OUV8" s="41"/>
      <c r="OUW8" s="41"/>
      <c r="OUX8" s="41"/>
      <c r="OUY8" s="41"/>
      <c r="OUZ8" s="41"/>
      <c r="OVA8" s="41"/>
      <c r="OVB8" s="41"/>
      <c r="OVC8" s="41"/>
      <c r="OVD8" s="41"/>
      <c r="OVE8" s="41"/>
      <c r="OVF8" s="41"/>
      <c r="OVG8" s="41"/>
      <c r="OVH8" s="41"/>
      <c r="OVI8" s="41"/>
      <c r="OVJ8" s="41"/>
      <c r="OVK8" s="41"/>
      <c r="OVL8" s="41"/>
      <c r="OVM8" s="41"/>
      <c r="OVN8" s="41"/>
      <c r="OVO8" s="41"/>
      <c r="OVP8" s="41"/>
      <c r="OVQ8" s="41"/>
      <c r="OVR8" s="41"/>
      <c r="OVS8" s="41"/>
      <c r="OVT8" s="41"/>
      <c r="OVU8" s="41"/>
      <c r="OVV8" s="41"/>
      <c r="OVW8" s="41"/>
      <c r="OVX8" s="41"/>
      <c r="OVY8" s="41"/>
      <c r="OVZ8" s="41"/>
      <c r="OWA8" s="41"/>
      <c r="OWB8" s="41"/>
      <c r="OWC8" s="41"/>
      <c r="OWD8" s="41"/>
      <c r="OWE8" s="41"/>
      <c r="OWF8" s="41"/>
      <c r="OWG8" s="41"/>
      <c r="OWH8" s="41"/>
      <c r="OWI8" s="41"/>
      <c r="OWJ8" s="41"/>
      <c r="OWK8" s="41"/>
      <c r="OWL8" s="41"/>
      <c r="OWM8" s="41"/>
      <c r="OWN8" s="41"/>
      <c r="OWO8" s="41"/>
      <c r="OWP8" s="41"/>
      <c r="OWQ8" s="41"/>
      <c r="OWR8" s="41"/>
      <c r="OWS8" s="41"/>
      <c r="OWT8" s="41"/>
      <c r="OWU8" s="41"/>
      <c r="OWV8" s="41"/>
      <c r="OWW8" s="41"/>
      <c r="OWX8" s="41"/>
      <c r="OWY8" s="41"/>
      <c r="OWZ8" s="41"/>
      <c r="OXA8" s="41"/>
      <c r="OXB8" s="41"/>
      <c r="OXC8" s="41"/>
      <c r="OXD8" s="41"/>
      <c r="OXE8" s="41"/>
      <c r="OXF8" s="41"/>
      <c r="OXG8" s="41"/>
      <c r="OXH8" s="41"/>
      <c r="OXI8" s="41"/>
      <c r="OXJ8" s="41"/>
      <c r="OXK8" s="41"/>
      <c r="OXL8" s="41"/>
      <c r="OXM8" s="41"/>
      <c r="OXN8" s="41"/>
      <c r="OXO8" s="41"/>
      <c r="OXP8" s="41"/>
      <c r="OXQ8" s="41"/>
      <c r="OXR8" s="41"/>
      <c r="OXS8" s="41"/>
      <c r="OXT8" s="41"/>
      <c r="OXU8" s="41"/>
      <c r="OXV8" s="41"/>
      <c r="OXW8" s="41"/>
      <c r="OXX8" s="41"/>
      <c r="OXY8" s="41"/>
      <c r="OXZ8" s="41"/>
      <c r="OYA8" s="41"/>
      <c r="OYB8" s="41"/>
      <c r="OYC8" s="41"/>
      <c r="OYD8" s="41"/>
      <c r="OYE8" s="41"/>
      <c r="OYF8" s="41"/>
      <c r="OYG8" s="41"/>
      <c r="OYH8" s="41"/>
      <c r="OYI8" s="41"/>
      <c r="OYJ8" s="41"/>
      <c r="OYK8" s="41"/>
      <c r="OYL8" s="41"/>
      <c r="OYM8" s="41"/>
      <c r="OYN8" s="41"/>
      <c r="OYO8" s="41"/>
      <c r="OYP8" s="41"/>
      <c r="OYQ8" s="41"/>
      <c r="OYR8" s="41"/>
      <c r="OYS8" s="41"/>
      <c r="OYT8" s="41"/>
      <c r="OYU8" s="41"/>
      <c r="OYV8" s="41"/>
      <c r="OYW8" s="41"/>
      <c r="OYX8" s="41"/>
      <c r="OYY8" s="41"/>
      <c r="OYZ8" s="41"/>
      <c r="OZA8" s="41"/>
      <c r="OZB8" s="41"/>
      <c r="OZC8" s="41"/>
      <c r="OZD8" s="41"/>
      <c r="OZE8" s="41"/>
      <c r="OZF8" s="41"/>
      <c r="OZG8" s="41"/>
      <c r="OZH8" s="41"/>
      <c r="OZI8" s="41"/>
      <c r="OZJ8" s="41"/>
      <c r="OZK8" s="41"/>
      <c r="OZL8" s="41"/>
      <c r="OZM8" s="41"/>
      <c r="OZN8" s="41"/>
      <c r="OZO8" s="41"/>
      <c r="OZP8" s="41"/>
      <c r="OZQ8" s="41"/>
      <c r="OZR8" s="41"/>
      <c r="OZS8" s="41"/>
      <c r="OZT8" s="41"/>
      <c r="OZU8" s="41"/>
      <c r="OZV8" s="41"/>
      <c r="OZW8" s="41"/>
      <c r="OZX8" s="41"/>
      <c r="OZY8" s="41"/>
      <c r="OZZ8" s="41"/>
      <c r="PAA8" s="41"/>
      <c r="PAB8" s="41"/>
      <c r="PAC8" s="41"/>
      <c r="PAD8" s="41"/>
      <c r="PAE8" s="41"/>
      <c r="PAF8" s="41"/>
      <c r="PAG8" s="41"/>
      <c r="PAH8" s="41"/>
      <c r="PAI8" s="41"/>
      <c r="PAJ8" s="41"/>
      <c r="PAK8" s="41"/>
      <c r="PAL8" s="41"/>
      <c r="PAM8" s="41"/>
      <c r="PAN8" s="41"/>
      <c r="PAO8" s="41"/>
      <c r="PAP8" s="41"/>
      <c r="PAQ8" s="41"/>
      <c r="PAR8" s="41"/>
      <c r="PAS8" s="41"/>
      <c r="PAT8" s="41"/>
      <c r="PAU8" s="41"/>
      <c r="PAV8" s="41"/>
      <c r="PAW8" s="41"/>
      <c r="PAX8" s="41"/>
      <c r="PAY8" s="41"/>
      <c r="PAZ8" s="41"/>
      <c r="PBA8" s="41"/>
      <c r="PBB8" s="41"/>
      <c r="PBC8" s="41"/>
      <c r="PBD8" s="41"/>
      <c r="PBE8" s="41"/>
      <c r="PBF8" s="41"/>
      <c r="PBG8" s="41"/>
      <c r="PBH8" s="41"/>
      <c r="PBI8" s="41"/>
      <c r="PBJ8" s="41"/>
      <c r="PBK8" s="41"/>
      <c r="PBL8" s="41"/>
      <c r="PBM8" s="41"/>
      <c r="PBN8" s="41"/>
      <c r="PBO8" s="41"/>
      <c r="PBP8" s="41"/>
      <c r="PBQ8" s="41"/>
      <c r="PBR8" s="41"/>
      <c r="PBS8" s="41"/>
      <c r="PBT8" s="41"/>
      <c r="PBU8" s="41"/>
      <c r="PBV8" s="41"/>
      <c r="PBW8" s="41"/>
      <c r="PBX8" s="41"/>
      <c r="PBY8" s="41"/>
      <c r="PBZ8" s="41"/>
      <c r="PCA8" s="41"/>
      <c r="PCB8" s="41"/>
      <c r="PCC8" s="41"/>
      <c r="PCD8" s="41"/>
      <c r="PCE8" s="41"/>
      <c r="PCF8" s="41"/>
      <c r="PCG8" s="41"/>
      <c r="PCH8" s="41"/>
      <c r="PCI8" s="41"/>
      <c r="PCJ8" s="41"/>
      <c r="PCK8" s="41"/>
      <c r="PCL8" s="41"/>
      <c r="PCM8" s="41"/>
      <c r="PCN8" s="41"/>
      <c r="PCO8" s="41"/>
      <c r="PCP8" s="41"/>
      <c r="PCQ8" s="41"/>
      <c r="PCR8" s="41"/>
      <c r="PCS8" s="41"/>
      <c r="PCT8" s="41"/>
      <c r="PCU8" s="41"/>
      <c r="PCV8" s="41"/>
      <c r="PCW8" s="41"/>
      <c r="PCX8" s="41"/>
      <c r="PCY8" s="41"/>
      <c r="PCZ8" s="41"/>
      <c r="PDA8" s="41"/>
      <c r="PDB8" s="41"/>
      <c r="PDC8" s="41"/>
      <c r="PDD8" s="41"/>
      <c r="PDE8" s="41"/>
      <c r="PDF8" s="41"/>
      <c r="PDG8" s="41"/>
      <c r="PDH8" s="41"/>
      <c r="PDI8" s="41"/>
      <c r="PDJ8" s="41"/>
      <c r="PDK8" s="41"/>
      <c r="PDL8" s="41"/>
      <c r="PDM8" s="41"/>
      <c r="PDN8" s="41"/>
      <c r="PDO8" s="41"/>
      <c r="PDP8" s="41"/>
      <c r="PDQ8" s="41"/>
      <c r="PDR8" s="41"/>
      <c r="PDS8" s="41"/>
      <c r="PDT8" s="41"/>
      <c r="PDU8" s="41"/>
      <c r="PDV8" s="41"/>
      <c r="PDW8" s="41"/>
      <c r="PDX8" s="41"/>
      <c r="PDY8" s="41"/>
      <c r="PDZ8" s="41"/>
      <c r="PEA8" s="41"/>
      <c r="PEB8" s="41"/>
      <c r="PEC8" s="41"/>
      <c r="PED8" s="41"/>
      <c r="PEE8" s="41"/>
      <c r="PEF8" s="41"/>
      <c r="PEG8" s="41"/>
      <c r="PEH8" s="41"/>
      <c r="PEI8" s="41"/>
      <c r="PEJ8" s="41"/>
      <c r="PEK8" s="41"/>
      <c r="PEL8" s="41"/>
      <c r="PEM8" s="41"/>
      <c r="PEN8" s="41"/>
      <c r="PEO8" s="41"/>
      <c r="PEP8" s="41"/>
      <c r="PEQ8" s="41"/>
      <c r="PER8" s="41"/>
      <c r="PES8" s="41"/>
      <c r="PET8" s="41"/>
      <c r="PEU8" s="41"/>
      <c r="PEV8" s="41"/>
      <c r="PEW8" s="41"/>
      <c r="PEX8" s="41"/>
      <c r="PEY8" s="41"/>
      <c r="PEZ8" s="41"/>
      <c r="PFA8" s="41"/>
      <c r="PFB8" s="41"/>
      <c r="PFC8" s="41"/>
      <c r="PFD8" s="41"/>
      <c r="PFE8" s="41"/>
      <c r="PFF8" s="41"/>
      <c r="PFG8" s="41"/>
      <c r="PFH8" s="41"/>
      <c r="PFI8" s="41"/>
      <c r="PFJ8" s="41"/>
      <c r="PFK8" s="41"/>
      <c r="PFL8" s="41"/>
      <c r="PFM8" s="41"/>
      <c r="PFN8" s="41"/>
      <c r="PFO8" s="41"/>
      <c r="PFP8" s="41"/>
      <c r="PFQ8" s="41"/>
      <c r="PFR8" s="41"/>
      <c r="PFS8" s="41"/>
      <c r="PFT8" s="41"/>
      <c r="PFU8" s="41"/>
      <c r="PFV8" s="41"/>
      <c r="PFW8" s="41"/>
      <c r="PFX8" s="41"/>
      <c r="PFY8" s="41"/>
      <c r="PFZ8" s="41"/>
      <c r="PGA8" s="41"/>
      <c r="PGB8" s="41"/>
      <c r="PGC8" s="41"/>
      <c r="PGD8" s="41"/>
      <c r="PGE8" s="41"/>
      <c r="PGF8" s="41"/>
      <c r="PGG8" s="41"/>
      <c r="PGH8" s="41"/>
      <c r="PGI8" s="41"/>
      <c r="PGJ8" s="41"/>
      <c r="PGK8" s="41"/>
      <c r="PGL8" s="41"/>
      <c r="PGM8" s="41"/>
      <c r="PGN8" s="41"/>
      <c r="PGO8" s="41"/>
      <c r="PGP8" s="41"/>
      <c r="PGQ8" s="41"/>
      <c r="PGR8" s="41"/>
      <c r="PGS8" s="41"/>
      <c r="PGT8" s="41"/>
      <c r="PGU8" s="41"/>
      <c r="PGV8" s="41"/>
      <c r="PGW8" s="41"/>
      <c r="PGX8" s="41"/>
      <c r="PGY8" s="41"/>
      <c r="PGZ8" s="41"/>
      <c r="PHA8" s="41"/>
      <c r="PHB8" s="41"/>
      <c r="PHC8" s="41"/>
      <c r="PHD8" s="41"/>
      <c r="PHE8" s="41"/>
      <c r="PHF8" s="41"/>
      <c r="PHG8" s="41"/>
      <c r="PHH8" s="41"/>
      <c r="PHI8" s="41"/>
      <c r="PHJ8" s="41"/>
      <c r="PHK8" s="41"/>
      <c r="PHL8" s="41"/>
      <c r="PHM8" s="41"/>
      <c r="PHN8" s="41"/>
      <c r="PHO8" s="41"/>
      <c r="PHP8" s="41"/>
      <c r="PHQ8" s="41"/>
      <c r="PHR8" s="41"/>
      <c r="PHS8" s="41"/>
      <c r="PHT8" s="41"/>
      <c r="PHU8" s="41"/>
      <c r="PHV8" s="41"/>
      <c r="PHW8" s="41"/>
      <c r="PHX8" s="41"/>
      <c r="PHY8" s="41"/>
      <c r="PHZ8" s="41"/>
      <c r="PIA8" s="41"/>
      <c r="PIB8" s="41"/>
      <c r="PIC8" s="41"/>
      <c r="PID8" s="41"/>
      <c r="PIE8" s="41"/>
      <c r="PIF8" s="41"/>
      <c r="PIG8" s="41"/>
      <c r="PIH8" s="41"/>
      <c r="PII8" s="41"/>
      <c r="PIJ8" s="41"/>
      <c r="PIK8" s="41"/>
      <c r="PIL8" s="41"/>
      <c r="PIM8" s="41"/>
      <c r="PIN8" s="41"/>
      <c r="PIO8" s="41"/>
      <c r="PIP8" s="41"/>
      <c r="PIQ8" s="41"/>
      <c r="PIR8" s="41"/>
      <c r="PIS8" s="41"/>
      <c r="PIT8" s="41"/>
      <c r="PIU8" s="41"/>
      <c r="PIV8" s="41"/>
      <c r="PIW8" s="41"/>
      <c r="PIX8" s="41"/>
      <c r="PIY8" s="41"/>
      <c r="PIZ8" s="41"/>
      <c r="PJA8" s="41"/>
      <c r="PJB8" s="41"/>
      <c r="PJC8" s="41"/>
      <c r="PJD8" s="41"/>
      <c r="PJE8" s="41"/>
      <c r="PJF8" s="41"/>
      <c r="PJG8" s="41"/>
      <c r="PJH8" s="41"/>
      <c r="PJI8" s="41"/>
      <c r="PJJ8" s="41"/>
      <c r="PJK8" s="41"/>
      <c r="PJL8" s="41"/>
      <c r="PJM8" s="41"/>
      <c r="PJN8" s="41"/>
      <c r="PJO8" s="41"/>
      <c r="PJP8" s="41"/>
      <c r="PJQ8" s="41"/>
      <c r="PJR8" s="41"/>
      <c r="PJS8" s="41"/>
      <c r="PJT8" s="41"/>
      <c r="PJU8" s="41"/>
      <c r="PJV8" s="41"/>
      <c r="PJW8" s="41"/>
      <c r="PJX8" s="41"/>
      <c r="PJY8" s="41"/>
      <c r="PJZ8" s="41"/>
      <c r="PKA8" s="41"/>
      <c r="PKB8" s="41"/>
      <c r="PKC8" s="41"/>
      <c r="PKD8" s="41"/>
      <c r="PKE8" s="41"/>
      <c r="PKF8" s="41"/>
      <c r="PKG8" s="41"/>
      <c r="PKH8" s="41"/>
      <c r="PKI8" s="41"/>
      <c r="PKJ8" s="41"/>
      <c r="PKK8" s="41"/>
      <c r="PKL8" s="41"/>
      <c r="PKM8" s="41"/>
      <c r="PKN8" s="41"/>
      <c r="PKO8" s="41"/>
      <c r="PKP8" s="41"/>
      <c r="PKQ8" s="41"/>
      <c r="PKR8" s="41"/>
      <c r="PKS8" s="41"/>
      <c r="PKT8" s="41"/>
      <c r="PKU8" s="41"/>
      <c r="PKV8" s="41"/>
      <c r="PKW8" s="41"/>
      <c r="PKX8" s="41"/>
      <c r="PKY8" s="41"/>
      <c r="PKZ8" s="41"/>
      <c r="PLA8" s="41"/>
      <c r="PLB8" s="41"/>
      <c r="PLC8" s="41"/>
      <c r="PLD8" s="41"/>
      <c r="PLE8" s="41"/>
      <c r="PLF8" s="41"/>
      <c r="PLG8" s="41"/>
      <c r="PLH8" s="41"/>
      <c r="PLI8" s="41"/>
      <c r="PLJ8" s="41"/>
      <c r="PLK8" s="41"/>
      <c r="PLL8" s="41"/>
      <c r="PLM8" s="41"/>
      <c r="PLN8" s="41"/>
      <c r="PLO8" s="41"/>
      <c r="PLP8" s="41"/>
      <c r="PLQ8" s="41"/>
      <c r="PLR8" s="41"/>
      <c r="PLS8" s="41"/>
      <c r="PLT8" s="41"/>
      <c r="PLU8" s="41"/>
      <c r="PLV8" s="41"/>
      <c r="PLW8" s="41"/>
      <c r="PLX8" s="41"/>
      <c r="PLY8" s="41"/>
      <c r="PLZ8" s="41"/>
      <c r="PMA8" s="41"/>
      <c r="PMB8" s="41"/>
      <c r="PMC8" s="41"/>
      <c r="PMD8" s="41"/>
      <c r="PME8" s="41"/>
      <c r="PMF8" s="41"/>
      <c r="PMG8" s="41"/>
      <c r="PMH8" s="41"/>
      <c r="PMI8" s="41"/>
      <c r="PMJ8" s="41"/>
      <c r="PMK8" s="41"/>
      <c r="PML8" s="41"/>
      <c r="PMM8" s="41"/>
      <c r="PMN8" s="41"/>
      <c r="PMO8" s="41"/>
      <c r="PMP8" s="41"/>
      <c r="PMQ8" s="41"/>
      <c r="PMR8" s="41"/>
      <c r="PMS8" s="41"/>
      <c r="PMT8" s="41"/>
      <c r="PMU8" s="41"/>
      <c r="PMV8" s="41"/>
      <c r="PMW8" s="41"/>
      <c r="PMX8" s="41"/>
      <c r="PMY8" s="41"/>
      <c r="PMZ8" s="41"/>
      <c r="PNA8" s="41"/>
      <c r="PNB8" s="41"/>
      <c r="PNC8" s="41"/>
      <c r="PND8" s="41"/>
      <c r="PNE8" s="41"/>
      <c r="PNF8" s="41"/>
      <c r="PNG8" s="41"/>
      <c r="PNH8" s="41"/>
      <c r="PNI8" s="41"/>
      <c r="PNJ8" s="41"/>
      <c r="PNK8" s="41"/>
      <c r="PNL8" s="41"/>
      <c r="PNM8" s="41"/>
      <c r="PNN8" s="41"/>
      <c r="PNO8" s="41"/>
      <c r="PNP8" s="41"/>
      <c r="PNQ8" s="41"/>
      <c r="PNR8" s="41"/>
      <c r="PNS8" s="41"/>
      <c r="PNT8" s="41"/>
      <c r="PNU8" s="41"/>
      <c r="PNV8" s="41"/>
      <c r="PNW8" s="41"/>
      <c r="PNX8" s="41"/>
      <c r="PNY8" s="41"/>
      <c r="PNZ8" s="41"/>
      <c r="POA8" s="41"/>
      <c r="POB8" s="41"/>
      <c r="POC8" s="41"/>
      <c r="POD8" s="41"/>
      <c r="POE8" s="41"/>
      <c r="POF8" s="41"/>
      <c r="POG8" s="41"/>
      <c r="POH8" s="41"/>
      <c r="POI8" s="41"/>
      <c r="POJ8" s="41"/>
      <c r="POK8" s="41"/>
      <c r="POL8" s="41"/>
      <c r="POM8" s="41"/>
      <c r="PON8" s="41"/>
      <c r="POO8" s="41"/>
      <c r="POP8" s="41"/>
      <c r="POQ8" s="41"/>
      <c r="POR8" s="41"/>
      <c r="POS8" s="41"/>
      <c r="POT8" s="41"/>
      <c r="POU8" s="41"/>
      <c r="POV8" s="41"/>
      <c r="POW8" s="41"/>
      <c r="POX8" s="41"/>
      <c r="POY8" s="41"/>
      <c r="POZ8" s="41"/>
      <c r="PPA8" s="41"/>
      <c r="PPB8" s="41"/>
      <c r="PPC8" s="41"/>
      <c r="PPD8" s="41"/>
      <c r="PPE8" s="41"/>
      <c r="PPF8" s="41"/>
      <c r="PPG8" s="41"/>
      <c r="PPH8" s="41"/>
      <c r="PPI8" s="41"/>
      <c r="PPJ8" s="41"/>
      <c r="PPK8" s="41"/>
      <c r="PPL8" s="41"/>
      <c r="PPM8" s="41"/>
      <c r="PPN8" s="41"/>
      <c r="PPO8" s="41"/>
      <c r="PPP8" s="41"/>
      <c r="PPQ8" s="41"/>
      <c r="PPR8" s="41"/>
      <c r="PPS8" s="41"/>
      <c r="PPT8" s="41"/>
      <c r="PPU8" s="41"/>
      <c r="PPV8" s="41"/>
      <c r="PPW8" s="41"/>
      <c r="PPX8" s="41"/>
      <c r="PPY8" s="41"/>
      <c r="PPZ8" s="41"/>
      <c r="PQA8" s="41"/>
      <c r="PQB8" s="41"/>
      <c r="PQC8" s="41"/>
      <c r="PQD8" s="41"/>
      <c r="PQE8" s="41"/>
      <c r="PQF8" s="41"/>
      <c r="PQG8" s="41"/>
      <c r="PQH8" s="41"/>
      <c r="PQI8" s="41"/>
      <c r="PQJ8" s="41"/>
      <c r="PQK8" s="41"/>
      <c r="PQL8" s="41"/>
      <c r="PQM8" s="41"/>
      <c r="PQN8" s="41"/>
      <c r="PQO8" s="41"/>
      <c r="PQP8" s="41"/>
      <c r="PQQ8" s="41"/>
      <c r="PQR8" s="41"/>
      <c r="PQS8" s="41"/>
      <c r="PQT8" s="41"/>
      <c r="PQU8" s="41"/>
      <c r="PQV8" s="41"/>
      <c r="PQW8" s="41"/>
      <c r="PQX8" s="41"/>
      <c r="PQY8" s="41"/>
      <c r="PQZ8" s="41"/>
      <c r="PRA8" s="41"/>
      <c r="PRB8" s="41"/>
      <c r="PRC8" s="41"/>
      <c r="PRD8" s="41"/>
      <c r="PRE8" s="41"/>
      <c r="PRF8" s="41"/>
      <c r="PRG8" s="41"/>
      <c r="PRH8" s="41"/>
      <c r="PRI8" s="41"/>
      <c r="PRJ8" s="41"/>
      <c r="PRK8" s="41"/>
      <c r="PRL8" s="41"/>
      <c r="PRM8" s="41"/>
      <c r="PRN8" s="41"/>
      <c r="PRO8" s="41"/>
      <c r="PRP8" s="41"/>
      <c r="PRQ8" s="41"/>
      <c r="PRR8" s="41"/>
      <c r="PRS8" s="41"/>
      <c r="PRT8" s="41"/>
      <c r="PRU8" s="41"/>
      <c r="PRV8" s="41"/>
      <c r="PRW8" s="41"/>
      <c r="PRX8" s="41"/>
      <c r="PRY8" s="41"/>
      <c r="PRZ8" s="41"/>
      <c r="PSA8" s="41"/>
      <c r="PSB8" s="41"/>
      <c r="PSC8" s="41"/>
      <c r="PSD8" s="41"/>
      <c r="PSE8" s="41"/>
      <c r="PSF8" s="41"/>
      <c r="PSG8" s="41"/>
      <c r="PSH8" s="41"/>
      <c r="PSI8" s="41"/>
      <c r="PSJ8" s="41"/>
      <c r="PSK8" s="41"/>
      <c r="PSL8" s="41"/>
      <c r="PSM8" s="41"/>
      <c r="PSN8" s="41"/>
      <c r="PSO8" s="41"/>
      <c r="PSP8" s="41"/>
      <c r="PSQ8" s="41"/>
      <c r="PSR8" s="41"/>
      <c r="PSS8" s="41"/>
      <c r="PST8" s="41"/>
      <c r="PSU8" s="41"/>
      <c r="PSV8" s="41"/>
      <c r="PSW8" s="41"/>
      <c r="PSX8" s="41"/>
      <c r="PSY8" s="41"/>
      <c r="PSZ8" s="41"/>
      <c r="PTA8" s="41"/>
      <c r="PTB8" s="41"/>
      <c r="PTC8" s="41"/>
      <c r="PTD8" s="41"/>
      <c r="PTE8" s="41"/>
      <c r="PTF8" s="41"/>
      <c r="PTG8" s="41"/>
      <c r="PTH8" s="41"/>
      <c r="PTI8" s="41"/>
      <c r="PTJ8" s="41"/>
      <c r="PTK8" s="41"/>
      <c r="PTL8" s="41"/>
      <c r="PTM8" s="41"/>
      <c r="PTN8" s="41"/>
      <c r="PTO8" s="41"/>
      <c r="PTP8" s="41"/>
      <c r="PTQ8" s="41"/>
      <c r="PTR8" s="41"/>
      <c r="PTS8" s="41"/>
      <c r="PTT8" s="41"/>
      <c r="PTU8" s="41"/>
      <c r="PTV8" s="41"/>
      <c r="PTW8" s="41"/>
      <c r="PTX8" s="41"/>
      <c r="PTY8" s="41"/>
      <c r="PTZ8" s="41"/>
      <c r="PUA8" s="41"/>
      <c r="PUB8" s="41"/>
      <c r="PUC8" s="41"/>
      <c r="PUD8" s="41"/>
      <c r="PUE8" s="41"/>
      <c r="PUF8" s="41"/>
      <c r="PUG8" s="41"/>
      <c r="PUH8" s="41"/>
      <c r="PUI8" s="41"/>
      <c r="PUJ8" s="41"/>
      <c r="PUK8" s="41"/>
      <c r="PUL8" s="41"/>
      <c r="PUM8" s="41"/>
      <c r="PUN8" s="41"/>
      <c r="PUO8" s="41"/>
      <c r="PUP8" s="41"/>
      <c r="PUQ8" s="41"/>
      <c r="PUR8" s="41"/>
      <c r="PUS8" s="41"/>
      <c r="PUT8" s="41"/>
      <c r="PUU8" s="41"/>
      <c r="PUV8" s="41"/>
      <c r="PUW8" s="41"/>
      <c r="PUX8" s="41"/>
      <c r="PUY8" s="41"/>
      <c r="PUZ8" s="41"/>
      <c r="PVA8" s="41"/>
      <c r="PVB8" s="41"/>
      <c r="PVC8" s="41"/>
      <c r="PVD8" s="41"/>
      <c r="PVE8" s="41"/>
      <c r="PVF8" s="41"/>
      <c r="PVG8" s="41"/>
      <c r="PVH8" s="41"/>
      <c r="PVI8" s="41"/>
      <c r="PVJ8" s="41"/>
      <c r="PVK8" s="41"/>
      <c r="PVL8" s="41"/>
      <c r="PVM8" s="41"/>
      <c r="PVN8" s="41"/>
      <c r="PVO8" s="41"/>
      <c r="PVP8" s="41"/>
      <c r="PVQ8" s="41"/>
      <c r="PVR8" s="41"/>
      <c r="PVS8" s="41"/>
      <c r="PVT8" s="41"/>
      <c r="PVU8" s="41"/>
      <c r="PVV8" s="41"/>
      <c r="PVW8" s="41"/>
      <c r="PVX8" s="41"/>
      <c r="PVY8" s="41"/>
      <c r="PVZ8" s="41"/>
      <c r="PWA8" s="41"/>
      <c r="PWB8" s="41"/>
      <c r="PWC8" s="41"/>
      <c r="PWD8" s="41"/>
      <c r="PWE8" s="41"/>
      <c r="PWF8" s="41"/>
      <c r="PWG8" s="41"/>
      <c r="PWH8" s="41"/>
      <c r="PWI8" s="41"/>
      <c r="PWJ8" s="41"/>
      <c r="PWK8" s="41"/>
      <c r="PWL8" s="41"/>
      <c r="PWM8" s="41"/>
      <c r="PWN8" s="41"/>
      <c r="PWO8" s="41"/>
      <c r="PWP8" s="41"/>
      <c r="PWQ8" s="41"/>
      <c r="PWR8" s="41"/>
      <c r="PWS8" s="41"/>
      <c r="PWT8" s="41"/>
      <c r="PWU8" s="41"/>
      <c r="PWV8" s="41"/>
      <c r="PWW8" s="41"/>
      <c r="PWX8" s="41"/>
      <c r="PWY8" s="41"/>
      <c r="PWZ8" s="41"/>
      <c r="PXA8" s="41"/>
      <c r="PXB8" s="41"/>
      <c r="PXC8" s="41"/>
      <c r="PXD8" s="41"/>
      <c r="PXE8" s="41"/>
      <c r="PXF8" s="41"/>
      <c r="PXG8" s="41"/>
      <c r="PXH8" s="41"/>
      <c r="PXI8" s="41"/>
      <c r="PXJ8" s="41"/>
      <c r="PXK8" s="41"/>
      <c r="PXL8" s="41"/>
      <c r="PXM8" s="41"/>
      <c r="PXN8" s="41"/>
      <c r="PXO8" s="41"/>
      <c r="PXP8" s="41"/>
      <c r="PXQ8" s="41"/>
      <c r="PXR8" s="41"/>
      <c r="PXS8" s="41"/>
      <c r="PXT8" s="41"/>
      <c r="PXU8" s="41"/>
      <c r="PXV8" s="41"/>
      <c r="PXW8" s="41"/>
      <c r="PXX8" s="41"/>
      <c r="PXY8" s="41"/>
      <c r="PXZ8" s="41"/>
      <c r="PYA8" s="41"/>
      <c r="PYB8" s="41"/>
      <c r="PYC8" s="41"/>
      <c r="PYD8" s="41"/>
      <c r="PYE8" s="41"/>
      <c r="PYF8" s="41"/>
      <c r="PYG8" s="41"/>
      <c r="PYH8" s="41"/>
      <c r="PYI8" s="41"/>
      <c r="PYJ8" s="41"/>
      <c r="PYK8" s="41"/>
      <c r="PYL8" s="41"/>
      <c r="PYM8" s="41"/>
      <c r="PYN8" s="41"/>
      <c r="PYO8" s="41"/>
      <c r="PYP8" s="41"/>
      <c r="PYQ8" s="41"/>
      <c r="PYR8" s="41"/>
      <c r="PYS8" s="41"/>
      <c r="PYT8" s="41"/>
      <c r="PYU8" s="41"/>
      <c r="PYV8" s="41"/>
      <c r="PYW8" s="41"/>
      <c r="PYX8" s="41"/>
      <c r="PYY8" s="41"/>
      <c r="PYZ8" s="41"/>
      <c r="PZA8" s="41"/>
      <c r="PZB8" s="41"/>
      <c r="PZC8" s="41"/>
      <c r="PZD8" s="41"/>
      <c r="PZE8" s="41"/>
      <c r="PZF8" s="41"/>
      <c r="PZG8" s="41"/>
      <c r="PZH8" s="41"/>
      <c r="PZI8" s="41"/>
      <c r="PZJ8" s="41"/>
      <c r="PZK8" s="41"/>
      <c r="PZL8" s="41"/>
      <c r="PZM8" s="41"/>
      <c r="PZN8" s="41"/>
      <c r="PZO8" s="41"/>
      <c r="PZP8" s="41"/>
      <c r="PZQ8" s="41"/>
      <c r="PZR8" s="41"/>
      <c r="PZS8" s="41"/>
      <c r="PZT8" s="41"/>
      <c r="PZU8" s="41"/>
      <c r="PZV8" s="41"/>
      <c r="PZW8" s="41"/>
      <c r="PZX8" s="41"/>
      <c r="PZY8" s="41"/>
      <c r="PZZ8" s="41"/>
      <c r="QAA8" s="41"/>
      <c r="QAB8" s="41"/>
      <c r="QAC8" s="41"/>
      <c r="QAD8" s="41"/>
      <c r="QAE8" s="41"/>
      <c r="QAF8" s="41"/>
      <c r="QAG8" s="41"/>
      <c r="QAH8" s="41"/>
      <c r="QAI8" s="41"/>
      <c r="QAJ8" s="41"/>
      <c r="QAK8" s="41"/>
      <c r="QAL8" s="41"/>
      <c r="QAM8" s="41"/>
      <c r="QAN8" s="41"/>
      <c r="QAO8" s="41"/>
      <c r="QAP8" s="41"/>
      <c r="QAQ8" s="41"/>
      <c r="QAR8" s="41"/>
      <c r="QAS8" s="41"/>
      <c r="QAT8" s="41"/>
      <c r="QAU8" s="41"/>
      <c r="QAV8" s="41"/>
      <c r="QAW8" s="41"/>
      <c r="QAX8" s="41"/>
      <c r="QAY8" s="41"/>
      <c r="QAZ8" s="41"/>
      <c r="QBA8" s="41"/>
      <c r="QBB8" s="41"/>
      <c r="QBC8" s="41"/>
      <c r="QBD8" s="41"/>
      <c r="QBE8" s="41"/>
      <c r="QBF8" s="41"/>
      <c r="QBG8" s="41"/>
      <c r="QBH8" s="41"/>
      <c r="QBI8" s="41"/>
      <c r="QBJ8" s="41"/>
      <c r="QBK8" s="41"/>
      <c r="QBL8" s="41"/>
      <c r="QBM8" s="41"/>
      <c r="QBN8" s="41"/>
      <c r="QBO8" s="41"/>
      <c r="QBP8" s="41"/>
      <c r="QBQ8" s="41"/>
      <c r="QBR8" s="41"/>
      <c r="QBS8" s="41"/>
      <c r="QBT8" s="41"/>
      <c r="QBU8" s="41"/>
      <c r="QBV8" s="41"/>
      <c r="QBW8" s="41"/>
      <c r="QBX8" s="41"/>
      <c r="QBY8" s="41"/>
      <c r="QBZ8" s="41"/>
      <c r="QCA8" s="41"/>
      <c r="QCB8" s="41"/>
      <c r="QCC8" s="41"/>
      <c r="QCD8" s="41"/>
      <c r="QCE8" s="41"/>
      <c r="QCF8" s="41"/>
      <c r="QCG8" s="41"/>
      <c r="QCH8" s="41"/>
      <c r="QCI8" s="41"/>
      <c r="QCJ8" s="41"/>
      <c r="QCK8" s="41"/>
      <c r="QCL8" s="41"/>
      <c r="QCM8" s="41"/>
      <c r="QCN8" s="41"/>
      <c r="QCO8" s="41"/>
      <c r="QCP8" s="41"/>
      <c r="QCQ8" s="41"/>
      <c r="QCR8" s="41"/>
      <c r="QCS8" s="41"/>
      <c r="QCT8" s="41"/>
      <c r="QCU8" s="41"/>
      <c r="QCV8" s="41"/>
      <c r="QCW8" s="41"/>
      <c r="QCX8" s="41"/>
      <c r="QCY8" s="41"/>
      <c r="QCZ8" s="41"/>
      <c r="QDA8" s="41"/>
      <c r="QDB8" s="41"/>
      <c r="QDC8" s="41"/>
      <c r="QDD8" s="41"/>
      <c r="QDE8" s="41"/>
      <c r="QDF8" s="41"/>
      <c r="QDG8" s="41"/>
      <c r="QDH8" s="41"/>
      <c r="QDI8" s="41"/>
      <c r="QDJ8" s="41"/>
      <c r="QDK8" s="41"/>
      <c r="QDL8" s="41"/>
      <c r="QDM8" s="41"/>
      <c r="QDN8" s="41"/>
      <c r="QDO8" s="41"/>
      <c r="QDP8" s="41"/>
      <c r="QDQ8" s="41"/>
      <c r="QDR8" s="41"/>
      <c r="QDS8" s="41"/>
      <c r="QDT8" s="41"/>
      <c r="QDU8" s="41"/>
      <c r="QDV8" s="41"/>
      <c r="QDW8" s="41"/>
      <c r="QDX8" s="41"/>
      <c r="QDY8" s="41"/>
      <c r="QDZ8" s="41"/>
      <c r="QEA8" s="41"/>
      <c r="QEB8" s="41"/>
      <c r="QEC8" s="41"/>
      <c r="QED8" s="41"/>
      <c r="QEE8" s="41"/>
      <c r="QEF8" s="41"/>
      <c r="QEG8" s="41"/>
      <c r="QEH8" s="41"/>
      <c r="QEI8" s="41"/>
      <c r="QEJ8" s="41"/>
      <c r="QEK8" s="41"/>
      <c r="QEL8" s="41"/>
      <c r="QEM8" s="41"/>
      <c r="QEN8" s="41"/>
      <c r="QEO8" s="41"/>
      <c r="QEP8" s="41"/>
      <c r="QEQ8" s="41"/>
      <c r="QER8" s="41"/>
      <c r="QES8" s="41"/>
      <c r="QET8" s="41"/>
      <c r="QEU8" s="41"/>
      <c r="QEV8" s="41"/>
      <c r="QEW8" s="41"/>
      <c r="QEX8" s="41"/>
      <c r="QEY8" s="41"/>
      <c r="QEZ8" s="41"/>
      <c r="QFA8" s="41"/>
      <c r="QFB8" s="41"/>
      <c r="QFC8" s="41"/>
      <c r="QFD8" s="41"/>
      <c r="QFE8" s="41"/>
      <c r="QFF8" s="41"/>
      <c r="QFG8" s="41"/>
      <c r="QFH8" s="41"/>
      <c r="QFI8" s="41"/>
      <c r="QFJ8" s="41"/>
      <c r="QFK8" s="41"/>
      <c r="QFL8" s="41"/>
      <c r="QFM8" s="41"/>
      <c r="QFN8" s="41"/>
      <c r="QFO8" s="41"/>
      <c r="QFP8" s="41"/>
      <c r="QFQ8" s="41"/>
      <c r="QFR8" s="41"/>
      <c r="QFS8" s="41"/>
      <c r="QFT8" s="41"/>
      <c r="QFU8" s="41"/>
      <c r="QFV8" s="41"/>
      <c r="QFW8" s="41"/>
      <c r="QFX8" s="41"/>
      <c r="QFY8" s="41"/>
      <c r="QFZ8" s="41"/>
      <c r="QGA8" s="41"/>
      <c r="QGB8" s="41"/>
      <c r="QGC8" s="41"/>
      <c r="QGD8" s="41"/>
      <c r="QGE8" s="41"/>
      <c r="QGF8" s="41"/>
      <c r="QGG8" s="41"/>
      <c r="QGH8" s="41"/>
      <c r="QGI8" s="41"/>
      <c r="QGJ8" s="41"/>
      <c r="QGK8" s="41"/>
      <c r="QGL8" s="41"/>
      <c r="QGM8" s="41"/>
      <c r="QGN8" s="41"/>
      <c r="QGO8" s="41"/>
      <c r="QGP8" s="41"/>
      <c r="QGQ8" s="41"/>
      <c r="QGR8" s="41"/>
      <c r="QGS8" s="41"/>
      <c r="QGT8" s="41"/>
      <c r="QGU8" s="41"/>
      <c r="QGV8" s="41"/>
      <c r="QGW8" s="41"/>
      <c r="QGX8" s="41"/>
      <c r="QGY8" s="41"/>
      <c r="QGZ8" s="41"/>
      <c r="QHA8" s="41"/>
      <c r="QHB8" s="41"/>
      <c r="QHC8" s="41"/>
      <c r="QHD8" s="41"/>
      <c r="QHE8" s="41"/>
      <c r="QHF8" s="41"/>
      <c r="QHG8" s="41"/>
      <c r="QHH8" s="41"/>
      <c r="QHI8" s="41"/>
      <c r="QHJ8" s="41"/>
      <c r="QHK8" s="41"/>
      <c r="QHL8" s="41"/>
      <c r="QHM8" s="41"/>
      <c r="QHN8" s="41"/>
      <c r="QHO8" s="41"/>
      <c r="QHP8" s="41"/>
      <c r="QHQ8" s="41"/>
      <c r="QHR8" s="41"/>
      <c r="QHS8" s="41"/>
      <c r="QHT8" s="41"/>
      <c r="QHU8" s="41"/>
      <c r="QHV8" s="41"/>
      <c r="QHW8" s="41"/>
      <c r="QHX8" s="41"/>
      <c r="QHY8" s="41"/>
      <c r="QHZ8" s="41"/>
      <c r="QIA8" s="41"/>
      <c r="QIB8" s="41"/>
      <c r="QIC8" s="41"/>
      <c r="QID8" s="41"/>
      <c r="QIE8" s="41"/>
      <c r="QIF8" s="41"/>
      <c r="QIG8" s="41"/>
      <c r="QIH8" s="41"/>
      <c r="QII8" s="41"/>
      <c r="QIJ8" s="41"/>
      <c r="QIK8" s="41"/>
      <c r="QIL8" s="41"/>
      <c r="QIM8" s="41"/>
      <c r="QIN8" s="41"/>
      <c r="QIO8" s="41"/>
      <c r="QIP8" s="41"/>
      <c r="QIQ8" s="41"/>
      <c r="QIR8" s="41"/>
      <c r="QIS8" s="41"/>
      <c r="QIT8" s="41"/>
      <c r="QIU8" s="41"/>
      <c r="QIV8" s="41"/>
      <c r="QIW8" s="41"/>
      <c r="QIX8" s="41"/>
      <c r="QIY8" s="41"/>
      <c r="QIZ8" s="41"/>
      <c r="QJA8" s="41"/>
      <c r="QJB8" s="41"/>
      <c r="QJC8" s="41"/>
      <c r="QJD8" s="41"/>
      <c r="QJE8" s="41"/>
      <c r="QJF8" s="41"/>
      <c r="QJG8" s="41"/>
      <c r="QJH8" s="41"/>
      <c r="QJI8" s="41"/>
      <c r="QJJ8" s="41"/>
      <c r="QJK8" s="41"/>
      <c r="QJL8" s="41"/>
      <c r="QJM8" s="41"/>
      <c r="QJN8" s="41"/>
      <c r="QJO8" s="41"/>
      <c r="QJP8" s="41"/>
      <c r="QJQ8" s="41"/>
      <c r="QJR8" s="41"/>
      <c r="QJS8" s="41"/>
      <c r="QJT8" s="41"/>
      <c r="QJU8" s="41"/>
      <c r="QJV8" s="41"/>
      <c r="QJW8" s="41"/>
      <c r="QJX8" s="41"/>
      <c r="QJY8" s="41"/>
      <c r="QJZ8" s="41"/>
      <c r="QKA8" s="41"/>
      <c r="QKB8" s="41"/>
      <c r="QKC8" s="41"/>
      <c r="QKD8" s="41"/>
      <c r="QKE8" s="41"/>
      <c r="QKF8" s="41"/>
      <c r="QKG8" s="41"/>
      <c r="QKH8" s="41"/>
      <c r="QKI8" s="41"/>
      <c r="QKJ8" s="41"/>
      <c r="QKK8" s="41"/>
      <c r="QKL8" s="41"/>
      <c r="QKM8" s="41"/>
      <c r="QKN8" s="41"/>
      <c r="QKO8" s="41"/>
      <c r="QKP8" s="41"/>
      <c r="QKQ8" s="41"/>
      <c r="QKR8" s="41"/>
      <c r="QKS8" s="41"/>
      <c r="QKT8" s="41"/>
      <c r="QKU8" s="41"/>
      <c r="QKV8" s="41"/>
      <c r="QKW8" s="41"/>
      <c r="QKX8" s="41"/>
      <c r="QKY8" s="41"/>
      <c r="QKZ8" s="41"/>
      <c r="QLA8" s="41"/>
      <c r="QLB8" s="41"/>
      <c r="QLC8" s="41"/>
      <c r="QLD8" s="41"/>
      <c r="QLE8" s="41"/>
      <c r="QLF8" s="41"/>
      <c r="QLG8" s="41"/>
      <c r="QLH8" s="41"/>
      <c r="QLI8" s="41"/>
      <c r="QLJ8" s="41"/>
      <c r="QLK8" s="41"/>
      <c r="QLL8" s="41"/>
      <c r="QLM8" s="41"/>
      <c r="QLN8" s="41"/>
      <c r="QLO8" s="41"/>
      <c r="QLP8" s="41"/>
      <c r="QLQ8" s="41"/>
      <c r="QLR8" s="41"/>
      <c r="QLS8" s="41"/>
      <c r="QLT8" s="41"/>
      <c r="QLU8" s="41"/>
      <c r="QLV8" s="41"/>
      <c r="QLW8" s="41"/>
      <c r="QLX8" s="41"/>
      <c r="QLY8" s="41"/>
      <c r="QLZ8" s="41"/>
      <c r="QMA8" s="41"/>
      <c r="QMB8" s="41"/>
      <c r="QMC8" s="41"/>
      <c r="QMD8" s="41"/>
      <c r="QME8" s="41"/>
      <c r="QMF8" s="41"/>
      <c r="QMG8" s="41"/>
      <c r="QMH8" s="41"/>
      <c r="QMI8" s="41"/>
      <c r="QMJ8" s="41"/>
      <c r="QMK8" s="41"/>
      <c r="QML8" s="41"/>
      <c r="QMM8" s="41"/>
      <c r="QMN8" s="41"/>
      <c r="QMO8" s="41"/>
      <c r="QMP8" s="41"/>
      <c r="QMQ8" s="41"/>
      <c r="QMR8" s="41"/>
      <c r="QMS8" s="41"/>
      <c r="QMT8" s="41"/>
      <c r="QMU8" s="41"/>
      <c r="QMV8" s="41"/>
      <c r="QMW8" s="41"/>
      <c r="QMX8" s="41"/>
      <c r="QMY8" s="41"/>
      <c r="QMZ8" s="41"/>
      <c r="QNA8" s="41"/>
      <c r="QNB8" s="41"/>
      <c r="QNC8" s="41"/>
      <c r="QND8" s="41"/>
      <c r="QNE8" s="41"/>
      <c r="QNF8" s="41"/>
      <c r="QNG8" s="41"/>
      <c r="QNH8" s="41"/>
      <c r="QNI8" s="41"/>
      <c r="QNJ8" s="41"/>
      <c r="QNK8" s="41"/>
      <c r="QNL8" s="41"/>
      <c r="QNM8" s="41"/>
      <c r="QNN8" s="41"/>
      <c r="QNO8" s="41"/>
      <c r="QNP8" s="41"/>
      <c r="QNQ8" s="41"/>
      <c r="QNR8" s="41"/>
      <c r="QNS8" s="41"/>
      <c r="QNT8" s="41"/>
      <c r="QNU8" s="41"/>
      <c r="QNV8" s="41"/>
      <c r="QNW8" s="41"/>
      <c r="QNX8" s="41"/>
      <c r="QNY8" s="41"/>
      <c r="QNZ8" s="41"/>
      <c r="QOA8" s="41"/>
      <c r="QOB8" s="41"/>
      <c r="QOC8" s="41"/>
      <c r="QOD8" s="41"/>
      <c r="QOE8" s="41"/>
      <c r="QOF8" s="41"/>
      <c r="QOG8" s="41"/>
      <c r="QOH8" s="41"/>
      <c r="QOI8" s="41"/>
      <c r="QOJ8" s="41"/>
      <c r="QOK8" s="41"/>
      <c r="QOL8" s="41"/>
      <c r="QOM8" s="41"/>
      <c r="QON8" s="41"/>
      <c r="QOO8" s="41"/>
      <c r="QOP8" s="41"/>
      <c r="QOQ8" s="41"/>
      <c r="QOR8" s="41"/>
      <c r="QOS8" s="41"/>
      <c r="QOT8" s="41"/>
      <c r="QOU8" s="41"/>
      <c r="QOV8" s="41"/>
      <c r="QOW8" s="41"/>
      <c r="QOX8" s="41"/>
      <c r="QOY8" s="41"/>
      <c r="QOZ8" s="41"/>
      <c r="QPA8" s="41"/>
      <c r="QPB8" s="41"/>
      <c r="QPC8" s="41"/>
      <c r="QPD8" s="41"/>
      <c r="QPE8" s="41"/>
      <c r="QPF8" s="41"/>
      <c r="QPG8" s="41"/>
      <c r="QPH8" s="41"/>
      <c r="QPI8" s="41"/>
      <c r="QPJ8" s="41"/>
      <c r="QPK8" s="41"/>
      <c r="QPL8" s="41"/>
      <c r="QPM8" s="41"/>
      <c r="QPN8" s="41"/>
      <c r="QPO8" s="41"/>
      <c r="QPP8" s="41"/>
      <c r="QPQ8" s="41"/>
      <c r="QPR8" s="41"/>
      <c r="QPS8" s="41"/>
      <c r="QPT8" s="41"/>
      <c r="QPU8" s="41"/>
      <c r="QPV8" s="41"/>
      <c r="QPW8" s="41"/>
      <c r="QPX8" s="41"/>
      <c r="QPY8" s="41"/>
      <c r="QPZ8" s="41"/>
      <c r="QQA8" s="41"/>
      <c r="QQB8" s="41"/>
      <c r="QQC8" s="41"/>
      <c r="QQD8" s="41"/>
      <c r="QQE8" s="41"/>
      <c r="QQF8" s="41"/>
      <c r="QQG8" s="41"/>
      <c r="QQH8" s="41"/>
      <c r="QQI8" s="41"/>
      <c r="QQJ8" s="41"/>
      <c r="QQK8" s="41"/>
      <c r="QQL8" s="41"/>
      <c r="QQM8" s="41"/>
      <c r="QQN8" s="41"/>
      <c r="QQO8" s="41"/>
      <c r="QQP8" s="41"/>
      <c r="QQQ8" s="41"/>
      <c r="QQR8" s="41"/>
      <c r="QQS8" s="41"/>
      <c r="QQT8" s="41"/>
      <c r="QQU8" s="41"/>
      <c r="QQV8" s="41"/>
      <c r="QQW8" s="41"/>
      <c r="QQX8" s="41"/>
      <c r="QQY8" s="41"/>
      <c r="QQZ8" s="41"/>
      <c r="QRA8" s="41"/>
      <c r="QRB8" s="41"/>
      <c r="QRC8" s="41"/>
      <c r="QRD8" s="41"/>
      <c r="QRE8" s="41"/>
      <c r="QRF8" s="41"/>
      <c r="QRG8" s="41"/>
      <c r="QRH8" s="41"/>
      <c r="QRI8" s="41"/>
      <c r="QRJ8" s="41"/>
      <c r="QRK8" s="41"/>
      <c r="QRL8" s="41"/>
      <c r="QRM8" s="41"/>
      <c r="QRN8" s="41"/>
      <c r="QRO8" s="41"/>
      <c r="QRP8" s="41"/>
      <c r="QRQ8" s="41"/>
      <c r="QRR8" s="41"/>
      <c r="QRS8" s="41"/>
      <c r="QRT8" s="41"/>
      <c r="QRU8" s="41"/>
      <c r="QRV8" s="41"/>
      <c r="QRW8" s="41"/>
      <c r="QRX8" s="41"/>
      <c r="QRY8" s="41"/>
      <c r="QRZ8" s="41"/>
      <c r="QSA8" s="41"/>
      <c r="QSB8" s="41"/>
      <c r="QSC8" s="41"/>
      <c r="QSD8" s="41"/>
      <c r="QSE8" s="41"/>
      <c r="QSF8" s="41"/>
      <c r="QSG8" s="41"/>
      <c r="QSH8" s="41"/>
      <c r="QSI8" s="41"/>
      <c r="QSJ8" s="41"/>
      <c r="QSK8" s="41"/>
      <c r="QSL8" s="41"/>
      <c r="QSM8" s="41"/>
      <c r="QSN8" s="41"/>
      <c r="QSO8" s="41"/>
      <c r="QSP8" s="41"/>
      <c r="QSQ8" s="41"/>
      <c r="QSR8" s="41"/>
      <c r="QSS8" s="41"/>
      <c r="QST8" s="41"/>
      <c r="QSU8" s="41"/>
      <c r="QSV8" s="41"/>
      <c r="QSW8" s="41"/>
      <c r="QSX8" s="41"/>
      <c r="QSY8" s="41"/>
      <c r="QSZ8" s="41"/>
      <c r="QTA8" s="41"/>
      <c r="QTB8" s="41"/>
      <c r="QTC8" s="41"/>
      <c r="QTD8" s="41"/>
      <c r="QTE8" s="41"/>
      <c r="QTF8" s="41"/>
      <c r="QTG8" s="41"/>
      <c r="QTH8" s="41"/>
      <c r="QTI8" s="41"/>
      <c r="QTJ8" s="41"/>
      <c r="QTK8" s="41"/>
      <c r="QTL8" s="41"/>
      <c r="QTM8" s="41"/>
      <c r="QTN8" s="41"/>
      <c r="QTO8" s="41"/>
      <c r="QTP8" s="41"/>
      <c r="QTQ8" s="41"/>
      <c r="QTR8" s="41"/>
      <c r="QTS8" s="41"/>
      <c r="QTT8" s="41"/>
      <c r="QTU8" s="41"/>
      <c r="QTV8" s="41"/>
      <c r="QTW8" s="41"/>
      <c r="QTX8" s="41"/>
      <c r="QTY8" s="41"/>
      <c r="QTZ8" s="41"/>
      <c r="QUA8" s="41"/>
      <c r="QUB8" s="41"/>
      <c r="QUC8" s="41"/>
      <c r="QUD8" s="41"/>
      <c r="QUE8" s="41"/>
      <c r="QUF8" s="41"/>
      <c r="QUG8" s="41"/>
      <c r="QUH8" s="41"/>
      <c r="QUI8" s="41"/>
      <c r="QUJ8" s="41"/>
      <c r="QUK8" s="41"/>
      <c r="QUL8" s="41"/>
      <c r="QUM8" s="41"/>
      <c r="QUN8" s="41"/>
      <c r="QUO8" s="41"/>
      <c r="QUP8" s="41"/>
      <c r="QUQ8" s="41"/>
      <c r="QUR8" s="41"/>
      <c r="QUS8" s="41"/>
      <c r="QUT8" s="41"/>
      <c r="QUU8" s="41"/>
      <c r="QUV8" s="41"/>
      <c r="QUW8" s="41"/>
      <c r="QUX8" s="41"/>
      <c r="QUY8" s="41"/>
      <c r="QUZ8" s="41"/>
      <c r="QVA8" s="41"/>
      <c r="QVB8" s="41"/>
      <c r="QVC8" s="41"/>
      <c r="QVD8" s="41"/>
      <c r="QVE8" s="41"/>
      <c r="QVF8" s="41"/>
      <c r="QVG8" s="41"/>
      <c r="QVH8" s="41"/>
      <c r="QVI8" s="41"/>
      <c r="QVJ8" s="41"/>
      <c r="QVK8" s="41"/>
      <c r="QVL8" s="41"/>
      <c r="QVM8" s="41"/>
      <c r="QVN8" s="41"/>
      <c r="QVO8" s="41"/>
      <c r="QVP8" s="41"/>
      <c r="QVQ8" s="41"/>
      <c r="QVR8" s="41"/>
      <c r="QVS8" s="41"/>
      <c r="QVT8" s="41"/>
      <c r="QVU8" s="41"/>
      <c r="QVV8" s="41"/>
      <c r="QVW8" s="41"/>
      <c r="QVX8" s="41"/>
      <c r="QVY8" s="41"/>
      <c r="QVZ8" s="41"/>
      <c r="QWA8" s="41"/>
      <c r="QWB8" s="41"/>
      <c r="QWC8" s="41"/>
      <c r="QWD8" s="41"/>
      <c r="QWE8" s="41"/>
      <c r="QWF8" s="41"/>
      <c r="QWG8" s="41"/>
      <c r="QWH8" s="41"/>
      <c r="QWI8" s="41"/>
      <c r="QWJ8" s="41"/>
      <c r="QWK8" s="41"/>
      <c r="QWL8" s="41"/>
      <c r="QWM8" s="41"/>
      <c r="QWN8" s="41"/>
      <c r="QWO8" s="41"/>
      <c r="QWP8" s="41"/>
      <c r="QWQ8" s="41"/>
      <c r="QWR8" s="41"/>
      <c r="QWS8" s="41"/>
      <c r="QWT8" s="41"/>
      <c r="QWU8" s="41"/>
      <c r="QWV8" s="41"/>
      <c r="QWW8" s="41"/>
      <c r="QWX8" s="41"/>
      <c r="QWY8" s="41"/>
      <c r="QWZ8" s="41"/>
      <c r="QXA8" s="41"/>
      <c r="QXB8" s="41"/>
      <c r="QXC8" s="41"/>
      <c r="QXD8" s="41"/>
      <c r="QXE8" s="41"/>
      <c r="QXF8" s="41"/>
      <c r="QXG8" s="41"/>
      <c r="QXH8" s="41"/>
      <c r="QXI8" s="41"/>
      <c r="QXJ8" s="41"/>
      <c r="QXK8" s="41"/>
      <c r="QXL8" s="41"/>
      <c r="QXM8" s="41"/>
      <c r="QXN8" s="41"/>
      <c r="QXO8" s="41"/>
      <c r="QXP8" s="41"/>
      <c r="QXQ8" s="41"/>
      <c r="QXR8" s="41"/>
      <c r="QXS8" s="41"/>
      <c r="QXT8" s="41"/>
      <c r="QXU8" s="41"/>
      <c r="QXV8" s="41"/>
      <c r="QXW8" s="41"/>
      <c r="QXX8" s="41"/>
      <c r="QXY8" s="41"/>
      <c r="QXZ8" s="41"/>
      <c r="QYA8" s="41"/>
      <c r="QYB8" s="41"/>
      <c r="QYC8" s="41"/>
      <c r="QYD8" s="41"/>
      <c r="QYE8" s="41"/>
      <c r="QYF8" s="41"/>
      <c r="QYG8" s="41"/>
      <c r="QYH8" s="41"/>
      <c r="QYI8" s="41"/>
      <c r="QYJ8" s="41"/>
      <c r="QYK8" s="41"/>
      <c r="QYL8" s="41"/>
      <c r="QYM8" s="41"/>
      <c r="QYN8" s="41"/>
      <c r="QYO8" s="41"/>
      <c r="QYP8" s="41"/>
      <c r="QYQ8" s="41"/>
      <c r="QYR8" s="41"/>
      <c r="QYS8" s="41"/>
      <c r="QYT8" s="41"/>
      <c r="QYU8" s="41"/>
      <c r="QYV8" s="41"/>
      <c r="QYW8" s="41"/>
      <c r="QYX8" s="41"/>
      <c r="QYY8" s="41"/>
      <c r="QYZ8" s="41"/>
      <c r="QZA8" s="41"/>
      <c r="QZB8" s="41"/>
      <c r="QZC8" s="41"/>
      <c r="QZD8" s="41"/>
      <c r="QZE8" s="41"/>
      <c r="QZF8" s="41"/>
      <c r="QZG8" s="41"/>
      <c r="QZH8" s="41"/>
      <c r="QZI8" s="41"/>
      <c r="QZJ8" s="41"/>
      <c r="QZK8" s="41"/>
      <c r="QZL8" s="41"/>
      <c r="QZM8" s="41"/>
      <c r="QZN8" s="41"/>
      <c r="QZO8" s="41"/>
      <c r="QZP8" s="41"/>
      <c r="QZQ8" s="41"/>
      <c r="QZR8" s="41"/>
      <c r="QZS8" s="41"/>
      <c r="QZT8" s="41"/>
      <c r="QZU8" s="41"/>
      <c r="QZV8" s="41"/>
      <c r="QZW8" s="41"/>
      <c r="QZX8" s="41"/>
      <c r="QZY8" s="41"/>
      <c r="QZZ8" s="41"/>
      <c r="RAA8" s="41"/>
      <c r="RAB8" s="41"/>
      <c r="RAC8" s="41"/>
      <c r="RAD8" s="41"/>
      <c r="RAE8" s="41"/>
      <c r="RAF8" s="41"/>
      <c r="RAG8" s="41"/>
      <c r="RAH8" s="41"/>
      <c r="RAI8" s="41"/>
      <c r="RAJ8" s="41"/>
      <c r="RAK8" s="41"/>
      <c r="RAL8" s="41"/>
      <c r="RAM8" s="41"/>
      <c r="RAN8" s="41"/>
      <c r="RAO8" s="41"/>
      <c r="RAP8" s="41"/>
      <c r="RAQ8" s="41"/>
      <c r="RAR8" s="41"/>
      <c r="RAS8" s="41"/>
      <c r="RAT8" s="41"/>
      <c r="RAU8" s="41"/>
      <c r="RAV8" s="41"/>
      <c r="RAW8" s="41"/>
      <c r="RAX8" s="41"/>
      <c r="RAY8" s="41"/>
      <c r="RAZ8" s="41"/>
      <c r="RBA8" s="41"/>
      <c r="RBB8" s="41"/>
      <c r="RBC8" s="41"/>
      <c r="RBD8" s="41"/>
      <c r="RBE8" s="41"/>
      <c r="RBF8" s="41"/>
      <c r="RBG8" s="41"/>
      <c r="RBH8" s="41"/>
      <c r="RBI8" s="41"/>
      <c r="RBJ8" s="41"/>
      <c r="RBK8" s="41"/>
      <c r="RBL8" s="41"/>
      <c r="RBM8" s="41"/>
      <c r="RBN8" s="41"/>
      <c r="RBO8" s="41"/>
      <c r="RBP8" s="41"/>
      <c r="RBQ8" s="41"/>
      <c r="RBR8" s="41"/>
      <c r="RBS8" s="41"/>
      <c r="RBT8" s="41"/>
      <c r="RBU8" s="41"/>
      <c r="RBV8" s="41"/>
      <c r="RBW8" s="41"/>
      <c r="RBX8" s="41"/>
      <c r="RBY8" s="41"/>
      <c r="RBZ8" s="41"/>
      <c r="RCA8" s="41"/>
      <c r="RCB8" s="41"/>
      <c r="RCC8" s="41"/>
      <c r="RCD8" s="41"/>
      <c r="RCE8" s="41"/>
      <c r="RCF8" s="41"/>
      <c r="RCG8" s="41"/>
      <c r="RCH8" s="41"/>
      <c r="RCI8" s="41"/>
      <c r="RCJ8" s="41"/>
      <c r="RCK8" s="41"/>
      <c r="RCL8" s="41"/>
      <c r="RCM8" s="41"/>
      <c r="RCN8" s="41"/>
      <c r="RCO8" s="41"/>
      <c r="RCP8" s="41"/>
      <c r="RCQ8" s="41"/>
      <c r="RCR8" s="41"/>
      <c r="RCS8" s="41"/>
      <c r="RCT8" s="41"/>
      <c r="RCU8" s="41"/>
      <c r="RCV8" s="41"/>
      <c r="RCW8" s="41"/>
      <c r="RCX8" s="41"/>
      <c r="RCY8" s="41"/>
      <c r="RCZ8" s="41"/>
      <c r="RDA8" s="41"/>
      <c r="RDB8" s="41"/>
      <c r="RDC8" s="41"/>
      <c r="RDD8" s="41"/>
      <c r="RDE8" s="41"/>
      <c r="RDF8" s="41"/>
      <c r="RDG8" s="41"/>
      <c r="RDH8" s="41"/>
      <c r="RDI8" s="41"/>
      <c r="RDJ8" s="41"/>
      <c r="RDK8" s="41"/>
      <c r="RDL8" s="41"/>
      <c r="RDM8" s="41"/>
      <c r="RDN8" s="41"/>
      <c r="RDO8" s="41"/>
      <c r="RDP8" s="41"/>
      <c r="RDQ8" s="41"/>
      <c r="RDR8" s="41"/>
      <c r="RDS8" s="41"/>
      <c r="RDT8" s="41"/>
      <c r="RDU8" s="41"/>
      <c r="RDV8" s="41"/>
      <c r="RDW8" s="41"/>
      <c r="RDX8" s="41"/>
      <c r="RDY8" s="41"/>
      <c r="RDZ8" s="41"/>
      <c r="REA8" s="41"/>
      <c r="REB8" s="41"/>
      <c r="REC8" s="41"/>
      <c r="RED8" s="41"/>
      <c r="REE8" s="41"/>
      <c r="REF8" s="41"/>
      <c r="REG8" s="41"/>
      <c r="REH8" s="41"/>
      <c r="REI8" s="41"/>
      <c r="REJ8" s="41"/>
      <c r="REK8" s="41"/>
      <c r="REL8" s="41"/>
      <c r="REM8" s="41"/>
      <c r="REN8" s="41"/>
      <c r="REO8" s="41"/>
      <c r="REP8" s="41"/>
      <c r="REQ8" s="41"/>
      <c r="RER8" s="41"/>
      <c r="RES8" s="41"/>
      <c r="RET8" s="41"/>
      <c r="REU8" s="41"/>
      <c r="REV8" s="41"/>
      <c r="REW8" s="41"/>
      <c r="REX8" s="41"/>
      <c r="REY8" s="41"/>
      <c r="REZ8" s="41"/>
      <c r="RFA8" s="41"/>
      <c r="RFB8" s="41"/>
      <c r="RFC8" s="41"/>
      <c r="RFD8" s="41"/>
      <c r="RFE8" s="41"/>
      <c r="RFF8" s="41"/>
      <c r="RFG8" s="41"/>
      <c r="RFH8" s="41"/>
      <c r="RFI8" s="41"/>
      <c r="RFJ8" s="41"/>
      <c r="RFK8" s="41"/>
      <c r="RFL8" s="41"/>
      <c r="RFM8" s="41"/>
      <c r="RFN8" s="41"/>
      <c r="RFO8" s="41"/>
      <c r="RFP8" s="41"/>
      <c r="RFQ8" s="41"/>
      <c r="RFR8" s="41"/>
      <c r="RFS8" s="41"/>
      <c r="RFT8" s="41"/>
      <c r="RFU8" s="41"/>
      <c r="RFV8" s="41"/>
      <c r="RFW8" s="41"/>
      <c r="RFX8" s="41"/>
      <c r="RFY8" s="41"/>
      <c r="RFZ8" s="41"/>
      <c r="RGA8" s="41"/>
      <c r="RGB8" s="41"/>
      <c r="RGC8" s="41"/>
      <c r="RGD8" s="41"/>
      <c r="RGE8" s="41"/>
      <c r="RGF8" s="41"/>
      <c r="RGG8" s="41"/>
      <c r="RGH8" s="41"/>
      <c r="RGI8" s="41"/>
      <c r="RGJ8" s="41"/>
      <c r="RGK8" s="41"/>
      <c r="RGL8" s="41"/>
      <c r="RGM8" s="41"/>
      <c r="RGN8" s="41"/>
      <c r="RGO8" s="41"/>
      <c r="RGP8" s="41"/>
      <c r="RGQ8" s="41"/>
      <c r="RGR8" s="41"/>
      <c r="RGS8" s="41"/>
      <c r="RGT8" s="41"/>
      <c r="RGU8" s="41"/>
      <c r="RGV8" s="41"/>
      <c r="RGW8" s="41"/>
      <c r="RGX8" s="41"/>
      <c r="RGY8" s="41"/>
      <c r="RGZ8" s="41"/>
      <c r="RHA8" s="41"/>
      <c r="RHB8" s="41"/>
      <c r="RHC8" s="41"/>
      <c r="RHD8" s="41"/>
      <c r="RHE8" s="41"/>
      <c r="RHF8" s="41"/>
      <c r="RHG8" s="41"/>
      <c r="RHH8" s="41"/>
      <c r="RHI8" s="41"/>
      <c r="RHJ8" s="41"/>
      <c r="RHK8" s="41"/>
      <c r="RHL8" s="41"/>
      <c r="RHM8" s="41"/>
      <c r="RHN8" s="41"/>
      <c r="RHO8" s="41"/>
      <c r="RHP8" s="41"/>
      <c r="RHQ8" s="41"/>
      <c r="RHR8" s="41"/>
      <c r="RHS8" s="41"/>
      <c r="RHT8" s="41"/>
      <c r="RHU8" s="41"/>
      <c r="RHV8" s="41"/>
      <c r="RHW8" s="41"/>
      <c r="RHX8" s="41"/>
      <c r="RHY8" s="41"/>
      <c r="RHZ8" s="41"/>
      <c r="RIA8" s="41"/>
      <c r="RIB8" s="41"/>
      <c r="RIC8" s="41"/>
      <c r="RID8" s="41"/>
      <c r="RIE8" s="41"/>
      <c r="RIF8" s="41"/>
      <c r="RIG8" s="41"/>
      <c r="RIH8" s="41"/>
      <c r="RII8" s="41"/>
      <c r="RIJ8" s="41"/>
      <c r="RIK8" s="41"/>
      <c r="RIL8" s="41"/>
      <c r="RIM8" s="41"/>
      <c r="RIN8" s="41"/>
      <c r="RIO8" s="41"/>
      <c r="RIP8" s="41"/>
      <c r="RIQ8" s="41"/>
      <c r="RIR8" s="41"/>
      <c r="RIS8" s="41"/>
      <c r="RIT8" s="41"/>
      <c r="RIU8" s="41"/>
      <c r="RIV8" s="41"/>
      <c r="RIW8" s="41"/>
      <c r="RIX8" s="41"/>
      <c r="RIY8" s="41"/>
      <c r="RIZ8" s="41"/>
      <c r="RJA8" s="41"/>
      <c r="RJB8" s="41"/>
      <c r="RJC8" s="41"/>
      <c r="RJD8" s="41"/>
      <c r="RJE8" s="41"/>
      <c r="RJF8" s="41"/>
      <c r="RJG8" s="41"/>
      <c r="RJH8" s="41"/>
      <c r="RJI8" s="41"/>
      <c r="RJJ8" s="41"/>
      <c r="RJK8" s="41"/>
      <c r="RJL8" s="41"/>
      <c r="RJM8" s="41"/>
      <c r="RJN8" s="41"/>
      <c r="RJO8" s="41"/>
      <c r="RJP8" s="41"/>
      <c r="RJQ8" s="41"/>
      <c r="RJR8" s="41"/>
      <c r="RJS8" s="41"/>
      <c r="RJT8" s="41"/>
      <c r="RJU8" s="41"/>
      <c r="RJV8" s="41"/>
      <c r="RJW8" s="41"/>
      <c r="RJX8" s="41"/>
      <c r="RJY8" s="41"/>
      <c r="RJZ8" s="41"/>
      <c r="RKA8" s="41"/>
      <c r="RKB8" s="41"/>
      <c r="RKC8" s="41"/>
      <c r="RKD8" s="41"/>
      <c r="RKE8" s="41"/>
      <c r="RKF8" s="41"/>
      <c r="RKG8" s="41"/>
      <c r="RKH8" s="41"/>
      <c r="RKI8" s="41"/>
      <c r="RKJ8" s="41"/>
      <c r="RKK8" s="41"/>
      <c r="RKL8" s="41"/>
      <c r="RKM8" s="41"/>
      <c r="RKN8" s="41"/>
      <c r="RKO8" s="41"/>
      <c r="RKP8" s="41"/>
      <c r="RKQ8" s="41"/>
      <c r="RKR8" s="41"/>
      <c r="RKS8" s="41"/>
      <c r="RKT8" s="41"/>
      <c r="RKU8" s="41"/>
      <c r="RKV8" s="41"/>
      <c r="RKW8" s="41"/>
      <c r="RKX8" s="41"/>
      <c r="RKY8" s="41"/>
      <c r="RKZ8" s="41"/>
      <c r="RLA8" s="41"/>
      <c r="RLB8" s="41"/>
      <c r="RLC8" s="41"/>
      <c r="RLD8" s="41"/>
      <c r="RLE8" s="41"/>
      <c r="RLF8" s="41"/>
      <c r="RLG8" s="41"/>
      <c r="RLH8" s="41"/>
      <c r="RLI8" s="41"/>
      <c r="RLJ8" s="41"/>
      <c r="RLK8" s="41"/>
      <c r="RLL8" s="41"/>
      <c r="RLM8" s="41"/>
      <c r="RLN8" s="41"/>
      <c r="RLO8" s="41"/>
      <c r="RLP8" s="41"/>
      <c r="RLQ8" s="41"/>
      <c r="RLR8" s="41"/>
      <c r="RLS8" s="41"/>
      <c r="RLT8" s="41"/>
      <c r="RLU8" s="41"/>
      <c r="RLV8" s="41"/>
      <c r="RLW8" s="41"/>
      <c r="RLX8" s="41"/>
      <c r="RLY8" s="41"/>
      <c r="RLZ8" s="41"/>
      <c r="RMA8" s="41"/>
      <c r="RMB8" s="41"/>
      <c r="RMC8" s="41"/>
      <c r="RMD8" s="41"/>
      <c r="RME8" s="41"/>
      <c r="RMF8" s="41"/>
      <c r="RMG8" s="41"/>
      <c r="RMH8" s="41"/>
      <c r="RMI8" s="41"/>
      <c r="RMJ8" s="41"/>
      <c r="RMK8" s="41"/>
      <c r="RML8" s="41"/>
      <c r="RMM8" s="41"/>
      <c r="RMN8" s="41"/>
      <c r="RMO8" s="41"/>
      <c r="RMP8" s="41"/>
      <c r="RMQ8" s="41"/>
      <c r="RMR8" s="41"/>
      <c r="RMS8" s="41"/>
      <c r="RMT8" s="41"/>
      <c r="RMU8" s="41"/>
      <c r="RMV8" s="41"/>
      <c r="RMW8" s="41"/>
      <c r="RMX8" s="41"/>
      <c r="RMY8" s="41"/>
      <c r="RMZ8" s="41"/>
      <c r="RNA8" s="41"/>
      <c r="RNB8" s="41"/>
      <c r="RNC8" s="41"/>
      <c r="RND8" s="41"/>
      <c r="RNE8" s="41"/>
      <c r="RNF8" s="41"/>
      <c r="RNG8" s="41"/>
      <c r="RNH8" s="41"/>
      <c r="RNI8" s="41"/>
      <c r="RNJ8" s="41"/>
      <c r="RNK8" s="41"/>
      <c r="RNL8" s="41"/>
      <c r="RNM8" s="41"/>
      <c r="RNN8" s="41"/>
      <c r="RNO8" s="41"/>
      <c r="RNP8" s="41"/>
      <c r="RNQ8" s="41"/>
      <c r="RNR8" s="41"/>
      <c r="RNS8" s="41"/>
      <c r="RNT8" s="41"/>
      <c r="RNU8" s="41"/>
      <c r="RNV8" s="41"/>
      <c r="RNW8" s="41"/>
      <c r="RNX8" s="41"/>
      <c r="RNY8" s="41"/>
      <c r="RNZ8" s="41"/>
      <c r="ROA8" s="41"/>
      <c r="ROB8" s="41"/>
      <c r="ROC8" s="41"/>
      <c r="ROD8" s="41"/>
      <c r="ROE8" s="41"/>
      <c r="ROF8" s="41"/>
      <c r="ROG8" s="41"/>
      <c r="ROH8" s="41"/>
      <c r="ROI8" s="41"/>
      <c r="ROJ8" s="41"/>
      <c r="ROK8" s="41"/>
      <c r="ROL8" s="41"/>
      <c r="ROM8" s="41"/>
      <c r="RON8" s="41"/>
      <c r="ROO8" s="41"/>
      <c r="ROP8" s="41"/>
      <c r="ROQ8" s="41"/>
      <c r="ROR8" s="41"/>
      <c r="ROS8" s="41"/>
      <c r="ROT8" s="41"/>
      <c r="ROU8" s="41"/>
      <c r="ROV8" s="41"/>
      <c r="ROW8" s="41"/>
      <c r="ROX8" s="41"/>
      <c r="ROY8" s="41"/>
      <c r="ROZ8" s="41"/>
      <c r="RPA8" s="41"/>
      <c r="RPB8" s="41"/>
      <c r="RPC8" s="41"/>
      <c r="RPD8" s="41"/>
      <c r="RPE8" s="41"/>
      <c r="RPF8" s="41"/>
      <c r="RPG8" s="41"/>
      <c r="RPH8" s="41"/>
      <c r="RPI8" s="41"/>
      <c r="RPJ8" s="41"/>
      <c r="RPK8" s="41"/>
      <c r="RPL8" s="41"/>
      <c r="RPM8" s="41"/>
      <c r="RPN8" s="41"/>
      <c r="RPO8" s="41"/>
      <c r="RPP8" s="41"/>
      <c r="RPQ8" s="41"/>
      <c r="RPR8" s="41"/>
      <c r="RPS8" s="41"/>
      <c r="RPT8" s="41"/>
      <c r="RPU8" s="41"/>
      <c r="RPV8" s="41"/>
      <c r="RPW8" s="41"/>
      <c r="RPX8" s="41"/>
      <c r="RPY8" s="41"/>
      <c r="RPZ8" s="41"/>
      <c r="RQA8" s="41"/>
      <c r="RQB8" s="41"/>
      <c r="RQC8" s="41"/>
      <c r="RQD8" s="41"/>
      <c r="RQE8" s="41"/>
      <c r="RQF8" s="41"/>
      <c r="RQG8" s="41"/>
      <c r="RQH8" s="41"/>
      <c r="RQI8" s="41"/>
      <c r="RQJ8" s="41"/>
      <c r="RQK8" s="41"/>
      <c r="RQL8" s="41"/>
      <c r="RQM8" s="41"/>
      <c r="RQN8" s="41"/>
      <c r="RQO8" s="41"/>
      <c r="RQP8" s="41"/>
      <c r="RQQ8" s="41"/>
      <c r="RQR8" s="41"/>
      <c r="RQS8" s="41"/>
      <c r="RQT8" s="41"/>
      <c r="RQU8" s="41"/>
      <c r="RQV8" s="41"/>
      <c r="RQW8" s="41"/>
      <c r="RQX8" s="41"/>
      <c r="RQY8" s="41"/>
      <c r="RQZ8" s="41"/>
      <c r="RRA8" s="41"/>
      <c r="RRB8" s="41"/>
      <c r="RRC8" s="41"/>
      <c r="RRD8" s="41"/>
      <c r="RRE8" s="41"/>
      <c r="RRF8" s="41"/>
      <c r="RRG8" s="41"/>
      <c r="RRH8" s="41"/>
      <c r="RRI8" s="41"/>
      <c r="RRJ8" s="41"/>
      <c r="RRK8" s="41"/>
      <c r="RRL8" s="41"/>
      <c r="RRM8" s="41"/>
      <c r="RRN8" s="41"/>
      <c r="RRO8" s="41"/>
      <c r="RRP8" s="41"/>
      <c r="RRQ8" s="41"/>
      <c r="RRR8" s="41"/>
      <c r="RRS8" s="41"/>
      <c r="RRT8" s="41"/>
      <c r="RRU8" s="41"/>
      <c r="RRV8" s="41"/>
      <c r="RRW8" s="41"/>
      <c r="RRX8" s="41"/>
      <c r="RRY8" s="41"/>
      <c r="RRZ8" s="41"/>
      <c r="RSA8" s="41"/>
      <c r="RSB8" s="41"/>
      <c r="RSC8" s="41"/>
      <c r="RSD8" s="41"/>
      <c r="RSE8" s="41"/>
      <c r="RSF8" s="41"/>
      <c r="RSG8" s="41"/>
      <c r="RSH8" s="41"/>
      <c r="RSI8" s="41"/>
      <c r="RSJ8" s="41"/>
      <c r="RSK8" s="41"/>
      <c r="RSL8" s="41"/>
      <c r="RSM8" s="41"/>
      <c r="RSN8" s="41"/>
      <c r="RSO8" s="41"/>
      <c r="RSP8" s="41"/>
      <c r="RSQ8" s="41"/>
      <c r="RSR8" s="41"/>
      <c r="RSS8" s="41"/>
      <c r="RST8" s="41"/>
      <c r="RSU8" s="41"/>
      <c r="RSV8" s="41"/>
      <c r="RSW8" s="41"/>
      <c r="RSX8" s="41"/>
      <c r="RSY8" s="41"/>
      <c r="RSZ8" s="41"/>
      <c r="RTA8" s="41"/>
      <c r="RTB8" s="41"/>
      <c r="RTC8" s="41"/>
      <c r="RTD8" s="41"/>
      <c r="RTE8" s="41"/>
      <c r="RTF8" s="41"/>
      <c r="RTG8" s="41"/>
      <c r="RTH8" s="41"/>
      <c r="RTI8" s="41"/>
      <c r="RTJ8" s="41"/>
      <c r="RTK8" s="41"/>
      <c r="RTL8" s="41"/>
      <c r="RTM8" s="41"/>
      <c r="RTN8" s="41"/>
      <c r="RTO8" s="41"/>
      <c r="RTP8" s="41"/>
      <c r="RTQ8" s="41"/>
      <c r="RTR8" s="41"/>
      <c r="RTS8" s="41"/>
      <c r="RTT8" s="41"/>
      <c r="RTU8" s="41"/>
      <c r="RTV8" s="41"/>
      <c r="RTW8" s="41"/>
      <c r="RTX8" s="41"/>
      <c r="RTY8" s="41"/>
      <c r="RTZ8" s="41"/>
      <c r="RUA8" s="41"/>
      <c r="RUB8" s="41"/>
      <c r="RUC8" s="41"/>
      <c r="RUD8" s="41"/>
      <c r="RUE8" s="41"/>
      <c r="RUF8" s="41"/>
      <c r="RUG8" s="41"/>
      <c r="RUH8" s="41"/>
      <c r="RUI8" s="41"/>
      <c r="RUJ8" s="41"/>
      <c r="RUK8" s="41"/>
      <c r="RUL8" s="41"/>
      <c r="RUM8" s="41"/>
      <c r="RUN8" s="41"/>
      <c r="RUO8" s="41"/>
      <c r="RUP8" s="41"/>
      <c r="RUQ8" s="41"/>
      <c r="RUR8" s="41"/>
      <c r="RUS8" s="41"/>
      <c r="RUT8" s="41"/>
      <c r="RUU8" s="41"/>
      <c r="RUV8" s="41"/>
      <c r="RUW8" s="41"/>
      <c r="RUX8" s="41"/>
      <c r="RUY8" s="41"/>
      <c r="RUZ8" s="41"/>
      <c r="RVA8" s="41"/>
      <c r="RVB8" s="41"/>
      <c r="RVC8" s="41"/>
      <c r="RVD8" s="41"/>
      <c r="RVE8" s="41"/>
      <c r="RVF8" s="41"/>
      <c r="RVG8" s="41"/>
      <c r="RVH8" s="41"/>
      <c r="RVI8" s="41"/>
      <c r="RVJ8" s="41"/>
      <c r="RVK8" s="41"/>
      <c r="RVL8" s="41"/>
      <c r="RVM8" s="41"/>
      <c r="RVN8" s="41"/>
      <c r="RVO8" s="41"/>
      <c r="RVP8" s="41"/>
      <c r="RVQ8" s="41"/>
      <c r="RVR8" s="41"/>
      <c r="RVS8" s="41"/>
      <c r="RVT8" s="41"/>
      <c r="RVU8" s="41"/>
      <c r="RVV8" s="41"/>
      <c r="RVW8" s="41"/>
      <c r="RVX8" s="41"/>
      <c r="RVY8" s="41"/>
      <c r="RVZ8" s="41"/>
      <c r="RWA8" s="41"/>
      <c r="RWB8" s="41"/>
      <c r="RWC8" s="41"/>
      <c r="RWD8" s="41"/>
      <c r="RWE8" s="41"/>
      <c r="RWF8" s="41"/>
      <c r="RWG8" s="41"/>
      <c r="RWH8" s="41"/>
      <c r="RWI8" s="41"/>
      <c r="RWJ8" s="41"/>
      <c r="RWK8" s="41"/>
      <c r="RWL8" s="41"/>
      <c r="RWM8" s="41"/>
      <c r="RWN8" s="41"/>
      <c r="RWO8" s="41"/>
      <c r="RWP8" s="41"/>
      <c r="RWQ8" s="41"/>
      <c r="RWR8" s="41"/>
      <c r="RWS8" s="41"/>
      <c r="RWT8" s="41"/>
      <c r="RWU8" s="41"/>
      <c r="RWV8" s="41"/>
      <c r="RWW8" s="41"/>
      <c r="RWX8" s="41"/>
      <c r="RWY8" s="41"/>
      <c r="RWZ8" s="41"/>
      <c r="RXA8" s="41"/>
      <c r="RXB8" s="41"/>
      <c r="RXC8" s="41"/>
      <c r="RXD8" s="41"/>
      <c r="RXE8" s="41"/>
      <c r="RXF8" s="41"/>
      <c r="RXG8" s="41"/>
      <c r="RXH8" s="41"/>
      <c r="RXI8" s="41"/>
      <c r="RXJ8" s="41"/>
      <c r="RXK8" s="41"/>
      <c r="RXL8" s="41"/>
      <c r="RXM8" s="41"/>
      <c r="RXN8" s="41"/>
      <c r="RXO8" s="41"/>
      <c r="RXP8" s="41"/>
      <c r="RXQ8" s="41"/>
      <c r="RXR8" s="41"/>
      <c r="RXS8" s="41"/>
      <c r="RXT8" s="41"/>
      <c r="RXU8" s="41"/>
      <c r="RXV8" s="41"/>
      <c r="RXW8" s="41"/>
      <c r="RXX8" s="41"/>
      <c r="RXY8" s="41"/>
      <c r="RXZ8" s="41"/>
      <c r="RYA8" s="41"/>
      <c r="RYB8" s="41"/>
      <c r="RYC8" s="41"/>
      <c r="RYD8" s="41"/>
      <c r="RYE8" s="41"/>
      <c r="RYF8" s="41"/>
      <c r="RYG8" s="41"/>
      <c r="RYH8" s="41"/>
      <c r="RYI8" s="41"/>
      <c r="RYJ8" s="41"/>
      <c r="RYK8" s="41"/>
      <c r="RYL8" s="41"/>
      <c r="RYM8" s="41"/>
      <c r="RYN8" s="41"/>
      <c r="RYO8" s="41"/>
      <c r="RYP8" s="41"/>
      <c r="RYQ8" s="41"/>
      <c r="RYR8" s="41"/>
      <c r="RYS8" s="41"/>
      <c r="RYT8" s="41"/>
      <c r="RYU8" s="41"/>
      <c r="RYV8" s="41"/>
      <c r="RYW8" s="41"/>
      <c r="RYX8" s="41"/>
      <c r="RYY8" s="41"/>
      <c r="RYZ8" s="41"/>
      <c r="RZA8" s="41"/>
      <c r="RZB8" s="41"/>
      <c r="RZC8" s="41"/>
      <c r="RZD8" s="41"/>
      <c r="RZE8" s="41"/>
      <c r="RZF8" s="41"/>
      <c r="RZG8" s="41"/>
      <c r="RZH8" s="41"/>
      <c r="RZI8" s="41"/>
      <c r="RZJ8" s="41"/>
      <c r="RZK8" s="41"/>
      <c r="RZL8" s="41"/>
      <c r="RZM8" s="41"/>
      <c r="RZN8" s="41"/>
      <c r="RZO8" s="41"/>
      <c r="RZP8" s="41"/>
      <c r="RZQ8" s="41"/>
      <c r="RZR8" s="41"/>
      <c r="RZS8" s="41"/>
      <c r="RZT8" s="41"/>
      <c r="RZU8" s="41"/>
      <c r="RZV8" s="41"/>
      <c r="RZW8" s="41"/>
      <c r="RZX8" s="41"/>
      <c r="RZY8" s="41"/>
      <c r="RZZ8" s="41"/>
      <c r="SAA8" s="41"/>
      <c r="SAB8" s="41"/>
      <c r="SAC8" s="41"/>
      <c r="SAD8" s="41"/>
      <c r="SAE8" s="41"/>
      <c r="SAF8" s="41"/>
      <c r="SAG8" s="41"/>
      <c r="SAH8" s="41"/>
      <c r="SAI8" s="41"/>
      <c r="SAJ8" s="41"/>
      <c r="SAK8" s="41"/>
      <c r="SAL8" s="41"/>
      <c r="SAM8" s="41"/>
      <c r="SAN8" s="41"/>
      <c r="SAO8" s="41"/>
      <c r="SAP8" s="41"/>
      <c r="SAQ8" s="41"/>
      <c r="SAR8" s="41"/>
      <c r="SAS8" s="41"/>
      <c r="SAT8" s="41"/>
      <c r="SAU8" s="41"/>
      <c r="SAV8" s="41"/>
      <c r="SAW8" s="41"/>
      <c r="SAX8" s="41"/>
      <c r="SAY8" s="41"/>
      <c r="SAZ8" s="41"/>
      <c r="SBA8" s="41"/>
      <c r="SBB8" s="41"/>
      <c r="SBC8" s="41"/>
      <c r="SBD8" s="41"/>
      <c r="SBE8" s="41"/>
      <c r="SBF8" s="41"/>
      <c r="SBG8" s="41"/>
      <c r="SBH8" s="41"/>
      <c r="SBI8" s="41"/>
      <c r="SBJ8" s="41"/>
      <c r="SBK8" s="41"/>
      <c r="SBL8" s="41"/>
      <c r="SBM8" s="41"/>
      <c r="SBN8" s="41"/>
      <c r="SBO8" s="41"/>
      <c r="SBP8" s="41"/>
      <c r="SBQ8" s="41"/>
      <c r="SBR8" s="41"/>
      <c r="SBS8" s="41"/>
      <c r="SBT8" s="41"/>
      <c r="SBU8" s="41"/>
      <c r="SBV8" s="41"/>
      <c r="SBW8" s="41"/>
      <c r="SBX8" s="41"/>
      <c r="SBY8" s="41"/>
      <c r="SBZ8" s="41"/>
      <c r="SCA8" s="41"/>
      <c r="SCB8" s="41"/>
      <c r="SCC8" s="41"/>
      <c r="SCD8" s="41"/>
      <c r="SCE8" s="41"/>
      <c r="SCF8" s="41"/>
      <c r="SCG8" s="41"/>
      <c r="SCH8" s="41"/>
      <c r="SCI8" s="41"/>
      <c r="SCJ8" s="41"/>
      <c r="SCK8" s="41"/>
      <c r="SCL8" s="41"/>
      <c r="SCM8" s="41"/>
      <c r="SCN8" s="41"/>
      <c r="SCO8" s="41"/>
      <c r="SCP8" s="41"/>
      <c r="SCQ8" s="41"/>
      <c r="SCR8" s="41"/>
      <c r="SCS8" s="41"/>
      <c r="SCT8" s="41"/>
      <c r="SCU8" s="41"/>
      <c r="SCV8" s="41"/>
      <c r="SCW8" s="41"/>
      <c r="SCX8" s="41"/>
      <c r="SCY8" s="41"/>
      <c r="SCZ8" s="41"/>
      <c r="SDA8" s="41"/>
      <c r="SDB8" s="41"/>
      <c r="SDC8" s="41"/>
      <c r="SDD8" s="41"/>
      <c r="SDE8" s="41"/>
      <c r="SDF8" s="41"/>
      <c r="SDG8" s="41"/>
      <c r="SDH8" s="41"/>
      <c r="SDI8" s="41"/>
      <c r="SDJ8" s="41"/>
      <c r="SDK8" s="41"/>
      <c r="SDL8" s="41"/>
      <c r="SDM8" s="41"/>
      <c r="SDN8" s="41"/>
      <c r="SDO8" s="41"/>
      <c r="SDP8" s="41"/>
      <c r="SDQ8" s="41"/>
      <c r="SDR8" s="41"/>
      <c r="SDS8" s="41"/>
      <c r="SDT8" s="41"/>
      <c r="SDU8" s="41"/>
      <c r="SDV8" s="41"/>
      <c r="SDW8" s="41"/>
      <c r="SDX8" s="41"/>
      <c r="SDY8" s="41"/>
      <c r="SDZ8" s="41"/>
      <c r="SEA8" s="41"/>
      <c r="SEB8" s="41"/>
      <c r="SEC8" s="41"/>
      <c r="SED8" s="41"/>
      <c r="SEE8" s="41"/>
      <c r="SEF8" s="41"/>
      <c r="SEG8" s="41"/>
      <c r="SEH8" s="41"/>
      <c r="SEI8" s="41"/>
      <c r="SEJ8" s="41"/>
      <c r="SEK8" s="41"/>
      <c r="SEL8" s="41"/>
      <c r="SEM8" s="41"/>
      <c r="SEN8" s="41"/>
      <c r="SEO8" s="41"/>
      <c r="SEP8" s="41"/>
      <c r="SEQ8" s="41"/>
      <c r="SER8" s="41"/>
      <c r="SES8" s="41"/>
      <c r="SET8" s="41"/>
      <c r="SEU8" s="41"/>
      <c r="SEV8" s="41"/>
      <c r="SEW8" s="41"/>
      <c r="SEX8" s="41"/>
      <c r="SEY8" s="41"/>
      <c r="SEZ8" s="41"/>
      <c r="SFA8" s="41"/>
      <c r="SFB8" s="41"/>
      <c r="SFC8" s="41"/>
      <c r="SFD8" s="41"/>
      <c r="SFE8" s="41"/>
      <c r="SFF8" s="41"/>
      <c r="SFG8" s="41"/>
      <c r="SFH8" s="41"/>
      <c r="SFI8" s="41"/>
      <c r="SFJ8" s="41"/>
      <c r="SFK8" s="41"/>
      <c r="SFL8" s="41"/>
      <c r="SFM8" s="41"/>
      <c r="SFN8" s="41"/>
      <c r="SFO8" s="41"/>
      <c r="SFP8" s="41"/>
      <c r="SFQ8" s="41"/>
      <c r="SFR8" s="41"/>
      <c r="SFS8" s="41"/>
      <c r="SFT8" s="41"/>
      <c r="SFU8" s="41"/>
      <c r="SFV8" s="41"/>
      <c r="SFW8" s="41"/>
      <c r="SFX8" s="41"/>
      <c r="SFY8" s="41"/>
      <c r="SFZ8" s="41"/>
      <c r="SGA8" s="41"/>
      <c r="SGB8" s="41"/>
      <c r="SGC8" s="41"/>
      <c r="SGD8" s="41"/>
      <c r="SGE8" s="41"/>
      <c r="SGF8" s="41"/>
      <c r="SGG8" s="41"/>
      <c r="SGH8" s="41"/>
      <c r="SGI8" s="41"/>
      <c r="SGJ8" s="41"/>
      <c r="SGK8" s="41"/>
      <c r="SGL8" s="41"/>
      <c r="SGM8" s="41"/>
      <c r="SGN8" s="41"/>
      <c r="SGO8" s="41"/>
      <c r="SGP8" s="41"/>
      <c r="SGQ8" s="41"/>
      <c r="SGR8" s="41"/>
      <c r="SGS8" s="41"/>
      <c r="SGT8" s="41"/>
      <c r="SGU8" s="41"/>
      <c r="SGV8" s="41"/>
      <c r="SGW8" s="41"/>
      <c r="SGX8" s="41"/>
      <c r="SGY8" s="41"/>
      <c r="SGZ8" s="41"/>
      <c r="SHA8" s="41"/>
      <c r="SHB8" s="41"/>
      <c r="SHC8" s="41"/>
      <c r="SHD8" s="41"/>
      <c r="SHE8" s="41"/>
      <c r="SHF8" s="41"/>
      <c r="SHG8" s="41"/>
      <c r="SHH8" s="41"/>
      <c r="SHI8" s="41"/>
      <c r="SHJ8" s="41"/>
      <c r="SHK8" s="41"/>
      <c r="SHL8" s="41"/>
      <c r="SHM8" s="41"/>
      <c r="SHN8" s="41"/>
      <c r="SHO8" s="41"/>
      <c r="SHP8" s="41"/>
      <c r="SHQ8" s="41"/>
      <c r="SHR8" s="41"/>
      <c r="SHS8" s="41"/>
      <c r="SHT8" s="41"/>
      <c r="SHU8" s="41"/>
      <c r="SHV8" s="41"/>
      <c r="SHW8" s="41"/>
      <c r="SHX8" s="41"/>
      <c r="SHY8" s="41"/>
      <c r="SHZ8" s="41"/>
      <c r="SIA8" s="41"/>
      <c r="SIB8" s="41"/>
      <c r="SIC8" s="41"/>
      <c r="SID8" s="41"/>
      <c r="SIE8" s="41"/>
      <c r="SIF8" s="41"/>
      <c r="SIG8" s="41"/>
      <c r="SIH8" s="41"/>
      <c r="SII8" s="41"/>
      <c r="SIJ8" s="41"/>
      <c r="SIK8" s="41"/>
      <c r="SIL8" s="41"/>
      <c r="SIM8" s="41"/>
      <c r="SIN8" s="41"/>
      <c r="SIO8" s="41"/>
      <c r="SIP8" s="41"/>
      <c r="SIQ8" s="41"/>
      <c r="SIR8" s="41"/>
      <c r="SIS8" s="41"/>
      <c r="SIT8" s="41"/>
      <c r="SIU8" s="41"/>
      <c r="SIV8" s="41"/>
      <c r="SIW8" s="41"/>
      <c r="SIX8" s="41"/>
      <c r="SIY8" s="41"/>
      <c r="SIZ8" s="41"/>
      <c r="SJA8" s="41"/>
      <c r="SJB8" s="41"/>
      <c r="SJC8" s="41"/>
      <c r="SJD8" s="41"/>
      <c r="SJE8" s="41"/>
      <c r="SJF8" s="41"/>
      <c r="SJG8" s="41"/>
      <c r="SJH8" s="41"/>
      <c r="SJI8" s="41"/>
      <c r="SJJ8" s="41"/>
      <c r="SJK8" s="41"/>
      <c r="SJL8" s="41"/>
      <c r="SJM8" s="41"/>
      <c r="SJN8" s="41"/>
      <c r="SJO8" s="41"/>
      <c r="SJP8" s="41"/>
      <c r="SJQ8" s="41"/>
      <c r="SJR8" s="41"/>
      <c r="SJS8" s="41"/>
      <c r="SJT8" s="41"/>
      <c r="SJU8" s="41"/>
      <c r="SJV8" s="41"/>
      <c r="SJW8" s="41"/>
      <c r="SJX8" s="41"/>
      <c r="SJY8" s="41"/>
      <c r="SJZ8" s="41"/>
      <c r="SKA8" s="41"/>
      <c r="SKB8" s="41"/>
      <c r="SKC8" s="41"/>
      <c r="SKD8" s="41"/>
      <c r="SKE8" s="41"/>
      <c r="SKF8" s="41"/>
      <c r="SKG8" s="41"/>
      <c r="SKH8" s="41"/>
      <c r="SKI8" s="41"/>
      <c r="SKJ8" s="41"/>
      <c r="SKK8" s="41"/>
      <c r="SKL8" s="41"/>
      <c r="SKM8" s="41"/>
      <c r="SKN8" s="41"/>
      <c r="SKO8" s="41"/>
      <c r="SKP8" s="41"/>
      <c r="SKQ8" s="41"/>
      <c r="SKR8" s="41"/>
      <c r="SKS8" s="41"/>
      <c r="SKT8" s="41"/>
      <c r="SKU8" s="41"/>
      <c r="SKV8" s="41"/>
      <c r="SKW8" s="41"/>
      <c r="SKX8" s="41"/>
      <c r="SKY8" s="41"/>
      <c r="SKZ8" s="41"/>
      <c r="SLA8" s="41"/>
      <c r="SLB8" s="41"/>
      <c r="SLC8" s="41"/>
      <c r="SLD8" s="41"/>
      <c r="SLE8" s="41"/>
      <c r="SLF8" s="41"/>
      <c r="SLG8" s="41"/>
      <c r="SLH8" s="41"/>
      <c r="SLI8" s="41"/>
      <c r="SLJ8" s="41"/>
      <c r="SLK8" s="41"/>
      <c r="SLL8" s="41"/>
      <c r="SLM8" s="41"/>
      <c r="SLN8" s="41"/>
      <c r="SLO8" s="41"/>
      <c r="SLP8" s="41"/>
      <c r="SLQ8" s="41"/>
      <c r="SLR8" s="41"/>
      <c r="SLS8" s="41"/>
      <c r="SLT8" s="41"/>
      <c r="SLU8" s="41"/>
      <c r="SLV8" s="41"/>
      <c r="SLW8" s="41"/>
      <c r="SLX8" s="41"/>
      <c r="SLY8" s="41"/>
      <c r="SLZ8" s="41"/>
      <c r="SMA8" s="41"/>
      <c r="SMB8" s="41"/>
      <c r="SMC8" s="41"/>
      <c r="SMD8" s="41"/>
      <c r="SME8" s="41"/>
      <c r="SMF8" s="41"/>
      <c r="SMG8" s="41"/>
      <c r="SMH8" s="41"/>
      <c r="SMI8" s="41"/>
      <c r="SMJ8" s="41"/>
      <c r="SMK8" s="41"/>
      <c r="SML8" s="41"/>
      <c r="SMM8" s="41"/>
      <c r="SMN8" s="41"/>
      <c r="SMO8" s="41"/>
      <c r="SMP8" s="41"/>
      <c r="SMQ8" s="41"/>
      <c r="SMR8" s="41"/>
      <c r="SMS8" s="41"/>
      <c r="SMT8" s="41"/>
      <c r="SMU8" s="41"/>
      <c r="SMV8" s="41"/>
      <c r="SMW8" s="41"/>
      <c r="SMX8" s="41"/>
      <c r="SMY8" s="41"/>
      <c r="SMZ8" s="41"/>
      <c r="SNA8" s="41"/>
      <c r="SNB8" s="41"/>
      <c r="SNC8" s="41"/>
      <c r="SND8" s="41"/>
      <c r="SNE8" s="41"/>
      <c r="SNF8" s="41"/>
      <c r="SNG8" s="41"/>
      <c r="SNH8" s="41"/>
      <c r="SNI8" s="41"/>
      <c r="SNJ8" s="41"/>
      <c r="SNK8" s="41"/>
      <c r="SNL8" s="41"/>
      <c r="SNM8" s="41"/>
      <c r="SNN8" s="41"/>
      <c r="SNO8" s="41"/>
      <c r="SNP8" s="41"/>
      <c r="SNQ8" s="41"/>
      <c r="SNR8" s="41"/>
      <c r="SNS8" s="41"/>
      <c r="SNT8" s="41"/>
      <c r="SNU8" s="41"/>
      <c r="SNV8" s="41"/>
      <c r="SNW8" s="41"/>
      <c r="SNX8" s="41"/>
      <c r="SNY8" s="41"/>
      <c r="SNZ8" s="41"/>
      <c r="SOA8" s="41"/>
      <c r="SOB8" s="41"/>
      <c r="SOC8" s="41"/>
      <c r="SOD8" s="41"/>
      <c r="SOE8" s="41"/>
      <c r="SOF8" s="41"/>
      <c r="SOG8" s="41"/>
      <c r="SOH8" s="41"/>
      <c r="SOI8" s="41"/>
      <c r="SOJ8" s="41"/>
      <c r="SOK8" s="41"/>
      <c r="SOL8" s="41"/>
      <c r="SOM8" s="41"/>
      <c r="SON8" s="41"/>
      <c r="SOO8" s="41"/>
      <c r="SOP8" s="41"/>
      <c r="SOQ8" s="41"/>
      <c r="SOR8" s="41"/>
      <c r="SOS8" s="41"/>
      <c r="SOT8" s="41"/>
      <c r="SOU8" s="41"/>
      <c r="SOV8" s="41"/>
      <c r="SOW8" s="41"/>
      <c r="SOX8" s="41"/>
      <c r="SOY8" s="41"/>
      <c r="SOZ8" s="41"/>
      <c r="SPA8" s="41"/>
      <c r="SPB8" s="41"/>
      <c r="SPC8" s="41"/>
      <c r="SPD8" s="41"/>
      <c r="SPE8" s="41"/>
      <c r="SPF8" s="41"/>
      <c r="SPG8" s="41"/>
      <c r="SPH8" s="41"/>
      <c r="SPI8" s="41"/>
      <c r="SPJ8" s="41"/>
      <c r="SPK8" s="41"/>
      <c r="SPL8" s="41"/>
      <c r="SPM8" s="41"/>
      <c r="SPN8" s="41"/>
      <c r="SPO8" s="41"/>
      <c r="SPP8" s="41"/>
      <c r="SPQ8" s="41"/>
      <c r="SPR8" s="41"/>
      <c r="SPS8" s="41"/>
      <c r="SPT8" s="41"/>
      <c r="SPU8" s="41"/>
      <c r="SPV8" s="41"/>
      <c r="SPW8" s="41"/>
      <c r="SPX8" s="41"/>
      <c r="SPY8" s="41"/>
      <c r="SPZ8" s="41"/>
      <c r="SQA8" s="41"/>
      <c r="SQB8" s="41"/>
      <c r="SQC8" s="41"/>
      <c r="SQD8" s="41"/>
      <c r="SQE8" s="41"/>
      <c r="SQF8" s="41"/>
      <c r="SQG8" s="41"/>
      <c r="SQH8" s="41"/>
      <c r="SQI8" s="41"/>
      <c r="SQJ8" s="41"/>
      <c r="SQK8" s="41"/>
      <c r="SQL8" s="41"/>
      <c r="SQM8" s="41"/>
      <c r="SQN8" s="41"/>
      <c r="SQO8" s="41"/>
      <c r="SQP8" s="41"/>
      <c r="SQQ8" s="41"/>
      <c r="SQR8" s="41"/>
      <c r="SQS8" s="41"/>
      <c r="SQT8" s="41"/>
      <c r="SQU8" s="41"/>
      <c r="SQV8" s="41"/>
      <c r="SQW8" s="41"/>
      <c r="SQX8" s="41"/>
      <c r="SQY8" s="41"/>
      <c r="SQZ8" s="41"/>
      <c r="SRA8" s="41"/>
      <c r="SRB8" s="41"/>
      <c r="SRC8" s="41"/>
      <c r="SRD8" s="41"/>
      <c r="SRE8" s="41"/>
      <c r="SRF8" s="41"/>
      <c r="SRG8" s="41"/>
      <c r="SRH8" s="41"/>
      <c r="SRI8" s="41"/>
      <c r="SRJ8" s="41"/>
      <c r="SRK8" s="41"/>
      <c r="SRL8" s="41"/>
      <c r="SRM8" s="41"/>
      <c r="SRN8" s="41"/>
      <c r="SRO8" s="41"/>
      <c r="SRP8" s="41"/>
      <c r="SRQ8" s="41"/>
      <c r="SRR8" s="41"/>
      <c r="SRS8" s="41"/>
      <c r="SRT8" s="41"/>
      <c r="SRU8" s="41"/>
      <c r="SRV8" s="41"/>
      <c r="SRW8" s="41"/>
      <c r="SRX8" s="41"/>
      <c r="SRY8" s="41"/>
      <c r="SRZ8" s="41"/>
      <c r="SSA8" s="41"/>
      <c r="SSB8" s="41"/>
      <c r="SSC8" s="41"/>
      <c r="SSD8" s="41"/>
      <c r="SSE8" s="41"/>
      <c r="SSF8" s="41"/>
      <c r="SSG8" s="41"/>
      <c r="SSH8" s="41"/>
      <c r="SSI8" s="41"/>
      <c r="SSJ8" s="41"/>
      <c r="SSK8" s="41"/>
      <c r="SSL8" s="41"/>
      <c r="SSM8" s="41"/>
      <c r="SSN8" s="41"/>
      <c r="SSO8" s="41"/>
      <c r="SSP8" s="41"/>
      <c r="SSQ8" s="41"/>
      <c r="SSR8" s="41"/>
      <c r="SSS8" s="41"/>
      <c r="SST8" s="41"/>
      <c r="SSU8" s="41"/>
      <c r="SSV8" s="41"/>
      <c r="SSW8" s="41"/>
      <c r="SSX8" s="41"/>
      <c r="SSY8" s="41"/>
      <c r="SSZ8" s="41"/>
      <c r="STA8" s="41"/>
      <c r="STB8" s="41"/>
      <c r="STC8" s="41"/>
      <c r="STD8" s="41"/>
      <c r="STE8" s="41"/>
      <c r="STF8" s="41"/>
      <c r="STG8" s="41"/>
      <c r="STH8" s="41"/>
      <c r="STI8" s="41"/>
      <c r="STJ8" s="41"/>
      <c r="STK8" s="41"/>
      <c r="STL8" s="41"/>
      <c r="STM8" s="41"/>
      <c r="STN8" s="41"/>
      <c r="STO8" s="41"/>
      <c r="STP8" s="41"/>
      <c r="STQ8" s="41"/>
      <c r="STR8" s="41"/>
      <c r="STS8" s="41"/>
      <c r="STT8" s="41"/>
      <c r="STU8" s="41"/>
      <c r="STV8" s="41"/>
      <c r="STW8" s="41"/>
      <c r="STX8" s="41"/>
      <c r="STY8" s="41"/>
      <c r="STZ8" s="41"/>
      <c r="SUA8" s="41"/>
      <c r="SUB8" s="41"/>
      <c r="SUC8" s="41"/>
      <c r="SUD8" s="41"/>
      <c r="SUE8" s="41"/>
      <c r="SUF8" s="41"/>
      <c r="SUG8" s="41"/>
      <c r="SUH8" s="41"/>
      <c r="SUI8" s="41"/>
      <c r="SUJ8" s="41"/>
      <c r="SUK8" s="41"/>
      <c r="SUL8" s="41"/>
      <c r="SUM8" s="41"/>
      <c r="SUN8" s="41"/>
      <c r="SUO8" s="41"/>
      <c r="SUP8" s="41"/>
      <c r="SUQ8" s="41"/>
      <c r="SUR8" s="41"/>
      <c r="SUS8" s="41"/>
      <c r="SUT8" s="41"/>
      <c r="SUU8" s="41"/>
      <c r="SUV8" s="41"/>
      <c r="SUW8" s="41"/>
      <c r="SUX8" s="41"/>
      <c r="SUY8" s="41"/>
      <c r="SUZ8" s="41"/>
      <c r="SVA8" s="41"/>
      <c r="SVB8" s="41"/>
      <c r="SVC8" s="41"/>
      <c r="SVD8" s="41"/>
      <c r="SVE8" s="41"/>
      <c r="SVF8" s="41"/>
      <c r="SVG8" s="41"/>
      <c r="SVH8" s="41"/>
      <c r="SVI8" s="41"/>
      <c r="SVJ8" s="41"/>
      <c r="SVK8" s="41"/>
      <c r="SVL8" s="41"/>
      <c r="SVM8" s="41"/>
      <c r="SVN8" s="41"/>
      <c r="SVO8" s="41"/>
      <c r="SVP8" s="41"/>
      <c r="SVQ8" s="41"/>
      <c r="SVR8" s="41"/>
      <c r="SVS8" s="41"/>
      <c r="SVT8" s="41"/>
      <c r="SVU8" s="41"/>
      <c r="SVV8" s="41"/>
      <c r="SVW8" s="41"/>
      <c r="SVX8" s="41"/>
      <c r="SVY8" s="41"/>
      <c r="SVZ8" s="41"/>
      <c r="SWA8" s="41"/>
      <c r="SWB8" s="41"/>
      <c r="SWC8" s="41"/>
      <c r="SWD8" s="41"/>
      <c r="SWE8" s="41"/>
      <c r="SWF8" s="41"/>
      <c r="SWG8" s="41"/>
      <c r="SWH8" s="41"/>
      <c r="SWI8" s="41"/>
      <c r="SWJ8" s="41"/>
      <c r="SWK8" s="41"/>
      <c r="SWL8" s="41"/>
      <c r="SWM8" s="41"/>
      <c r="SWN8" s="41"/>
      <c r="SWO8" s="41"/>
      <c r="SWP8" s="41"/>
      <c r="SWQ8" s="41"/>
      <c r="SWR8" s="41"/>
      <c r="SWS8" s="41"/>
      <c r="SWT8" s="41"/>
      <c r="SWU8" s="41"/>
      <c r="SWV8" s="41"/>
      <c r="SWW8" s="41"/>
      <c r="SWX8" s="41"/>
      <c r="SWY8" s="41"/>
      <c r="SWZ8" s="41"/>
      <c r="SXA8" s="41"/>
      <c r="SXB8" s="41"/>
      <c r="SXC8" s="41"/>
      <c r="SXD8" s="41"/>
      <c r="SXE8" s="41"/>
      <c r="SXF8" s="41"/>
      <c r="SXG8" s="41"/>
      <c r="SXH8" s="41"/>
      <c r="SXI8" s="41"/>
      <c r="SXJ8" s="41"/>
      <c r="SXK8" s="41"/>
      <c r="SXL8" s="41"/>
      <c r="SXM8" s="41"/>
      <c r="SXN8" s="41"/>
      <c r="SXO8" s="41"/>
      <c r="SXP8" s="41"/>
      <c r="SXQ8" s="41"/>
      <c r="SXR8" s="41"/>
      <c r="SXS8" s="41"/>
      <c r="SXT8" s="41"/>
      <c r="SXU8" s="41"/>
      <c r="SXV8" s="41"/>
      <c r="SXW8" s="41"/>
      <c r="SXX8" s="41"/>
      <c r="SXY8" s="41"/>
      <c r="SXZ8" s="41"/>
      <c r="SYA8" s="41"/>
      <c r="SYB8" s="41"/>
      <c r="SYC8" s="41"/>
      <c r="SYD8" s="41"/>
      <c r="SYE8" s="41"/>
      <c r="SYF8" s="41"/>
      <c r="SYG8" s="41"/>
      <c r="SYH8" s="41"/>
      <c r="SYI8" s="41"/>
      <c r="SYJ8" s="41"/>
      <c r="SYK8" s="41"/>
      <c r="SYL8" s="41"/>
      <c r="SYM8" s="41"/>
      <c r="SYN8" s="41"/>
      <c r="SYO8" s="41"/>
      <c r="SYP8" s="41"/>
      <c r="SYQ8" s="41"/>
      <c r="SYR8" s="41"/>
      <c r="SYS8" s="41"/>
      <c r="SYT8" s="41"/>
      <c r="SYU8" s="41"/>
      <c r="SYV8" s="41"/>
      <c r="SYW8" s="41"/>
      <c r="SYX8" s="41"/>
      <c r="SYY8" s="41"/>
      <c r="SYZ8" s="41"/>
      <c r="SZA8" s="41"/>
      <c r="SZB8" s="41"/>
      <c r="SZC8" s="41"/>
      <c r="SZD8" s="41"/>
      <c r="SZE8" s="41"/>
      <c r="SZF8" s="41"/>
      <c r="SZG8" s="41"/>
      <c r="SZH8" s="41"/>
      <c r="SZI8" s="41"/>
      <c r="SZJ8" s="41"/>
      <c r="SZK8" s="41"/>
      <c r="SZL8" s="41"/>
      <c r="SZM8" s="41"/>
      <c r="SZN8" s="41"/>
      <c r="SZO8" s="41"/>
      <c r="SZP8" s="41"/>
      <c r="SZQ8" s="41"/>
      <c r="SZR8" s="41"/>
      <c r="SZS8" s="41"/>
      <c r="SZT8" s="41"/>
      <c r="SZU8" s="41"/>
      <c r="SZV8" s="41"/>
      <c r="SZW8" s="41"/>
      <c r="SZX8" s="41"/>
      <c r="SZY8" s="41"/>
      <c r="SZZ8" s="41"/>
      <c r="TAA8" s="41"/>
      <c r="TAB8" s="41"/>
      <c r="TAC8" s="41"/>
      <c r="TAD8" s="41"/>
      <c r="TAE8" s="41"/>
      <c r="TAF8" s="41"/>
      <c r="TAG8" s="41"/>
      <c r="TAH8" s="41"/>
      <c r="TAI8" s="41"/>
      <c r="TAJ8" s="41"/>
      <c r="TAK8" s="41"/>
      <c r="TAL8" s="41"/>
      <c r="TAM8" s="41"/>
      <c r="TAN8" s="41"/>
      <c r="TAO8" s="41"/>
      <c r="TAP8" s="41"/>
      <c r="TAQ8" s="41"/>
      <c r="TAR8" s="41"/>
      <c r="TAS8" s="41"/>
      <c r="TAT8" s="41"/>
      <c r="TAU8" s="41"/>
      <c r="TAV8" s="41"/>
      <c r="TAW8" s="41"/>
      <c r="TAX8" s="41"/>
      <c r="TAY8" s="41"/>
      <c r="TAZ8" s="41"/>
      <c r="TBA8" s="41"/>
      <c r="TBB8" s="41"/>
      <c r="TBC8" s="41"/>
      <c r="TBD8" s="41"/>
      <c r="TBE8" s="41"/>
      <c r="TBF8" s="41"/>
      <c r="TBG8" s="41"/>
      <c r="TBH8" s="41"/>
      <c r="TBI8" s="41"/>
      <c r="TBJ8" s="41"/>
      <c r="TBK8" s="41"/>
      <c r="TBL8" s="41"/>
      <c r="TBM8" s="41"/>
      <c r="TBN8" s="41"/>
      <c r="TBO8" s="41"/>
      <c r="TBP8" s="41"/>
      <c r="TBQ8" s="41"/>
      <c r="TBR8" s="41"/>
      <c r="TBS8" s="41"/>
      <c r="TBT8" s="41"/>
      <c r="TBU8" s="41"/>
      <c r="TBV8" s="41"/>
      <c r="TBW8" s="41"/>
      <c r="TBX8" s="41"/>
      <c r="TBY8" s="41"/>
      <c r="TBZ8" s="41"/>
      <c r="TCA8" s="41"/>
      <c r="TCB8" s="41"/>
      <c r="TCC8" s="41"/>
      <c r="TCD8" s="41"/>
      <c r="TCE8" s="41"/>
      <c r="TCF8" s="41"/>
      <c r="TCG8" s="41"/>
      <c r="TCH8" s="41"/>
      <c r="TCI8" s="41"/>
      <c r="TCJ8" s="41"/>
      <c r="TCK8" s="41"/>
      <c r="TCL8" s="41"/>
      <c r="TCM8" s="41"/>
      <c r="TCN8" s="41"/>
      <c r="TCO8" s="41"/>
      <c r="TCP8" s="41"/>
      <c r="TCQ8" s="41"/>
      <c r="TCR8" s="41"/>
      <c r="TCS8" s="41"/>
      <c r="TCT8" s="41"/>
      <c r="TCU8" s="41"/>
      <c r="TCV8" s="41"/>
      <c r="TCW8" s="41"/>
      <c r="TCX8" s="41"/>
      <c r="TCY8" s="41"/>
      <c r="TCZ8" s="41"/>
      <c r="TDA8" s="41"/>
      <c r="TDB8" s="41"/>
      <c r="TDC8" s="41"/>
      <c r="TDD8" s="41"/>
      <c r="TDE8" s="41"/>
      <c r="TDF8" s="41"/>
      <c r="TDG8" s="41"/>
      <c r="TDH8" s="41"/>
      <c r="TDI8" s="41"/>
      <c r="TDJ8" s="41"/>
      <c r="TDK8" s="41"/>
      <c r="TDL8" s="41"/>
      <c r="TDM8" s="41"/>
      <c r="TDN8" s="41"/>
      <c r="TDO8" s="41"/>
      <c r="TDP8" s="41"/>
      <c r="TDQ8" s="41"/>
      <c r="TDR8" s="41"/>
      <c r="TDS8" s="41"/>
      <c r="TDT8" s="41"/>
      <c r="TDU8" s="41"/>
      <c r="TDV8" s="41"/>
      <c r="TDW8" s="41"/>
      <c r="TDX8" s="41"/>
      <c r="TDY8" s="41"/>
      <c r="TDZ8" s="41"/>
      <c r="TEA8" s="41"/>
      <c r="TEB8" s="41"/>
      <c r="TEC8" s="41"/>
      <c r="TED8" s="41"/>
      <c r="TEE8" s="41"/>
      <c r="TEF8" s="41"/>
      <c r="TEG8" s="41"/>
      <c r="TEH8" s="41"/>
      <c r="TEI8" s="41"/>
      <c r="TEJ8" s="41"/>
      <c r="TEK8" s="41"/>
      <c r="TEL8" s="41"/>
      <c r="TEM8" s="41"/>
      <c r="TEN8" s="41"/>
      <c r="TEO8" s="41"/>
      <c r="TEP8" s="41"/>
      <c r="TEQ8" s="41"/>
      <c r="TER8" s="41"/>
      <c r="TES8" s="41"/>
      <c r="TET8" s="41"/>
      <c r="TEU8" s="41"/>
      <c r="TEV8" s="41"/>
      <c r="TEW8" s="41"/>
      <c r="TEX8" s="41"/>
      <c r="TEY8" s="41"/>
      <c r="TEZ8" s="41"/>
      <c r="TFA8" s="41"/>
      <c r="TFB8" s="41"/>
      <c r="TFC8" s="41"/>
      <c r="TFD8" s="41"/>
      <c r="TFE8" s="41"/>
      <c r="TFF8" s="41"/>
      <c r="TFG8" s="41"/>
      <c r="TFH8" s="41"/>
      <c r="TFI8" s="41"/>
      <c r="TFJ8" s="41"/>
      <c r="TFK8" s="41"/>
      <c r="TFL8" s="41"/>
      <c r="TFM8" s="41"/>
      <c r="TFN8" s="41"/>
      <c r="TFO8" s="41"/>
      <c r="TFP8" s="41"/>
      <c r="TFQ8" s="41"/>
      <c r="TFR8" s="41"/>
      <c r="TFS8" s="41"/>
      <c r="TFT8" s="41"/>
      <c r="TFU8" s="41"/>
      <c r="TFV8" s="41"/>
      <c r="TFW8" s="41"/>
      <c r="TFX8" s="41"/>
      <c r="TFY8" s="41"/>
      <c r="TFZ8" s="41"/>
      <c r="TGA8" s="41"/>
      <c r="TGB8" s="41"/>
      <c r="TGC8" s="41"/>
      <c r="TGD8" s="41"/>
      <c r="TGE8" s="41"/>
      <c r="TGF8" s="41"/>
      <c r="TGG8" s="41"/>
      <c r="TGH8" s="41"/>
      <c r="TGI8" s="41"/>
      <c r="TGJ8" s="41"/>
      <c r="TGK8" s="41"/>
      <c r="TGL8" s="41"/>
      <c r="TGM8" s="41"/>
      <c r="TGN8" s="41"/>
      <c r="TGO8" s="41"/>
      <c r="TGP8" s="41"/>
      <c r="TGQ8" s="41"/>
      <c r="TGR8" s="41"/>
      <c r="TGS8" s="41"/>
      <c r="TGT8" s="41"/>
      <c r="TGU8" s="41"/>
      <c r="TGV8" s="41"/>
      <c r="TGW8" s="41"/>
      <c r="TGX8" s="41"/>
      <c r="TGY8" s="41"/>
      <c r="TGZ8" s="41"/>
      <c r="THA8" s="41"/>
      <c r="THB8" s="41"/>
      <c r="THC8" s="41"/>
      <c r="THD8" s="41"/>
      <c r="THE8" s="41"/>
      <c r="THF8" s="41"/>
      <c r="THG8" s="41"/>
      <c r="THH8" s="41"/>
      <c r="THI8" s="41"/>
      <c r="THJ8" s="41"/>
      <c r="THK8" s="41"/>
      <c r="THL8" s="41"/>
      <c r="THM8" s="41"/>
      <c r="THN8" s="41"/>
      <c r="THO8" s="41"/>
      <c r="THP8" s="41"/>
      <c r="THQ8" s="41"/>
      <c r="THR8" s="41"/>
      <c r="THS8" s="41"/>
      <c r="THT8" s="41"/>
      <c r="THU8" s="41"/>
      <c r="THV8" s="41"/>
      <c r="THW8" s="41"/>
      <c r="THX8" s="41"/>
      <c r="THY8" s="41"/>
      <c r="THZ8" s="41"/>
      <c r="TIA8" s="41"/>
      <c r="TIB8" s="41"/>
      <c r="TIC8" s="41"/>
      <c r="TID8" s="41"/>
      <c r="TIE8" s="41"/>
      <c r="TIF8" s="41"/>
      <c r="TIG8" s="41"/>
      <c r="TIH8" s="41"/>
      <c r="TII8" s="41"/>
      <c r="TIJ8" s="41"/>
      <c r="TIK8" s="41"/>
      <c r="TIL8" s="41"/>
      <c r="TIM8" s="41"/>
      <c r="TIN8" s="41"/>
      <c r="TIO8" s="41"/>
      <c r="TIP8" s="41"/>
      <c r="TIQ8" s="41"/>
      <c r="TIR8" s="41"/>
      <c r="TIS8" s="41"/>
      <c r="TIT8" s="41"/>
      <c r="TIU8" s="41"/>
      <c r="TIV8" s="41"/>
      <c r="TIW8" s="41"/>
      <c r="TIX8" s="41"/>
      <c r="TIY8" s="41"/>
      <c r="TIZ8" s="41"/>
      <c r="TJA8" s="41"/>
      <c r="TJB8" s="41"/>
      <c r="TJC8" s="41"/>
      <c r="TJD8" s="41"/>
      <c r="TJE8" s="41"/>
      <c r="TJF8" s="41"/>
      <c r="TJG8" s="41"/>
      <c r="TJH8" s="41"/>
      <c r="TJI8" s="41"/>
      <c r="TJJ8" s="41"/>
      <c r="TJK8" s="41"/>
      <c r="TJL8" s="41"/>
      <c r="TJM8" s="41"/>
      <c r="TJN8" s="41"/>
      <c r="TJO8" s="41"/>
      <c r="TJP8" s="41"/>
      <c r="TJQ8" s="41"/>
      <c r="TJR8" s="41"/>
      <c r="TJS8" s="41"/>
      <c r="TJT8" s="41"/>
      <c r="TJU8" s="41"/>
      <c r="TJV8" s="41"/>
      <c r="TJW8" s="41"/>
      <c r="TJX8" s="41"/>
      <c r="TJY8" s="41"/>
      <c r="TJZ8" s="41"/>
      <c r="TKA8" s="41"/>
      <c r="TKB8" s="41"/>
      <c r="TKC8" s="41"/>
      <c r="TKD8" s="41"/>
      <c r="TKE8" s="41"/>
      <c r="TKF8" s="41"/>
      <c r="TKG8" s="41"/>
      <c r="TKH8" s="41"/>
      <c r="TKI8" s="41"/>
      <c r="TKJ8" s="41"/>
      <c r="TKK8" s="41"/>
      <c r="TKL8" s="41"/>
      <c r="TKM8" s="41"/>
      <c r="TKN8" s="41"/>
      <c r="TKO8" s="41"/>
      <c r="TKP8" s="41"/>
      <c r="TKQ8" s="41"/>
      <c r="TKR8" s="41"/>
      <c r="TKS8" s="41"/>
      <c r="TKT8" s="41"/>
      <c r="TKU8" s="41"/>
      <c r="TKV8" s="41"/>
      <c r="TKW8" s="41"/>
      <c r="TKX8" s="41"/>
      <c r="TKY8" s="41"/>
      <c r="TKZ8" s="41"/>
      <c r="TLA8" s="41"/>
      <c r="TLB8" s="41"/>
      <c r="TLC8" s="41"/>
      <c r="TLD8" s="41"/>
      <c r="TLE8" s="41"/>
      <c r="TLF8" s="41"/>
      <c r="TLG8" s="41"/>
      <c r="TLH8" s="41"/>
      <c r="TLI8" s="41"/>
      <c r="TLJ8" s="41"/>
      <c r="TLK8" s="41"/>
      <c r="TLL8" s="41"/>
      <c r="TLM8" s="41"/>
      <c r="TLN8" s="41"/>
      <c r="TLO8" s="41"/>
      <c r="TLP8" s="41"/>
      <c r="TLQ8" s="41"/>
      <c r="TLR8" s="41"/>
      <c r="TLS8" s="41"/>
      <c r="TLT8" s="41"/>
      <c r="TLU8" s="41"/>
      <c r="TLV8" s="41"/>
      <c r="TLW8" s="41"/>
      <c r="TLX8" s="41"/>
      <c r="TLY8" s="41"/>
      <c r="TLZ8" s="41"/>
      <c r="TMA8" s="41"/>
      <c r="TMB8" s="41"/>
      <c r="TMC8" s="41"/>
      <c r="TMD8" s="41"/>
      <c r="TME8" s="41"/>
      <c r="TMF8" s="41"/>
      <c r="TMG8" s="41"/>
      <c r="TMH8" s="41"/>
      <c r="TMI8" s="41"/>
      <c r="TMJ8" s="41"/>
      <c r="TMK8" s="41"/>
      <c r="TML8" s="41"/>
      <c r="TMM8" s="41"/>
      <c r="TMN8" s="41"/>
      <c r="TMO8" s="41"/>
      <c r="TMP8" s="41"/>
      <c r="TMQ8" s="41"/>
      <c r="TMR8" s="41"/>
      <c r="TMS8" s="41"/>
      <c r="TMT8" s="41"/>
      <c r="TMU8" s="41"/>
      <c r="TMV8" s="41"/>
      <c r="TMW8" s="41"/>
      <c r="TMX8" s="41"/>
      <c r="TMY8" s="41"/>
      <c r="TMZ8" s="41"/>
      <c r="TNA8" s="41"/>
      <c r="TNB8" s="41"/>
      <c r="TNC8" s="41"/>
      <c r="TND8" s="41"/>
      <c r="TNE8" s="41"/>
      <c r="TNF8" s="41"/>
      <c r="TNG8" s="41"/>
      <c r="TNH8" s="41"/>
      <c r="TNI8" s="41"/>
      <c r="TNJ8" s="41"/>
      <c r="TNK8" s="41"/>
      <c r="TNL8" s="41"/>
      <c r="TNM8" s="41"/>
      <c r="TNN8" s="41"/>
      <c r="TNO8" s="41"/>
      <c r="TNP8" s="41"/>
      <c r="TNQ8" s="41"/>
      <c r="TNR8" s="41"/>
      <c r="TNS8" s="41"/>
      <c r="TNT8" s="41"/>
      <c r="TNU8" s="41"/>
      <c r="TNV8" s="41"/>
      <c r="TNW8" s="41"/>
      <c r="TNX8" s="41"/>
      <c r="TNY8" s="41"/>
      <c r="TNZ8" s="41"/>
      <c r="TOA8" s="41"/>
      <c r="TOB8" s="41"/>
      <c r="TOC8" s="41"/>
      <c r="TOD8" s="41"/>
      <c r="TOE8" s="41"/>
      <c r="TOF8" s="41"/>
      <c r="TOG8" s="41"/>
      <c r="TOH8" s="41"/>
      <c r="TOI8" s="41"/>
      <c r="TOJ8" s="41"/>
      <c r="TOK8" s="41"/>
      <c r="TOL8" s="41"/>
      <c r="TOM8" s="41"/>
      <c r="TON8" s="41"/>
      <c r="TOO8" s="41"/>
      <c r="TOP8" s="41"/>
      <c r="TOQ8" s="41"/>
      <c r="TOR8" s="41"/>
      <c r="TOS8" s="41"/>
      <c r="TOT8" s="41"/>
      <c r="TOU8" s="41"/>
      <c r="TOV8" s="41"/>
      <c r="TOW8" s="41"/>
      <c r="TOX8" s="41"/>
      <c r="TOY8" s="41"/>
      <c r="TOZ8" s="41"/>
      <c r="TPA8" s="41"/>
      <c r="TPB8" s="41"/>
      <c r="TPC8" s="41"/>
      <c r="TPD8" s="41"/>
      <c r="TPE8" s="41"/>
      <c r="TPF8" s="41"/>
      <c r="TPG8" s="41"/>
      <c r="TPH8" s="41"/>
      <c r="TPI8" s="41"/>
      <c r="TPJ8" s="41"/>
      <c r="TPK8" s="41"/>
      <c r="TPL8" s="41"/>
      <c r="TPM8" s="41"/>
      <c r="TPN8" s="41"/>
      <c r="TPO8" s="41"/>
      <c r="TPP8" s="41"/>
      <c r="TPQ8" s="41"/>
      <c r="TPR8" s="41"/>
      <c r="TPS8" s="41"/>
      <c r="TPT8" s="41"/>
      <c r="TPU8" s="41"/>
      <c r="TPV8" s="41"/>
      <c r="TPW8" s="41"/>
      <c r="TPX8" s="41"/>
      <c r="TPY8" s="41"/>
      <c r="TPZ8" s="41"/>
      <c r="TQA8" s="41"/>
      <c r="TQB8" s="41"/>
      <c r="TQC8" s="41"/>
      <c r="TQD8" s="41"/>
      <c r="TQE8" s="41"/>
      <c r="TQF8" s="41"/>
      <c r="TQG8" s="41"/>
      <c r="TQH8" s="41"/>
      <c r="TQI8" s="41"/>
      <c r="TQJ8" s="41"/>
      <c r="TQK8" s="41"/>
      <c r="TQL8" s="41"/>
      <c r="TQM8" s="41"/>
      <c r="TQN8" s="41"/>
      <c r="TQO8" s="41"/>
      <c r="TQP8" s="41"/>
      <c r="TQQ8" s="41"/>
      <c r="TQR8" s="41"/>
      <c r="TQS8" s="41"/>
      <c r="TQT8" s="41"/>
      <c r="TQU8" s="41"/>
      <c r="TQV8" s="41"/>
      <c r="TQW8" s="41"/>
      <c r="TQX8" s="41"/>
      <c r="TQY8" s="41"/>
      <c r="TQZ8" s="41"/>
      <c r="TRA8" s="41"/>
      <c r="TRB8" s="41"/>
      <c r="TRC8" s="41"/>
      <c r="TRD8" s="41"/>
      <c r="TRE8" s="41"/>
      <c r="TRF8" s="41"/>
      <c r="TRG8" s="41"/>
      <c r="TRH8" s="41"/>
      <c r="TRI8" s="41"/>
      <c r="TRJ8" s="41"/>
      <c r="TRK8" s="41"/>
      <c r="TRL8" s="41"/>
      <c r="TRM8" s="41"/>
      <c r="TRN8" s="41"/>
      <c r="TRO8" s="41"/>
      <c r="TRP8" s="41"/>
      <c r="TRQ8" s="41"/>
      <c r="TRR8" s="41"/>
      <c r="TRS8" s="41"/>
      <c r="TRT8" s="41"/>
      <c r="TRU8" s="41"/>
      <c r="TRV8" s="41"/>
      <c r="TRW8" s="41"/>
      <c r="TRX8" s="41"/>
      <c r="TRY8" s="41"/>
      <c r="TRZ8" s="41"/>
      <c r="TSA8" s="41"/>
      <c r="TSB8" s="41"/>
      <c r="TSC8" s="41"/>
      <c r="TSD8" s="41"/>
      <c r="TSE8" s="41"/>
      <c r="TSF8" s="41"/>
      <c r="TSG8" s="41"/>
      <c r="TSH8" s="41"/>
      <c r="TSI8" s="41"/>
      <c r="TSJ8" s="41"/>
      <c r="TSK8" s="41"/>
      <c r="TSL8" s="41"/>
      <c r="TSM8" s="41"/>
      <c r="TSN8" s="41"/>
      <c r="TSO8" s="41"/>
      <c r="TSP8" s="41"/>
      <c r="TSQ8" s="41"/>
      <c r="TSR8" s="41"/>
      <c r="TSS8" s="41"/>
      <c r="TST8" s="41"/>
      <c r="TSU8" s="41"/>
      <c r="TSV8" s="41"/>
      <c r="TSW8" s="41"/>
      <c r="TSX8" s="41"/>
      <c r="TSY8" s="41"/>
      <c r="TSZ8" s="41"/>
      <c r="TTA8" s="41"/>
      <c r="TTB8" s="41"/>
      <c r="TTC8" s="41"/>
      <c r="TTD8" s="41"/>
      <c r="TTE8" s="41"/>
      <c r="TTF8" s="41"/>
      <c r="TTG8" s="41"/>
      <c r="TTH8" s="41"/>
      <c r="TTI8" s="41"/>
      <c r="TTJ8" s="41"/>
      <c r="TTK8" s="41"/>
      <c r="TTL8" s="41"/>
      <c r="TTM8" s="41"/>
      <c r="TTN8" s="41"/>
      <c r="TTO8" s="41"/>
      <c r="TTP8" s="41"/>
      <c r="TTQ8" s="41"/>
      <c r="TTR8" s="41"/>
      <c r="TTS8" s="41"/>
      <c r="TTT8" s="41"/>
      <c r="TTU8" s="41"/>
      <c r="TTV8" s="41"/>
      <c r="TTW8" s="41"/>
      <c r="TTX8" s="41"/>
      <c r="TTY8" s="41"/>
      <c r="TTZ8" s="41"/>
      <c r="TUA8" s="41"/>
      <c r="TUB8" s="41"/>
      <c r="TUC8" s="41"/>
      <c r="TUD8" s="41"/>
      <c r="TUE8" s="41"/>
      <c r="TUF8" s="41"/>
      <c r="TUG8" s="41"/>
      <c r="TUH8" s="41"/>
      <c r="TUI8" s="41"/>
      <c r="TUJ8" s="41"/>
      <c r="TUK8" s="41"/>
      <c r="TUL8" s="41"/>
      <c r="TUM8" s="41"/>
      <c r="TUN8" s="41"/>
      <c r="TUO8" s="41"/>
      <c r="TUP8" s="41"/>
      <c r="TUQ8" s="41"/>
      <c r="TUR8" s="41"/>
      <c r="TUS8" s="41"/>
      <c r="TUT8" s="41"/>
      <c r="TUU8" s="41"/>
      <c r="TUV8" s="41"/>
      <c r="TUW8" s="41"/>
      <c r="TUX8" s="41"/>
      <c r="TUY8" s="41"/>
      <c r="TUZ8" s="41"/>
      <c r="TVA8" s="41"/>
      <c r="TVB8" s="41"/>
      <c r="TVC8" s="41"/>
      <c r="TVD8" s="41"/>
      <c r="TVE8" s="41"/>
      <c r="TVF8" s="41"/>
      <c r="TVG8" s="41"/>
      <c r="TVH8" s="41"/>
      <c r="TVI8" s="41"/>
      <c r="TVJ8" s="41"/>
      <c r="TVK8" s="41"/>
      <c r="TVL8" s="41"/>
      <c r="TVM8" s="41"/>
      <c r="TVN8" s="41"/>
      <c r="TVO8" s="41"/>
      <c r="TVP8" s="41"/>
      <c r="TVQ8" s="41"/>
      <c r="TVR8" s="41"/>
      <c r="TVS8" s="41"/>
      <c r="TVT8" s="41"/>
      <c r="TVU8" s="41"/>
      <c r="TVV8" s="41"/>
      <c r="TVW8" s="41"/>
      <c r="TVX8" s="41"/>
      <c r="TVY8" s="41"/>
      <c r="TVZ8" s="41"/>
      <c r="TWA8" s="41"/>
      <c r="TWB8" s="41"/>
      <c r="TWC8" s="41"/>
      <c r="TWD8" s="41"/>
      <c r="TWE8" s="41"/>
      <c r="TWF8" s="41"/>
      <c r="TWG8" s="41"/>
      <c r="TWH8" s="41"/>
      <c r="TWI8" s="41"/>
      <c r="TWJ8" s="41"/>
      <c r="TWK8" s="41"/>
      <c r="TWL8" s="41"/>
      <c r="TWM8" s="41"/>
      <c r="TWN8" s="41"/>
      <c r="TWO8" s="41"/>
      <c r="TWP8" s="41"/>
      <c r="TWQ8" s="41"/>
      <c r="TWR8" s="41"/>
      <c r="TWS8" s="41"/>
      <c r="TWT8" s="41"/>
      <c r="TWU8" s="41"/>
      <c r="TWV8" s="41"/>
      <c r="TWW8" s="41"/>
      <c r="TWX8" s="41"/>
      <c r="TWY8" s="41"/>
      <c r="TWZ8" s="41"/>
      <c r="TXA8" s="41"/>
      <c r="TXB8" s="41"/>
      <c r="TXC8" s="41"/>
      <c r="TXD8" s="41"/>
      <c r="TXE8" s="41"/>
      <c r="TXF8" s="41"/>
      <c r="TXG8" s="41"/>
      <c r="TXH8" s="41"/>
      <c r="TXI8" s="41"/>
      <c r="TXJ8" s="41"/>
      <c r="TXK8" s="41"/>
      <c r="TXL8" s="41"/>
      <c r="TXM8" s="41"/>
      <c r="TXN8" s="41"/>
      <c r="TXO8" s="41"/>
      <c r="TXP8" s="41"/>
      <c r="TXQ8" s="41"/>
      <c r="TXR8" s="41"/>
      <c r="TXS8" s="41"/>
      <c r="TXT8" s="41"/>
      <c r="TXU8" s="41"/>
      <c r="TXV8" s="41"/>
      <c r="TXW8" s="41"/>
      <c r="TXX8" s="41"/>
      <c r="TXY8" s="41"/>
      <c r="TXZ8" s="41"/>
      <c r="TYA8" s="41"/>
      <c r="TYB8" s="41"/>
      <c r="TYC8" s="41"/>
      <c r="TYD8" s="41"/>
      <c r="TYE8" s="41"/>
      <c r="TYF8" s="41"/>
      <c r="TYG8" s="41"/>
      <c r="TYH8" s="41"/>
      <c r="TYI8" s="41"/>
      <c r="TYJ8" s="41"/>
      <c r="TYK8" s="41"/>
      <c r="TYL8" s="41"/>
      <c r="TYM8" s="41"/>
      <c r="TYN8" s="41"/>
      <c r="TYO8" s="41"/>
      <c r="TYP8" s="41"/>
      <c r="TYQ8" s="41"/>
      <c r="TYR8" s="41"/>
      <c r="TYS8" s="41"/>
      <c r="TYT8" s="41"/>
      <c r="TYU8" s="41"/>
      <c r="TYV8" s="41"/>
      <c r="TYW8" s="41"/>
      <c r="TYX8" s="41"/>
      <c r="TYY8" s="41"/>
      <c r="TYZ8" s="41"/>
      <c r="TZA8" s="41"/>
      <c r="TZB8" s="41"/>
      <c r="TZC8" s="41"/>
      <c r="TZD8" s="41"/>
      <c r="TZE8" s="41"/>
      <c r="TZF8" s="41"/>
      <c r="TZG8" s="41"/>
      <c r="TZH8" s="41"/>
      <c r="TZI8" s="41"/>
      <c r="TZJ8" s="41"/>
      <c r="TZK8" s="41"/>
      <c r="TZL8" s="41"/>
      <c r="TZM8" s="41"/>
      <c r="TZN8" s="41"/>
      <c r="TZO8" s="41"/>
      <c r="TZP8" s="41"/>
      <c r="TZQ8" s="41"/>
      <c r="TZR8" s="41"/>
      <c r="TZS8" s="41"/>
      <c r="TZT8" s="41"/>
      <c r="TZU8" s="41"/>
      <c r="TZV8" s="41"/>
      <c r="TZW8" s="41"/>
      <c r="TZX8" s="41"/>
      <c r="TZY8" s="41"/>
      <c r="TZZ8" s="41"/>
      <c r="UAA8" s="41"/>
      <c r="UAB8" s="41"/>
      <c r="UAC8" s="41"/>
      <c r="UAD8" s="41"/>
      <c r="UAE8" s="41"/>
      <c r="UAF8" s="41"/>
      <c r="UAG8" s="41"/>
      <c r="UAH8" s="41"/>
      <c r="UAI8" s="41"/>
      <c r="UAJ8" s="41"/>
      <c r="UAK8" s="41"/>
      <c r="UAL8" s="41"/>
      <c r="UAM8" s="41"/>
      <c r="UAN8" s="41"/>
      <c r="UAO8" s="41"/>
      <c r="UAP8" s="41"/>
      <c r="UAQ8" s="41"/>
      <c r="UAR8" s="41"/>
      <c r="UAS8" s="41"/>
      <c r="UAT8" s="41"/>
      <c r="UAU8" s="41"/>
      <c r="UAV8" s="41"/>
      <c r="UAW8" s="41"/>
      <c r="UAX8" s="41"/>
      <c r="UAY8" s="41"/>
      <c r="UAZ8" s="41"/>
      <c r="UBA8" s="41"/>
      <c r="UBB8" s="41"/>
      <c r="UBC8" s="41"/>
      <c r="UBD8" s="41"/>
      <c r="UBE8" s="41"/>
      <c r="UBF8" s="41"/>
      <c r="UBG8" s="41"/>
      <c r="UBH8" s="41"/>
      <c r="UBI8" s="41"/>
      <c r="UBJ8" s="41"/>
      <c r="UBK8" s="41"/>
      <c r="UBL8" s="41"/>
      <c r="UBM8" s="41"/>
      <c r="UBN8" s="41"/>
      <c r="UBO8" s="41"/>
      <c r="UBP8" s="41"/>
      <c r="UBQ8" s="41"/>
      <c r="UBR8" s="41"/>
      <c r="UBS8" s="41"/>
      <c r="UBT8" s="41"/>
      <c r="UBU8" s="41"/>
      <c r="UBV8" s="41"/>
      <c r="UBW8" s="41"/>
      <c r="UBX8" s="41"/>
      <c r="UBY8" s="41"/>
      <c r="UBZ8" s="41"/>
      <c r="UCA8" s="41"/>
      <c r="UCB8" s="41"/>
      <c r="UCC8" s="41"/>
      <c r="UCD8" s="41"/>
      <c r="UCE8" s="41"/>
      <c r="UCF8" s="41"/>
      <c r="UCG8" s="41"/>
      <c r="UCH8" s="41"/>
      <c r="UCI8" s="41"/>
      <c r="UCJ8" s="41"/>
      <c r="UCK8" s="41"/>
      <c r="UCL8" s="41"/>
      <c r="UCM8" s="41"/>
      <c r="UCN8" s="41"/>
      <c r="UCO8" s="41"/>
      <c r="UCP8" s="41"/>
      <c r="UCQ8" s="41"/>
      <c r="UCR8" s="41"/>
      <c r="UCS8" s="41"/>
      <c r="UCT8" s="41"/>
      <c r="UCU8" s="41"/>
      <c r="UCV8" s="41"/>
      <c r="UCW8" s="41"/>
      <c r="UCX8" s="41"/>
      <c r="UCY8" s="41"/>
      <c r="UCZ8" s="41"/>
      <c r="UDA8" s="41"/>
      <c r="UDB8" s="41"/>
      <c r="UDC8" s="41"/>
      <c r="UDD8" s="41"/>
      <c r="UDE8" s="41"/>
      <c r="UDF8" s="41"/>
      <c r="UDG8" s="41"/>
      <c r="UDH8" s="41"/>
      <c r="UDI8" s="41"/>
      <c r="UDJ8" s="41"/>
      <c r="UDK8" s="41"/>
      <c r="UDL8" s="41"/>
      <c r="UDM8" s="41"/>
      <c r="UDN8" s="41"/>
      <c r="UDO8" s="41"/>
      <c r="UDP8" s="41"/>
      <c r="UDQ8" s="41"/>
      <c r="UDR8" s="41"/>
      <c r="UDS8" s="41"/>
      <c r="UDT8" s="41"/>
      <c r="UDU8" s="41"/>
      <c r="UDV8" s="41"/>
      <c r="UDW8" s="41"/>
      <c r="UDX8" s="41"/>
      <c r="UDY8" s="41"/>
      <c r="UDZ8" s="41"/>
      <c r="UEA8" s="41"/>
      <c r="UEB8" s="41"/>
      <c r="UEC8" s="41"/>
      <c r="UED8" s="41"/>
      <c r="UEE8" s="41"/>
      <c r="UEF8" s="41"/>
      <c r="UEG8" s="41"/>
      <c r="UEH8" s="41"/>
      <c r="UEI8" s="41"/>
      <c r="UEJ8" s="41"/>
      <c r="UEK8" s="41"/>
      <c r="UEL8" s="41"/>
      <c r="UEM8" s="41"/>
      <c r="UEN8" s="41"/>
      <c r="UEO8" s="41"/>
      <c r="UEP8" s="41"/>
      <c r="UEQ8" s="41"/>
      <c r="UER8" s="41"/>
      <c r="UES8" s="41"/>
      <c r="UET8" s="41"/>
      <c r="UEU8" s="41"/>
      <c r="UEV8" s="41"/>
      <c r="UEW8" s="41"/>
      <c r="UEX8" s="41"/>
      <c r="UEY8" s="41"/>
      <c r="UEZ8" s="41"/>
      <c r="UFA8" s="41"/>
      <c r="UFB8" s="41"/>
      <c r="UFC8" s="41"/>
      <c r="UFD8" s="41"/>
      <c r="UFE8" s="41"/>
      <c r="UFF8" s="41"/>
      <c r="UFG8" s="41"/>
      <c r="UFH8" s="41"/>
      <c r="UFI8" s="41"/>
      <c r="UFJ8" s="41"/>
      <c r="UFK8" s="41"/>
      <c r="UFL8" s="41"/>
      <c r="UFM8" s="41"/>
      <c r="UFN8" s="41"/>
      <c r="UFO8" s="41"/>
      <c r="UFP8" s="41"/>
      <c r="UFQ8" s="41"/>
      <c r="UFR8" s="41"/>
      <c r="UFS8" s="41"/>
      <c r="UFT8" s="41"/>
      <c r="UFU8" s="41"/>
      <c r="UFV8" s="41"/>
      <c r="UFW8" s="41"/>
      <c r="UFX8" s="41"/>
      <c r="UFY8" s="41"/>
      <c r="UFZ8" s="41"/>
      <c r="UGA8" s="41"/>
      <c r="UGB8" s="41"/>
      <c r="UGC8" s="41"/>
      <c r="UGD8" s="41"/>
      <c r="UGE8" s="41"/>
      <c r="UGF8" s="41"/>
      <c r="UGG8" s="41"/>
      <c r="UGH8" s="41"/>
      <c r="UGI8" s="41"/>
      <c r="UGJ8" s="41"/>
      <c r="UGK8" s="41"/>
      <c r="UGL8" s="41"/>
      <c r="UGM8" s="41"/>
      <c r="UGN8" s="41"/>
      <c r="UGO8" s="41"/>
      <c r="UGP8" s="41"/>
      <c r="UGQ8" s="41"/>
      <c r="UGR8" s="41"/>
      <c r="UGS8" s="41"/>
      <c r="UGT8" s="41"/>
      <c r="UGU8" s="41"/>
      <c r="UGV8" s="41"/>
      <c r="UGW8" s="41"/>
      <c r="UGX8" s="41"/>
      <c r="UGY8" s="41"/>
      <c r="UGZ8" s="41"/>
      <c r="UHA8" s="41"/>
      <c r="UHB8" s="41"/>
      <c r="UHC8" s="41"/>
      <c r="UHD8" s="41"/>
      <c r="UHE8" s="41"/>
      <c r="UHF8" s="41"/>
      <c r="UHG8" s="41"/>
      <c r="UHH8" s="41"/>
      <c r="UHI8" s="41"/>
      <c r="UHJ8" s="41"/>
      <c r="UHK8" s="41"/>
      <c r="UHL8" s="41"/>
      <c r="UHM8" s="41"/>
      <c r="UHN8" s="41"/>
      <c r="UHO8" s="41"/>
      <c r="UHP8" s="41"/>
      <c r="UHQ8" s="41"/>
      <c r="UHR8" s="41"/>
      <c r="UHS8" s="41"/>
      <c r="UHT8" s="41"/>
      <c r="UHU8" s="41"/>
      <c r="UHV8" s="41"/>
      <c r="UHW8" s="41"/>
      <c r="UHX8" s="41"/>
      <c r="UHY8" s="41"/>
      <c r="UHZ8" s="41"/>
      <c r="UIA8" s="41"/>
      <c r="UIB8" s="41"/>
      <c r="UIC8" s="41"/>
      <c r="UID8" s="41"/>
      <c r="UIE8" s="41"/>
      <c r="UIF8" s="41"/>
      <c r="UIG8" s="41"/>
      <c r="UIH8" s="41"/>
      <c r="UII8" s="41"/>
      <c r="UIJ8" s="41"/>
      <c r="UIK8" s="41"/>
      <c r="UIL8" s="41"/>
      <c r="UIM8" s="41"/>
      <c r="UIN8" s="41"/>
      <c r="UIO8" s="41"/>
      <c r="UIP8" s="41"/>
      <c r="UIQ8" s="41"/>
      <c r="UIR8" s="41"/>
      <c r="UIS8" s="41"/>
      <c r="UIT8" s="41"/>
      <c r="UIU8" s="41"/>
      <c r="UIV8" s="41"/>
      <c r="UIW8" s="41"/>
      <c r="UIX8" s="41"/>
      <c r="UIY8" s="41"/>
      <c r="UIZ8" s="41"/>
      <c r="UJA8" s="41"/>
      <c r="UJB8" s="41"/>
      <c r="UJC8" s="41"/>
      <c r="UJD8" s="41"/>
      <c r="UJE8" s="41"/>
      <c r="UJF8" s="41"/>
      <c r="UJG8" s="41"/>
      <c r="UJH8" s="41"/>
      <c r="UJI8" s="41"/>
      <c r="UJJ8" s="41"/>
      <c r="UJK8" s="41"/>
      <c r="UJL8" s="41"/>
      <c r="UJM8" s="41"/>
      <c r="UJN8" s="41"/>
      <c r="UJO8" s="41"/>
      <c r="UJP8" s="41"/>
      <c r="UJQ8" s="41"/>
      <c r="UJR8" s="41"/>
      <c r="UJS8" s="41"/>
      <c r="UJT8" s="41"/>
      <c r="UJU8" s="41"/>
      <c r="UJV8" s="41"/>
      <c r="UJW8" s="41"/>
      <c r="UJX8" s="41"/>
      <c r="UJY8" s="41"/>
      <c r="UJZ8" s="41"/>
      <c r="UKA8" s="41"/>
      <c r="UKB8" s="41"/>
      <c r="UKC8" s="41"/>
      <c r="UKD8" s="41"/>
      <c r="UKE8" s="41"/>
      <c r="UKF8" s="41"/>
      <c r="UKG8" s="41"/>
      <c r="UKH8" s="41"/>
      <c r="UKI8" s="41"/>
      <c r="UKJ8" s="41"/>
      <c r="UKK8" s="41"/>
      <c r="UKL8" s="41"/>
      <c r="UKM8" s="41"/>
      <c r="UKN8" s="41"/>
      <c r="UKO8" s="41"/>
      <c r="UKP8" s="41"/>
      <c r="UKQ8" s="41"/>
      <c r="UKR8" s="41"/>
      <c r="UKS8" s="41"/>
      <c r="UKT8" s="41"/>
      <c r="UKU8" s="41"/>
      <c r="UKV8" s="41"/>
      <c r="UKW8" s="41"/>
      <c r="UKX8" s="41"/>
      <c r="UKY8" s="41"/>
      <c r="UKZ8" s="41"/>
      <c r="ULA8" s="41"/>
      <c r="ULB8" s="41"/>
      <c r="ULC8" s="41"/>
      <c r="ULD8" s="41"/>
      <c r="ULE8" s="41"/>
      <c r="ULF8" s="41"/>
      <c r="ULG8" s="41"/>
      <c r="ULH8" s="41"/>
      <c r="ULI8" s="41"/>
      <c r="ULJ8" s="41"/>
      <c r="ULK8" s="41"/>
      <c r="ULL8" s="41"/>
      <c r="ULM8" s="41"/>
      <c r="ULN8" s="41"/>
      <c r="ULO8" s="41"/>
      <c r="ULP8" s="41"/>
      <c r="ULQ8" s="41"/>
      <c r="ULR8" s="41"/>
      <c r="ULS8" s="41"/>
      <c r="ULT8" s="41"/>
      <c r="ULU8" s="41"/>
      <c r="ULV8" s="41"/>
      <c r="ULW8" s="41"/>
      <c r="ULX8" s="41"/>
      <c r="ULY8" s="41"/>
      <c r="ULZ8" s="41"/>
      <c r="UMA8" s="41"/>
      <c r="UMB8" s="41"/>
      <c r="UMC8" s="41"/>
      <c r="UMD8" s="41"/>
      <c r="UME8" s="41"/>
      <c r="UMF8" s="41"/>
      <c r="UMG8" s="41"/>
      <c r="UMH8" s="41"/>
      <c r="UMI8" s="41"/>
      <c r="UMJ8" s="41"/>
      <c r="UMK8" s="41"/>
      <c r="UML8" s="41"/>
      <c r="UMM8" s="41"/>
      <c r="UMN8" s="41"/>
      <c r="UMO8" s="41"/>
      <c r="UMP8" s="41"/>
      <c r="UMQ8" s="41"/>
      <c r="UMR8" s="41"/>
      <c r="UMS8" s="41"/>
      <c r="UMT8" s="41"/>
      <c r="UMU8" s="41"/>
      <c r="UMV8" s="41"/>
      <c r="UMW8" s="41"/>
      <c r="UMX8" s="41"/>
      <c r="UMY8" s="41"/>
      <c r="UMZ8" s="41"/>
      <c r="UNA8" s="41"/>
      <c r="UNB8" s="41"/>
      <c r="UNC8" s="41"/>
      <c r="UND8" s="41"/>
      <c r="UNE8" s="41"/>
      <c r="UNF8" s="41"/>
      <c r="UNG8" s="41"/>
      <c r="UNH8" s="41"/>
      <c r="UNI8" s="41"/>
      <c r="UNJ8" s="41"/>
      <c r="UNK8" s="41"/>
      <c r="UNL8" s="41"/>
      <c r="UNM8" s="41"/>
      <c r="UNN8" s="41"/>
      <c r="UNO8" s="41"/>
      <c r="UNP8" s="41"/>
      <c r="UNQ8" s="41"/>
      <c r="UNR8" s="41"/>
      <c r="UNS8" s="41"/>
      <c r="UNT8" s="41"/>
      <c r="UNU8" s="41"/>
      <c r="UNV8" s="41"/>
      <c r="UNW8" s="41"/>
      <c r="UNX8" s="41"/>
      <c r="UNY8" s="41"/>
      <c r="UNZ8" s="41"/>
      <c r="UOA8" s="41"/>
      <c r="UOB8" s="41"/>
      <c r="UOC8" s="41"/>
      <c r="UOD8" s="41"/>
      <c r="UOE8" s="41"/>
      <c r="UOF8" s="41"/>
      <c r="UOG8" s="41"/>
      <c r="UOH8" s="41"/>
      <c r="UOI8" s="41"/>
      <c r="UOJ8" s="41"/>
      <c r="UOK8" s="41"/>
      <c r="UOL8" s="41"/>
      <c r="UOM8" s="41"/>
      <c r="UON8" s="41"/>
      <c r="UOO8" s="41"/>
      <c r="UOP8" s="41"/>
      <c r="UOQ8" s="41"/>
      <c r="UOR8" s="41"/>
      <c r="UOS8" s="41"/>
      <c r="UOT8" s="41"/>
      <c r="UOU8" s="41"/>
      <c r="UOV8" s="41"/>
      <c r="UOW8" s="41"/>
      <c r="UOX8" s="41"/>
      <c r="UOY8" s="41"/>
      <c r="UOZ8" s="41"/>
      <c r="UPA8" s="41"/>
      <c r="UPB8" s="41"/>
      <c r="UPC8" s="41"/>
      <c r="UPD8" s="41"/>
      <c r="UPE8" s="41"/>
      <c r="UPF8" s="41"/>
      <c r="UPG8" s="41"/>
      <c r="UPH8" s="41"/>
      <c r="UPI8" s="41"/>
      <c r="UPJ8" s="41"/>
      <c r="UPK8" s="41"/>
      <c r="UPL8" s="41"/>
      <c r="UPM8" s="41"/>
      <c r="UPN8" s="41"/>
      <c r="UPO8" s="41"/>
      <c r="UPP8" s="41"/>
      <c r="UPQ8" s="41"/>
      <c r="UPR8" s="41"/>
      <c r="UPS8" s="41"/>
      <c r="UPT8" s="41"/>
      <c r="UPU8" s="41"/>
      <c r="UPV8" s="41"/>
      <c r="UPW8" s="41"/>
      <c r="UPX8" s="41"/>
      <c r="UPY8" s="41"/>
      <c r="UPZ8" s="41"/>
      <c r="UQA8" s="41"/>
      <c r="UQB8" s="41"/>
      <c r="UQC8" s="41"/>
      <c r="UQD8" s="41"/>
      <c r="UQE8" s="41"/>
      <c r="UQF8" s="41"/>
      <c r="UQG8" s="41"/>
      <c r="UQH8" s="41"/>
      <c r="UQI8" s="41"/>
      <c r="UQJ8" s="41"/>
      <c r="UQK8" s="41"/>
      <c r="UQL8" s="41"/>
      <c r="UQM8" s="41"/>
      <c r="UQN8" s="41"/>
      <c r="UQO8" s="41"/>
      <c r="UQP8" s="41"/>
      <c r="UQQ8" s="41"/>
      <c r="UQR8" s="41"/>
      <c r="UQS8" s="41"/>
      <c r="UQT8" s="41"/>
      <c r="UQU8" s="41"/>
      <c r="UQV8" s="41"/>
      <c r="UQW8" s="41"/>
      <c r="UQX8" s="41"/>
      <c r="UQY8" s="41"/>
      <c r="UQZ8" s="41"/>
      <c r="URA8" s="41"/>
      <c r="URB8" s="41"/>
      <c r="URC8" s="41"/>
      <c r="URD8" s="41"/>
      <c r="URE8" s="41"/>
      <c r="URF8" s="41"/>
      <c r="URG8" s="41"/>
      <c r="URH8" s="41"/>
      <c r="URI8" s="41"/>
      <c r="URJ8" s="41"/>
      <c r="URK8" s="41"/>
      <c r="URL8" s="41"/>
      <c r="URM8" s="41"/>
      <c r="URN8" s="41"/>
      <c r="URO8" s="41"/>
      <c r="URP8" s="41"/>
      <c r="URQ8" s="41"/>
      <c r="URR8" s="41"/>
      <c r="URS8" s="41"/>
      <c r="URT8" s="41"/>
      <c r="URU8" s="41"/>
      <c r="URV8" s="41"/>
      <c r="URW8" s="41"/>
      <c r="URX8" s="41"/>
      <c r="URY8" s="41"/>
      <c r="URZ8" s="41"/>
      <c r="USA8" s="41"/>
      <c r="USB8" s="41"/>
      <c r="USC8" s="41"/>
      <c r="USD8" s="41"/>
      <c r="USE8" s="41"/>
      <c r="USF8" s="41"/>
      <c r="USG8" s="41"/>
      <c r="USH8" s="41"/>
      <c r="USI8" s="41"/>
      <c r="USJ8" s="41"/>
      <c r="USK8" s="41"/>
      <c r="USL8" s="41"/>
      <c r="USM8" s="41"/>
      <c r="USN8" s="41"/>
      <c r="USO8" s="41"/>
      <c r="USP8" s="41"/>
      <c r="USQ8" s="41"/>
      <c r="USR8" s="41"/>
      <c r="USS8" s="41"/>
      <c r="UST8" s="41"/>
      <c r="USU8" s="41"/>
      <c r="USV8" s="41"/>
      <c r="USW8" s="41"/>
      <c r="USX8" s="41"/>
      <c r="USY8" s="41"/>
      <c r="USZ8" s="41"/>
      <c r="UTA8" s="41"/>
      <c r="UTB8" s="41"/>
      <c r="UTC8" s="41"/>
      <c r="UTD8" s="41"/>
      <c r="UTE8" s="41"/>
      <c r="UTF8" s="41"/>
      <c r="UTG8" s="41"/>
      <c r="UTH8" s="41"/>
      <c r="UTI8" s="41"/>
      <c r="UTJ8" s="41"/>
      <c r="UTK8" s="41"/>
      <c r="UTL8" s="41"/>
      <c r="UTM8" s="41"/>
      <c r="UTN8" s="41"/>
      <c r="UTO8" s="41"/>
      <c r="UTP8" s="41"/>
      <c r="UTQ8" s="41"/>
      <c r="UTR8" s="41"/>
      <c r="UTS8" s="41"/>
      <c r="UTT8" s="41"/>
      <c r="UTU8" s="41"/>
      <c r="UTV8" s="41"/>
      <c r="UTW8" s="41"/>
      <c r="UTX8" s="41"/>
      <c r="UTY8" s="41"/>
      <c r="UTZ8" s="41"/>
      <c r="UUA8" s="41"/>
      <c r="UUB8" s="41"/>
      <c r="UUC8" s="41"/>
      <c r="UUD8" s="41"/>
      <c r="UUE8" s="41"/>
      <c r="UUF8" s="41"/>
      <c r="UUG8" s="41"/>
      <c r="UUH8" s="41"/>
      <c r="UUI8" s="41"/>
      <c r="UUJ8" s="41"/>
      <c r="UUK8" s="41"/>
      <c r="UUL8" s="41"/>
      <c r="UUM8" s="41"/>
      <c r="UUN8" s="41"/>
      <c r="UUO8" s="41"/>
      <c r="UUP8" s="41"/>
      <c r="UUQ8" s="41"/>
      <c r="UUR8" s="41"/>
      <c r="UUS8" s="41"/>
      <c r="UUT8" s="41"/>
      <c r="UUU8" s="41"/>
      <c r="UUV8" s="41"/>
      <c r="UUW8" s="41"/>
      <c r="UUX8" s="41"/>
      <c r="UUY8" s="41"/>
      <c r="UUZ8" s="41"/>
      <c r="UVA8" s="41"/>
      <c r="UVB8" s="41"/>
      <c r="UVC8" s="41"/>
      <c r="UVD8" s="41"/>
      <c r="UVE8" s="41"/>
      <c r="UVF8" s="41"/>
      <c r="UVG8" s="41"/>
      <c r="UVH8" s="41"/>
      <c r="UVI8" s="41"/>
      <c r="UVJ8" s="41"/>
      <c r="UVK8" s="41"/>
      <c r="UVL8" s="41"/>
      <c r="UVM8" s="41"/>
      <c r="UVN8" s="41"/>
      <c r="UVO8" s="41"/>
      <c r="UVP8" s="41"/>
      <c r="UVQ8" s="41"/>
      <c r="UVR8" s="41"/>
      <c r="UVS8" s="41"/>
      <c r="UVT8" s="41"/>
      <c r="UVU8" s="41"/>
      <c r="UVV8" s="41"/>
      <c r="UVW8" s="41"/>
      <c r="UVX8" s="41"/>
      <c r="UVY8" s="41"/>
      <c r="UVZ8" s="41"/>
      <c r="UWA8" s="41"/>
      <c r="UWB8" s="41"/>
      <c r="UWC8" s="41"/>
      <c r="UWD8" s="41"/>
      <c r="UWE8" s="41"/>
      <c r="UWF8" s="41"/>
      <c r="UWG8" s="41"/>
      <c r="UWH8" s="41"/>
      <c r="UWI8" s="41"/>
      <c r="UWJ8" s="41"/>
      <c r="UWK8" s="41"/>
      <c r="UWL8" s="41"/>
      <c r="UWM8" s="41"/>
      <c r="UWN8" s="41"/>
      <c r="UWO8" s="41"/>
      <c r="UWP8" s="41"/>
      <c r="UWQ8" s="41"/>
      <c r="UWR8" s="41"/>
      <c r="UWS8" s="41"/>
      <c r="UWT8" s="41"/>
      <c r="UWU8" s="41"/>
      <c r="UWV8" s="41"/>
      <c r="UWW8" s="41"/>
      <c r="UWX8" s="41"/>
      <c r="UWY8" s="41"/>
      <c r="UWZ8" s="41"/>
      <c r="UXA8" s="41"/>
      <c r="UXB8" s="41"/>
      <c r="UXC8" s="41"/>
      <c r="UXD8" s="41"/>
      <c r="UXE8" s="41"/>
      <c r="UXF8" s="41"/>
      <c r="UXG8" s="41"/>
      <c r="UXH8" s="41"/>
      <c r="UXI8" s="41"/>
      <c r="UXJ8" s="41"/>
      <c r="UXK8" s="41"/>
      <c r="UXL8" s="41"/>
      <c r="UXM8" s="41"/>
      <c r="UXN8" s="41"/>
      <c r="UXO8" s="41"/>
      <c r="UXP8" s="41"/>
      <c r="UXQ8" s="41"/>
      <c r="UXR8" s="41"/>
      <c r="UXS8" s="41"/>
      <c r="UXT8" s="41"/>
      <c r="UXU8" s="41"/>
      <c r="UXV8" s="41"/>
      <c r="UXW8" s="41"/>
      <c r="UXX8" s="41"/>
      <c r="UXY8" s="41"/>
      <c r="UXZ8" s="41"/>
      <c r="UYA8" s="41"/>
      <c r="UYB8" s="41"/>
      <c r="UYC8" s="41"/>
      <c r="UYD8" s="41"/>
      <c r="UYE8" s="41"/>
      <c r="UYF8" s="41"/>
      <c r="UYG8" s="41"/>
      <c r="UYH8" s="41"/>
      <c r="UYI8" s="41"/>
      <c r="UYJ8" s="41"/>
      <c r="UYK8" s="41"/>
      <c r="UYL8" s="41"/>
      <c r="UYM8" s="41"/>
      <c r="UYN8" s="41"/>
      <c r="UYO8" s="41"/>
      <c r="UYP8" s="41"/>
      <c r="UYQ8" s="41"/>
      <c r="UYR8" s="41"/>
      <c r="UYS8" s="41"/>
      <c r="UYT8" s="41"/>
      <c r="UYU8" s="41"/>
      <c r="UYV8" s="41"/>
      <c r="UYW8" s="41"/>
      <c r="UYX8" s="41"/>
      <c r="UYY8" s="41"/>
      <c r="UYZ8" s="41"/>
      <c r="UZA8" s="41"/>
      <c r="UZB8" s="41"/>
      <c r="UZC8" s="41"/>
      <c r="UZD8" s="41"/>
      <c r="UZE8" s="41"/>
      <c r="UZF8" s="41"/>
      <c r="UZG8" s="41"/>
      <c r="UZH8" s="41"/>
      <c r="UZI8" s="41"/>
      <c r="UZJ8" s="41"/>
      <c r="UZK8" s="41"/>
      <c r="UZL8" s="41"/>
      <c r="UZM8" s="41"/>
      <c r="UZN8" s="41"/>
      <c r="UZO8" s="41"/>
      <c r="UZP8" s="41"/>
      <c r="UZQ8" s="41"/>
      <c r="UZR8" s="41"/>
      <c r="UZS8" s="41"/>
      <c r="UZT8" s="41"/>
      <c r="UZU8" s="41"/>
      <c r="UZV8" s="41"/>
      <c r="UZW8" s="41"/>
      <c r="UZX8" s="41"/>
      <c r="UZY8" s="41"/>
      <c r="UZZ8" s="41"/>
      <c r="VAA8" s="41"/>
      <c r="VAB8" s="41"/>
      <c r="VAC8" s="41"/>
      <c r="VAD8" s="41"/>
      <c r="VAE8" s="41"/>
      <c r="VAF8" s="41"/>
      <c r="VAG8" s="41"/>
      <c r="VAH8" s="41"/>
      <c r="VAI8" s="41"/>
      <c r="VAJ8" s="41"/>
      <c r="VAK8" s="41"/>
      <c r="VAL8" s="41"/>
      <c r="VAM8" s="41"/>
      <c r="VAN8" s="41"/>
      <c r="VAO8" s="41"/>
      <c r="VAP8" s="41"/>
      <c r="VAQ8" s="41"/>
      <c r="VAR8" s="41"/>
      <c r="VAS8" s="41"/>
      <c r="VAT8" s="41"/>
      <c r="VAU8" s="41"/>
      <c r="VAV8" s="41"/>
      <c r="VAW8" s="41"/>
      <c r="VAX8" s="41"/>
      <c r="VAY8" s="41"/>
      <c r="VAZ8" s="41"/>
      <c r="VBA8" s="41"/>
      <c r="VBB8" s="41"/>
      <c r="VBC8" s="41"/>
      <c r="VBD8" s="41"/>
      <c r="VBE8" s="41"/>
      <c r="VBF8" s="41"/>
      <c r="VBG8" s="41"/>
      <c r="VBH8" s="41"/>
      <c r="VBI8" s="41"/>
      <c r="VBJ8" s="41"/>
      <c r="VBK8" s="41"/>
      <c r="VBL8" s="41"/>
      <c r="VBM8" s="41"/>
      <c r="VBN8" s="41"/>
      <c r="VBO8" s="41"/>
      <c r="VBP8" s="41"/>
      <c r="VBQ8" s="41"/>
      <c r="VBR8" s="41"/>
      <c r="VBS8" s="41"/>
      <c r="VBT8" s="41"/>
      <c r="VBU8" s="41"/>
      <c r="VBV8" s="41"/>
      <c r="VBW8" s="41"/>
      <c r="VBX8" s="41"/>
      <c r="VBY8" s="41"/>
      <c r="VBZ8" s="41"/>
      <c r="VCA8" s="41"/>
      <c r="VCB8" s="41"/>
      <c r="VCC8" s="41"/>
      <c r="VCD8" s="41"/>
      <c r="VCE8" s="41"/>
      <c r="VCF8" s="41"/>
      <c r="VCG8" s="41"/>
      <c r="VCH8" s="41"/>
      <c r="VCI8" s="41"/>
      <c r="VCJ8" s="41"/>
      <c r="VCK8" s="41"/>
      <c r="VCL8" s="41"/>
      <c r="VCM8" s="41"/>
      <c r="VCN8" s="41"/>
      <c r="VCO8" s="41"/>
      <c r="VCP8" s="41"/>
      <c r="VCQ8" s="41"/>
      <c r="VCR8" s="41"/>
      <c r="VCS8" s="41"/>
      <c r="VCT8" s="41"/>
      <c r="VCU8" s="41"/>
      <c r="VCV8" s="41"/>
      <c r="VCW8" s="41"/>
      <c r="VCX8" s="41"/>
      <c r="VCY8" s="41"/>
      <c r="VCZ8" s="41"/>
      <c r="VDA8" s="41"/>
      <c r="VDB8" s="41"/>
      <c r="VDC8" s="41"/>
      <c r="VDD8" s="41"/>
      <c r="VDE8" s="41"/>
      <c r="VDF8" s="41"/>
      <c r="VDG8" s="41"/>
      <c r="VDH8" s="41"/>
      <c r="VDI8" s="41"/>
      <c r="VDJ8" s="41"/>
      <c r="VDK8" s="41"/>
      <c r="VDL8" s="41"/>
      <c r="VDM8" s="41"/>
      <c r="VDN8" s="41"/>
      <c r="VDO8" s="41"/>
      <c r="VDP8" s="41"/>
      <c r="VDQ8" s="41"/>
      <c r="VDR8" s="41"/>
      <c r="VDS8" s="41"/>
      <c r="VDT8" s="41"/>
      <c r="VDU8" s="41"/>
      <c r="VDV8" s="41"/>
      <c r="VDW8" s="41"/>
      <c r="VDX8" s="41"/>
      <c r="VDY8" s="41"/>
      <c r="VDZ8" s="41"/>
      <c r="VEA8" s="41"/>
      <c r="VEB8" s="41"/>
      <c r="VEC8" s="41"/>
      <c r="VED8" s="41"/>
      <c r="VEE8" s="41"/>
      <c r="VEF8" s="41"/>
      <c r="VEG8" s="41"/>
      <c r="VEH8" s="41"/>
      <c r="VEI8" s="41"/>
      <c r="VEJ8" s="41"/>
      <c r="VEK8" s="41"/>
      <c r="VEL8" s="41"/>
      <c r="VEM8" s="41"/>
      <c r="VEN8" s="41"/>
      <c r="VEO8" s="41"/>
      <c r="VEP8" s="41"/>
      <c r="VEQ8" s="41"/>
      <c r="VER8" s="41"/>
      <c r="VES8" s="41"/>
      <c r="VET8" s="41"/>
      <c r="VEU8" s="41"/>
      <c r="VEV8" s="41"/>
      <c r="VEW8" s="41"/>
      <c r="VEX8" s="41"/>
      <c r="VEY8" s="41"/>
      <c r="VEZ8" s="41"/>
      <c r="VFA8" s="41"/>
      <c r="VFB8" s="41"/>
      <c r="VFC8" s="41"/>
      <c r="VFD8" s="41"/>
      <c r="VFE8" s="41"/>
      <c r="VFF8" s="41"/>
      <c r="VFG8" s="41"/>
      <c r="VFH8" s="41"/>
      <c r="VFI8" s="41"/>
      <c r="VFJ8" s="41"/>
      <c r="VFK8" s="41"/>
      <c r="VFL8" s="41"/>
      <c r="VFM8" s="41"/>
      <c r="VFN8" s="41"/>
      <c r="VFO8" s="41"/>
      <c r="VFP8" s="41"/>
      <c r="VFQ8" s="41"/>
      <c r="VFR8" s="41"/>
      <c r="VFS8" s="41"/>
      <c r="VFT8" s="41"/>
      <c r="VFU8" s="41"/>
      <c r="VFV8" s="41"/>
      <c r="VFW8" s="41"/>
      <c r="VFX8" s="41"/>
      <c r="VFY8" s="41"/>
      <c r="VFZ8" s="41"/>
      <c r="VGA8" s="41"/>
      <c r="VGB8" s="41"/>
      <c r="VGC8" s="41"/>
      <c r="VGD8" s="41"/>
      <c r="VGE8" s="41"/>
      <c r="VGF8" s="41"/>
      <c r="VGG8" s="41"/>
      <c r="VGH8" s="41"/>
      <c r="VGI8" s="41"/>
      <c r="VGJ8" s="41"/>
      <c r="VGK8" s="41"/>
      <c r="VGL8" s="41"/>
      <c r="VGM8" s="41"/>
      <c r="VGN8" s="41"/>
      <c r="VGO8" s="41"/>
      <c r="VGP8" s="41"/>
      <c r="VGQ8" s="41"/>
      <c r="VGR8" s="41"/>
      <c r="VGS8" s="41"/>
      <c r="VGT8" s="41"/>
      <c r="VGU8" s="41"/>
      <c r="VGV8" s="41"/>
      <c r="VGW8" s="41"/>
      <c r="VGX8" s="41"/>
      <c r="VGY8" s="41"/>
      <c r="VGZ8" s="41"/>
      <c r="VHA8" s="41"/>
      <c r="VHB8" s="41"/>
      <c r="VHC8" s="41"/>
      <c r="VHD8" s="41"/>
      <c r="VHE8" s="41"/>
      <c r="VHF8" s="41"/>
      <c r="VHG8" s="41"/>
      <c r="VHH8" s="41"/>
      <c r="VHI8" s="41"/>
      <c r="VHJ8" s="41"/>
      <c r="VHK8" s="41"/>
      <c r="VHL8" s="41"/>
      <c r="VHM8" s="41"/>
      <c r="VHN8" s="41"/>
      <c r="VHO8" s="41"/>
      <c r="VHP8" s="41"/>
      <c r="VHQ8" s="41"/>
      <c r="VHR8" s="41"/>
      <c r="VHS8" s="41"/>
      <c r="VHT8" s="41"/>
      <c r="VHU8" s="41"/>
      <c r="VHV8" s="41"/>
      <c r="VHW8" s="41"/>
      <c r="VHX8" s="41"/>
      <c r="VHY8" s="41"/>
      <c r="VHZ8" s="41"/>
      <c r="VIA8" s="41"/>
      <c r="VIB8" s="41"/>
      <c r="VIC8" s="41"/>
      <c r="VID8" s="41"/>
      <c r="VIE8" s="41"/>
      <c r="VIF8" s="41"/>
      <c r="VIG8" s="41"/>
      <c r="VIH8" s="41"/>
      <c r="VII8" s="41"/>
      <c r="VIJ8" s="41"/>
      <c r="VIK8" s="41"/>
      <c r="VIL8" s="41"/>
      <c r="VIM8" s="41"/>
      <c r="VIN8" s="41"/>
      <c r="VIO8" s="41"/>
      <c r="VIP8" s="41"/>
      <c r="VIQ8" s="41"/>
      <c r="VIR8" s="41"/>
      <c r="VIS8" s="41"/>
      <c r="VIT8" s="41"/>
      <c r="VIU8" s="41"/>
      <c r="VIV8" s="41"/>
      <c r="VIW8" s="41"/>
      <c r="VIX8" s="41"/>
      <c r="VIY8" s="41"/>
      <c r="VIZ8" s="41"/>
      <c r="VJA8" s="41"/>
      <c r="VJB8" s="41"/>
      <c r="VJC8" s="41"/>
      <c r="VJD8" s="41"/>
      <c r="VJE8" s="41"/>
      <c r="VJF8" s="41"/>
      <c r="VJG8" s="41"/>
      <c r="VJH8" s="41"/>
      <c r="VJI8" s="41"/>
      <c r="VJJ8" s="41"/>
      <c r="VJK8" s="41"/>
      <c r="VJL8" s="41"/>
      <c r="VJM8" s="41"/>
      <c r="VJN8" s="41"/>
      <c r="VJO8" s="41"/>
      <c r="VJP8" s="41"/>
      <c r="VJQ8" s="41"/>
      <c r="VJR8" s="41"/>
      <c r="VJS8" s="41"/>
      <c r="VJT8" s="41"/>
      <c r="VJU8" s="41"/>
      <c r="VJV8" s="41"/>
      <c r="VJW8" s="41"/>
      <c r="VJX8" s="41"/>
      <c r="VJY8" s="41"/>
      <c r="VJZ8" s="41"/>
      <c r="VKA8" s="41"/>
      <c r="VKB8" s="41"/>
      <c r="VKC8" s="41"/>
      <c r="VKD8" s="41"/>
      <c r="VKE8" s="41"/>
      <c r="VKF8" s="41"/>
      <c r="VKG8" s="41"/>
      <c r="VKH8" s="41"/>
      <c r="VKI8" s="41"/>
      <c r="VKJ8" s="41"/>
      <c r="VKK8" s="41"/>
      <c r="VKL8" s="41"/>
      <c r="VKM8" s="41"/>
      <c r="VKN8" s="41"/>
      <c r="VKO8" s="41"/>
      <c r="VKP8" s="41"/>
      <c r="VKQ8" s="41"/>
      <c r="VKR8" s="41"/>
      <c r="VKS8" s="41"/>
      <c r="VKT8" s="41"/>
      <c r="VKU8" s="41"/>
      <c r="VKV8" s="41"/>
      <c r="VKW8" s="41"/>
      <c r="VKX8" s="41"/>
      <c r="VKY8" s="41"/>
      <c r="VKZ8" s="41"/>
      <c r="VLA8" s="41"/>
      <c r="VLB8" s="41"/>
      <c r="VLC8" s="41"/>
      <c r="VLD8" s="41"/>
      <c r="VLE8" s="41"/>
      <c r="VLF8" s="41"/>
      <c r="VLG8" s="41"/>
      <c r="VLH8" s="41"/>
      <c r="VLI8" s="41"/>
      <c r="VLJ8" s="41"/>
      <c r="VLK8" s="41"/>
      <c r="VLL8" s="41"/>
      <c r="VLM8" s="41"/>
      <c r="VLN8" s="41"/>
      <c r="VLO8" s="41"/>
      <c r="VLP8" s="41"/>
      <c r="VLQ8" s="41"/>
      <c r="VLR8" s="41"/>
      <c r="VLS8" s="41"/>
      <c r="VLT8" s="41"/>
      <c r="VLU8" s="41"/>
      <c r="VLV8" s="41"/>
      <c r="VLW8" s="41"/>
      <c r="VLX8" s="41"/>
      <c r="VLY8" s="41"/>
      <c r="VLZ8" s="41"/>
      <c r="VMA8" s="41"/>
      <c r="VMB8" s="41"/>
      <c r="VMC8" s="41"/>
      <c r="VMD8" s="41"/>
      <c r="VME8" s="41"/>
      <c r="VMF8" s="41"/>
      <c r="VMG8" s="41"/>
      <c r="VMH8" s="41"/>
      <c r="VMI8" s="41"/>
      <c r="VMJ8" s="41"/>
      <c r="VMK8" s="41"/>
      <c r="VML8" s="41"/>
      <c r="VMM8" s="41"/>
      <c r="VMN8" s="41"/>
      <c r="VMO8" s="41"/>
      <c r="VMP8" s="41"/>
      <c r="VMQ8" s="41"/>
      <c r="VMR8" s="41"/>
      <c r="VMS8" s="41"/>
      <c r="VMT8" s="41"/>
      <c r="VMU8" s="41"/>
      <c r="VMV8" s="41"/>
      <c r="VMW8" s="41"/>
      <c r="VMX8" s="41"/>
      <c r="VMY8" s="41"/>
      <c r="VMZ8" s="41"/>
      <c r="VNA8" s="41"/>
      <c r="VNB8" s="41"/>
      <c r="VNC8" s="41"/>
      <c r="VND8" s="41"/>
      <c r="VNE8" s="41"/>
      <c r="VNF8" s="41"/>
      <c r="VNG8" s="41"/>
      <c r="VNH8" s="41"/>
      <c r="VNI8" s="41"/>
      <c r="VNJ8" s="41"/>
      <c r="VNK8" s="41"/>
      <c r="VNL8" s="41"/>
      <c r="VNM8" s="41"/>
      <c r="VNN8" s="41"/>
      <c r="VNO8" s="41"/>
      <c r="VNP8" s="41"/>
      <c r="VNQ8" s="41"/>
      <c r="VNR8" s="41"/>
      <c r="VNS8" s="41"/>
      <c r="VNT8" s="41"/>
      <c r="VNU8" s="41"/>
      <c r="VNV8" s="41"/>
      <c r="VNW8" s="41"/>
      <c r="VNX8" s="41"/>
      <c r="VNY8" s="41"/>
      <c r="VNZ8" s="41"/>
      <c r="VOA8" s="41"/>
      <c r="VOB8" s="41"/>
      <c r="VOC8" s="41"/>
      <c r="VOD8" s="41"/>
      <c r="VOE8" s="41"/>
      <c r="VOF8" s="41"/>
      <c r="VOG8" s="41"/>
      <c r="VOH8" s="41"/>
      <c r="VOI8" s="41"/>
      <c r="VOJ8" s="41"/>
      <c r="VOK8" s="41"/>
      <c r="VOL8" s="41"/>
      <c r="VOM8" s="41"/>
      <c r="VON8" s="41"/>
      <c r="VOO8" s="41"/>
      <c r="VOP8" s="41"/>
      <c r="VOQ8" s="41"/>
      <c r="VOR8" s="41"/>
      <c r="VOS8" s="41"/>
      <c r="VOT8" s="41"/>
      <c r="VOU8" s="41"/>
      <c r="VOV8" s="41"/>
      <c r="VOW8" s="41"/>
      <c r="VOX8" s="41"/>
      <c r="VOY8" s="41"/>
      <c r="VOZ8" s="41"/>
      <c r="VPA8" s="41"/>
      <c r="VPB8" s="41"/>
      <c r="VPC8" s="41"/>
      <c r="VPD8" s="41"/>
      <c r="VPE8" s="41"/>
      <c r="VPF8" s="41"/>
      <c r="VPG8" s="41"/>
      <c r="VPH8" s="41"/>
      <c r="VPI8" s="41"/>
      <c r="VPJ8" s="41"/>
      <c r="VPK8" s="41"/>
      <c r="VPL8" s="41"/>
      <c r="VPM8" s="41"/>
      <c r="VPN8" s="41"/>
      <c r="VPO8" s="41"/>
      <c r="VPP8" s="41"/>
      <c r="VPQ8" s="41"/>
      <c r="VPR8" s="41"/>
      <c r="VPS8" s="41"/>
      <c r="VPT8" s="41"/>
      <c r="VPU8" s="41"/>
      <c r="VPV8" s="41"/>
      <c r="VPW8" s="41"/>
      <c r="VPX8" s="41"/>
      <c r="VPY8" s="41"/>
      <c r="VPZ8" s="41"/>
      <c r="VQA8" s="41"/>
      <c r="VQB8" s="41"/>
      <c r="VQC8" s="41"/>
      <c r="VQD8" s="41"/>
      <c r="VQE8" s="41"/>
      <c r="VQF8" s="41"/>
      <c r="VQG8" s="41"/>
      <c r="VQH8" s="41"/>
      <c r="VQI8" s="41"/>
      <c r="VQJ8" s="41"/>
      <c r="VQK8" s="41"/>
      <c r="VQL8" s="41"/>
      <c r="VQM8" s="41"/>
      <c r="VQN8" s="41"/>
      <c r="VQO8" s="41"/>
      <c r="VQP8" s="41"/>
      <c r="VQQ8" s="41"/>
      <c r="VQR8" s="41"/>
      <c r="VQS8" s="41"/>
      <c r="VQT8" s="41"/>
      <c r="VQU8" s="41"/>
      <c r="VQV8" s="41"/>
      <c r="VQW8" s="41"/>
      <c r="VQX8" s="41"/>
      <c r="VQY8" s="41"/>
      <c r="VQZ8" s="41"/>
      <c r="VRA8" s="41"/>
      <c r="VRB8" s="41"/>
      <c r="VRC8" s="41"/>
      <c r="VRD8" s="41"/>
      <c r="VRE8" s="41"/>
      <c r="VRF8" s="41"/>
      <c r="VRG8" s="41"/>
      <c r="VRH8" s="41"/>
      <c r="VRI8" s="41"/>
      <c r="VRJ8" s="41"/>
      <c r="VRK8" s="41"/>
      <c r="VRL8" s="41"/>
      <c r="VRM8" s="41"/>
      <c r="VRN8" s="41"/>
      <c r="VRO8" s="41"/>
      <c r="VRP8" s="41"/>
      <c r="VRQ8" s="41"/>
      <c r="VRR8" s="41"/>
      <c r="VRS8" s="41"/>
      <c r="VRT8" s="41"/>
      <c r="VRU8" s="41"/>
      <c r="VRV8" s="41"/>
      <c r="VRW8" s="41"/>
      <c r="VRX8" s="41"/>
      <c r="VRY8" s="41"/>
      <c r="VRZ8" s="41"/>
      <c r="VSA8" s="41"/>
      <c r="VSB8" s="41"/>
      <c r="VSC8" s="41"/>
      <c r="VSD8" s="41"/>
      <c r="VSE8" s="41"/>
      <c r="VSF8" s="41"/>
      <c r="VSG8" s="41"/>
      <c r="VSH8" s="41"/>
      <c r="VSI8" s="41"/>
      <c r="VSJ8" s="41"/>
      <c r="VSK8" s="41"/>
      <c r="VSL8" s="41"/>
      <c r="VSM8" s="41"/>
      <c r="VSN8" s="41"/>
      <c r="VSO8" s="41"/>
      <c r="VSP8" s="41"/>
      <c r="VSQ8" s="41"/>
      <c r="VSR8" s="41"/>
      <c r="VSS8" s="41"/>
      <c r="VST8" s="41"/>
      <c r="VSU8" s="41"/>
      <c r="VSV8" s="41"/>
      <c r="VSW8" s="41"/>
      <c r="VSX8" s="41"/>
      <c r="VSY8" s="41"/>
      <c r="VSZ8" s="41"/>
      <c r="VTA8" s="41"/>
      <c r="VTB8" s="41"/>
      <c r="VTC8" s="41"/>
      <c r="VTD8" s="41"/>
      <c r="VTE8" s="41"/>
      <c r="VTF8" s="41"/>
      <c r="VTG8" s="41"/>
      <c r="VTH8" s="41"/>
      <c r="VTI8" s="41"/>
      <c r="VTJ8" s="41"/>
      <c r="VTK8" s="41"/>
      <c r="VTL8" s="41"/>
      <c r="VTM8" s="41"/>
      <c r="VTN8" s="41"/>
      <c r="VTO8" s="41"/>
      <c r="VTP8" s="41"/>
      <c r="VTQ8" s="41"/>
      <c r="VTR8" s="41"/>
      <c r="VTS8" s="41"/>
      <c r="VTT8" s="41"/>
      <c r="VTU8" s="41"/>
      <c r="VTV8" s="41"/>
      <c r="VTW8" s="41"/>
      <c r="VTX8" s="41"/>
      <c r="VTY8" s="41"/>
      <c r="VTZ8" s="41"/>
      <c r="VUA8" s="41"/>
      <c r="VUB8" s="41"/>
      <c r="VUC8" s="41"/>
      <c r="VUD8" s="41"/>
      <c r="VUE8" s="41"/>
      <c r="VUF8" s="41"/>
      <c r="VUG8" s="41"/>
      <c r="VUH8" s="41"/>
      <c r="VUI8" s="41"/>
      <c r="VUJ8" s="41"/>
      <c r="VUK8" s="41"/>
      <c r="VUL8" s="41"/>
      <c r="VUM8" s="41"/>
      <c r="VUN8" s="41"/>
      <c r="VUO8" s="41"/>
      <c r="VUP8" s="41"/>
      <c r="VUQ8" s="41"/>
      <c r="VUR8" s="41"/>
      <c r="VUS8" s="41"/>
      <c r="VUT8" s="41"/>
      <c r="VUU8" s="41"/>
      <c r="VUV8" s="41"/>
      <c r="VUW8" s="41"/>
      <c r="VUX8" s="41"/>
      <c r="VUY8" s="41"/>
      <c r="VUZ8" s="41"/>
      <c r="VVA8" s="41"/>
      <c r="VVB8" s="41"/>
      <c r="VVC8" s="41"/>
      <c r="VVD8" s="41"/>
      <c r="VVE8" s="41"/>
      <c r="VVF8" s="41"/>
      <c r="VVG8" s="41"/>
      <c r="VVH8" s="41"/>
      <c r="VVI8" s="41"/>
      <c r="VVJ8" s="41"/>
      <c r="VVK8" s="41"/>
      <c r="VVL8" s="41"/>
      <c r="VVM8" s="41"/>
      <c r="VVN8" s="41"/>
      <c r="VVO8" s="41"/>
      <c r="VVP8" s="41"/>
      <c r="VVQ8" s="41"/>
      <c r="VVR8" s="41"/>
      <c r="VVS8" s="41"/>
      <c r="VVT8" s="41"/>
      <c r="VVU8" s="41"/>
      <c r="VVV8" s="41"/>
      <c r="VVW8" s="41"/>
      <c r="VVX8" s="41"/>
      <c r="VVY8" s="41"/>
      <c r="VVZ8" s="41"/>
      <c r="VWA8" s="41"/>
      <c r="VWB8" s="41"/>
      <c r="VWC8" s="41"/>
      <c r="VWD8" s="41"/>
      <c r="VWE8" s="41"/>
      <c r="VWF8" s="41"/>
      <c r="VWG8" s="41"/>
      <c r="VWH8" s="41"/>
      <c r="VWI8" s="41"/>
      <c r="VWJ8" s="41"/>
      <c r="VWK8" s="41"/>
      <c r="VWL8" s="41"/>
      <c r="VWM8" s="41"/>
      <c r="VWN8" s="41"/>
      <c r="VWO8" s="41"/>
      <c r="VWP8" s="41"/>
      <c r="VWQ8" s="41"/>
      <c r="VWR8" s="41"/>
      <c r="VWS8" s="41"/>
      <c r="VWT8" s="41"/>
      <c r="VWU8" s="41"/>
      <c r="VWV8" s="41"/>
      <c r="VWW8" s="41"/>
      <c r="VWX8" s="41"/>
      <c r="VWY8" s="41"/>
      <c r="VWZ8" s="41"/>
      <c r="VXA8" s="41"/>
      <c r="VXB8" s="41"/>
      <c r="VXC8" s="41"/>
      <c r="VXD8" s="41"/>
      <c r="VXE8" s="41"/>
      <c r="VXF8" s="41"/>
      <c r="VXG8" s="41"/>
      <c r="VXH8" s="41"/>
      <c r="VXI8" s="41"/>
      <c r="VXJ8" s="41"/>
      <c r="VXK8" s="41"/>
      <c r="VXL8" s="41"/>
      <c r="VXM8" s="41"/>
      <c r="VXN8" s="41"/>
      <c r="VXO8" s="41"/>
      <c r="VXP8" s="41"/>
      <c r="VXQ8" s="41"/>
      <c r="VXR8" s="41"/>
      <c r="VXS8" s="41"/>
      <c r="VXT8" s="41"/>
      <c r="VXU8" s="41"/>
      <c r="VXV8" s="41"/>
      <c r="VXW8" s="41"/>
      <c r="VXX8" s="41"/>
      <c r="VXY8" s="41"/>
      <c r="VXZ8" s="41"/>
      <c r="VYA8" s="41"/>
      <c r="VYB8" s="41"/>
      <c r="VYC8" s="41"/>
      <c r="VYD8" s="41"/>
      <c r="VYE8" s="41"/>
      <c r="VYF8" s="41"/>
      <c r="VYG8" s="41"/>
      <c r="VYH8" s="41"/>
      <c r="VYI8" s="41"/>
      <c r="VYJ8" s="41"/>
      <c r="VYK8" s="41"/>
      <c r="VYL8" s="41"/>
      <c r="VYM8" s="41"/>
      <c r="VYN8" s="41"/>
      <c r="VYO8" s="41"/>
      <c r="VYP8" s="41"/>
      <c r="VYQ8" s="41"/>
      <c r="VYR8" s="41"/>
      <c r="VYS8" s="41"/>
      <c r="VYT8" s="41"/>
      <c r="VYU8" s="41"/>
      <c r="VYV8" s="41"/>
      <c r="VYW8" s="41"/>
      <c r="VYX8" s="41"/>
      <c r="VYY8" s="41"/>
      <c r="VYZ8" s="41"/>
      <c r="VZA8" s="41"/>
      <c r="VZB8" s="41"/>
      <c r="VZC8" s="41"/>
      <c r="VZD8" s="41"/>
      <c r="VZE8" s="41"/>
      <c r="VZF8" s="41"/>
      <c r="VZG8" s="41"/>
      <c r="VZH8" s="41"/>
      <c r="VZI8" s="41"/>
      <c r="VZJ8" s="41"/>
      <c r="VZK8" s="41"/>
      <c r="VZL8" s="41"/>
      <c r="VZM8" s="41"/>
      <c r="VZN8" s="41"/>
      <c r="VZO8" s="41"/>
      <c r="VZP8" s="41"/>
      <c r="VZQ8" s="41"/>
      <c r="VZR8" s="41"/>
      <c r="VZS8" s="41"/>
      <c r="VZT8" s="41"/>
      <c r="VZU8" s="41"/>
      <c r="VZV8" s="41"/>
      <c r="VZW8" s="41"/>
      <c r="VZX8" s="41"/>
      <c r="VZY8" s="41"/>
      <c r="VZZ8" s="41"/>
      <c r="WAA8" s="41"/>
      <c r="WAB8" s="41"/>
      <c r="WAC8" s="41"/>
      <c r="WAD8" s="41"/>
      <c r="WAE8" s="41"/>
      <c r="WAF8" s="41"/>
      <c r="WAG8" s="41"/>
      <c r="WAH8" s="41"/>
      <c r="WAI8" s="41"/>
      <c r="WAJ8" s="41"/>
      <c r="WAK8" s="41"/>
      <c r="WAL8" s="41"/>
      <c r="WAM8" s="41"/>
      <c r="WAN8" s="41"/>
      <c r="WAO8" s="41"/>
      <c r="WAP8" s="41"/>
      <c r="WAQ8" s="41"/>
      <c r="WAR8" s="41"/>
      <c r="WAS8" s="41"/>
      <c r="WAT8" s="41"/>
      <c r="WAU8" s="41"/>
      <c r="WAV8" s="41"/>
      <c r="WAW8" s="41"/>
      <c r="WAX8" s="41"/>
      <c r="WAY8" s="41"/>
      <c r="WAZ8" s="41"/>
      <c r="WBA8" s="41"/>
      <c r="WBB8" s="41"/>
      <c r="WBC8" s="41"/>
      <c r="WBD8" s="41"/>
      <c r="WBE8" s="41"/>
      <c r="WBF8" s="41"/>
      <c r="WBG8" s="41"/>
      <c r="WBH8" s="41"/>
      <c r="WBI8" s="41"/>
      <c r="WBJ8" s="41"/>
      <c r="WBK8" s="41"/>
      <c r="WBL8" s="41"/>
      <c r="WBM8" s="41"/>
      <c r="WBN8" s="41"/>
      <c r="WBO8" s="41"/>
      <c r="WBP8" s="41"/>
      <c r="WBQ8" s="41"/>
      <c r="WBR8" s="41"/>
      <c r="WBS8" s="41"/>
      <c r="WBT8" s="41"/>
      <c r="WBU8" s="41"/>
      <c r="WBV8" s="41"/>
      <c r="WBW8" s="41"/>
      <c r="WBX8" s="41"/>
      <c r="WBY8" s="41"/>
      <c r="WBZ8" s="41"/>
      <c r="WCA8" s="41"/>
      <c r="WCB8" s="41"/>
      <c r="WCC8" s="41"/>
      <c r="WCD8" s="41"/>
      <c r="WCE8" s="41"/>
      <c r="WCF8" s="41"/>
      <c r="WCG8" s="41"/>
      <c r="WCH8" s="41"/>
      <c r="WCI8" s="41"/>
      <c r="WCJ8" s="41"/>
      <c r="WCK8" s="41"/>
      <c r="WCL8" s="41"/>
      <c r="WCM8" s="41"/>
      <c r="WCN8" s="41"/>
      <c r="WCO8" s="41"/>
      <c r="WCP8" s="41"/>
      <c r="WCQ8" s="41"/>
      <c r="WCR8" s="41"/>
      <c r="WCS8" s="41"/>
      <c r="WCT8" s="41"/>
      <c r="WCU8" s="41"/>
      <c r="WCV8" s="41"/>
      <c r="WCW8" s="41"/>
      <c r="WCX8" s="41"/>
      <c r="WCY8" s="41"/>
      <c r="WCZ8" s="41"/>
      <c r="WDA8" s="41"/>
      <c r="WDB8" s="41"/>
      <c r="WDC8" s="41"/>
      <c r="WDD8" s="41"/>
      <c r="WDE8" s="41"/>
      <c r="WDF8" s="41"/>
      <c r="WDG8" s="41"/>
      <c r="WDH8" s="41"/>
      <c r="WDI8" s="41"/>
      <c r="WDJ8" s="41"/>
      <c r="WDK8" s="41"/>
      <c r="WDL8" s="41"/>
      <c r="WDM8" s="41"/>
      <c r="WDN8" s="41"/>
      <c r="WDO8" s="41"/>
      <c r="WDP8" s="41"/>
      <c r="WDQ8" s="41"/>
      <c r="WDR8" s="41"/>
      <c r="WDS8" s="41"/>
      <c r="WDT8" s="41"/>
      <c r="WDU8" s="41"/>
      <c r="WDV8" s="41"/>
      <c r="WDW8" s="41"/>
      <c r="WDX8" s="41"/>
      <c r="WDY8" s="41"/>
      <c r="WDZ8" s="41"/>
      <c r="WEA8" s="41"/>
      <c r="WEB8" s="41"/>
      <c r="WEC8" s="41"/>
      <c r="WED8" s="41"/>
      <c r="WEE8" s="41"/>
      <c r="WEF8" s="41"/>
      <c r="WEG8" s="41"/>
      <c r="WEH8" s="41"/>
      <c r="WEI8" s="41"/>
      <c r="WEJ8" s="41"/>
      <c r="WEK8" s="41"/>
      <c r="WEL8" s="41"/>
      <c r="WEM8" s="41"/>
      <c r="WEN8" s="41"/>
      <c r="WEO8" s="41"/>
      <c r="WEP8" s="41"/>
      <c r="WEQ8" s="41"/>
      <c r="WER8" s="41"/>
      <c r="WES8" s="41"/>
      <c r="WET8" s="41"/>
      <c r="WEU8" s="41"/>
      <c r="WEV8" s="41"/>
      <c r="WEW8" s="41"/>
      <c r="WEX8" s="41"/>
      <c r="WEY8" s="41"/>
      <c r="WEZ8" s="41"/>
      <c r="WFA8" s="41"/>
      <c r="WFB8" s="41"/>
      <c r="WFC8" s="41"/>
      <c r="WFD8" s="41"/>
      <c r="WFE8" s="41"/>
      <c r="WFF8" s="41"/>
      <c r="WFG8" s="41"/>
      <c r="WFH8" s="41"/>
      <c r="WFI8" s="41"/>
      <c r="WFJ8" s="41"/>
      <c r="WFK8" s="41"/>
      <c r="WFL8" s="41"/>
      <c r="WFM8" s="41"/>
      <c r="WFN8" s="41"/>
      <c r="WFO8" s="41"/>
      <c r="WFP8" s="41"/>
      <c r="WFQ8" s="41"/>
      <c r="WFR8" s="41"/>
      <c r="WFS8" s="41"/>
      <c r="WFT8" s="41"/>
      <c r="WFU8" s="41"/>
      <c r="WFV8" s="41"/>
      <c r="WFW8" s="41"/>
      <c r="WFX8" s="41"/>
      <c r="WFY8" s="41"/>
      <c r="WFZ8" s="41"/>
      <c r="WGA8" s="41"/>
      <c r="WGB8" s="41"/>
      <c r="WGC8" s="41"/>
      <c r="WGD8" s="41"/>
      <c r="WGE8" s="41"/>
      <c r="WGF8" s="41"/>
      <c r="WGG8" s="41"/>
      <c r="WGH8" s="41"/>
      <c r="WGI8" s="41"/>
      <c r="WGJ8" s="41"/>
      <c r="WGK8" s="41"/>
      <c r="WGL8" s="41"/>
      <c r="WGM8" s="41"/>
      <c r="WGN8" s="41"/>
      <c r="WGO8" s="41"/>
      <c r="WGP8" s="41"/>
      <c r="WGQ8" s="41"/>
      <c r="WGR8" s="41"/>
      <c r="WGS8" s="41"/>
      <c r="WGT8" s="41"/>
      <c r="WGU8" s="41"/>
      <c r="WGV8" s="41"/>
      <c r="WGW8" s="41"/>
      <c r="WGX8" s="41"/>
      <c r="WGY8" s="41"/>
      <c r="WGZ8" s="41"/>
      <c r="WHA8" s="41"/>
      <c r="WHB8" s="41"/>
      <c r="WHC8" s="41"/>
      <c r="WHD8" s="41"/>
      <c r="WHE8" s="41"/>
      <c r="WHF8" s="41"/>
      <c r="WHG8" s="41"/>
      <c r="WHH8" s="41"/>
      <c r="WHI8" s="41"/>
      <c r="WHJ8" s="41"/>
      <c r="WHK8" s="41"/>
      <c r="WHL8" s="41"/>
      <c r="WHM8" s="41"/>
      <c r="WHN8" s="41"/>
      <c r="WHO8" s="41"/>
      <c r="WHP8" s="41"/>
      <c r="WHQ8" s="41"/>
      <c r="WHR8" s="41"/>
      <c r="WHS8" s="41"/>
      <c r="WHT8" s="41"/>
      <c r="WHU8" s="41"/>
      <c r="WHV8" s="41"/>
      <c r="WHW8" s="41"/>
      <c r="WHX8" s="41"/>
      <c r="WHY8" s="41"/>
      <c r="WHZ8" s="41"/>
      <c r="WIA8" s="41"/>
      <c r="WIB8" s="41"/>
      <c r="WIC8" s="41"/>
      <c r="WID8" s="41"/>
      <c r="WIE8" s="41"/>
      <c r="WIF8" s="41"/>
      <c r="WIG8" s="41"/>
      <c r="WIH8" s="41"/>
      <c r="WII8" s="41"/>
      <c r="WIJ8" s="41"/>
      <c r="WIK8" s="41"/>
      <c r="WIL8" s="41"/>
      <c r="WIM8" s="41"/>
      <c r="WIN8" s="41"/>
      <c r="WIO8" s="41"/>
      <c r="WIP8" s="41"/>
      <c r="WIQ8" s="41"/>
      <c r="WIR8" s="41"/>
      <c r="WIS8" s="41"/>
      <c r="WIT8" s="41"/>
      <c r="WIU8" s="41"/>
      <c r="WIV8" s="41"/>
      <c r="WIW8" s="41"/>
      <c r="WIX8" s="41"/>
      <c r="WIY8" s="41"/>
      <c r="WIZ8" s="41"/>
      <c r="WJA8" s="41"/>
      <c r="WJB8" s="41"/>
      <c r="WJC8" s="41"/>
      <c r="WJD8" s="41"/>
      <c r="WJE8" s="41"/>
      <c r="WJF8" s="41"/>
      <c r="WJG8" s="41"/>
      <c r="WJH8" s="41"/>
      <c r="WJI8" s="41"/>
      <c r="WJJ8" s="41"/>
      <c r="WJK8" s="41"/>
      <c r="WJL8" s="41"/>
      <c r="WJM8" s="41"/>
      <c r="WJN8" s="41"/>
      <c r="WJO8" s="41"/>
      <c r="WJP8" s="41"/>
      <c r="WJQ8" s="41"/>
      <c r="WJR8" s="41"/>
      <c r="WJS8" s="41"/>
      <c r="WJT8" s="41"/>
      <c r="WJU8" s="41"/>
      <c r="WJV8" s="41"/>
      <c r="WJW8" s="41"/>
      <c r="WJX8" s="41"/>
      <c r="WJY8" s="41"/>
      <c r="WJZ8" s="41"/>
      <c r="WKA8" s="41"/>
      <c r="WKB8" s="41"/>
      <c r="WKC8" s="41"/>
      <c r="WKD8" s="41"/>
      <c r="WKE8" s="41"/>
      <c r="WKF8" s="41"/>
      <c r="WKG8" s="41"/>
      <c r="WKH8" s="41"/>
      <c r="WKI8" s="41"/>
      <c r="WKJ8" s="41"/>
      <c r="WKK8" s="41"/>
      <c r="WKL8" s="41"/>
      <c r="WKM8" s="41"/>
      <c r="WKN8" s="41"/>
      <c r="WKO8" s="41"/>
      <c r="WKP8" s="41"/>
      <c r="WKQ8" s="41"/>
      <c r="WKR8" s="41"/>
      <c r="WKS8" s="41"/>
      <c r="WKT8" s="41"/>
      <c r="WKU8" s="41"/>
      <c r="WKV8" s="41"/>
      <c r="WKW8" s="41"/>
      <c r="WKX8" s="41"/>
      <c r="WKY8" s="41"/>
      <c r="WKZ8" s="41"/>
      <c r="WLA8" s="41"/>
      <c r="WLB8" s="41"/>
      <c r="WLC8" s="41"/>
      <c r="WLD8" s="41"/>
      <c r="WLE8" s="41"/>
      <c r="WLF8" s="41"/>
      <c r="WLG8" s="41"/>
      <c r="WLH8" s="41"/>
      <c r="WLI8" s="41"/>
      <c r="WLJ8" s="41"/>
      <c r="WLK8" s="41"/>
      <c r="WLL8" s="41"/>
      <c r="WLM8" s="41"/>
      <c r="WLN8" s="41"/>
      <c r="WLO8" s="41"/>
      <c r="WLP8" s="41"/>
      <c r="WLQ8" s="41"/>
      <c r="WLR8" s="41"/>
      <c r="WLS8" s="41"/>
      <c r="WLT8" s="41"/>
      <c r="WLU8" s="41"/>
      <c r="WLV8" s="41"/>
      <c r="WLW8" s="41"/>
      <c r="WLX8" s="41"/>
      <c r="WLY8" s="41"/>
      <c r="WLZ8" s="41"/>
      <c r="WMA8" s="41"/>
      <c r="WMB8" s="41"/>
      <c r="WMC8" s="41"/>
      <c r="WMD8" s="41"/>
      <c r="WME8" s="41"/>
      <c r="WMF8" s="41"/>
      <c r="WMG8" s="41"/>
      <c r="WMH8" s="41"/>
      <c r="WMI8" s="41"/>
      <c r="WMJ8" s="41"/>
      <c r="WMK8" s="41"/>
      <c r="WML8" s="41"/>
      <c r="WMM8" s="41"/>
      <c r="WMN8" s="41"/>
      <c r="WMO8" s="41"/>
      <c r="WMP8" s="41"/>
      <c r="WMQ8" s="41"/>
      <c r="WMR8" s="41"/>
      <c r="WMS8" s="41"/>
      <c r="WMT8" s="41"/>
      <c r="WMU8" s="41"/>
      <c r="WMV8" s="41"/>
      <c r="WMW8" s="41"/>
      <c r="WMX8" s="41"/>
      <c r="WMY8" s="41"/>
      <c r="WMZ8" s="41"/>
      <c r="WNA8" s="41"/>
      <c r="WNB8" s="41"/>
      <c r="WNC8" s="41"/>
      <c r="WND8" s="41"/>
      <c r="WNE8" s="41"/>
      <c r="WNF8" s="41"/>
      <c r="WNG8" s="41"/>
      <c r="WNH8" s="41"/>
      <c r="WNI8" s="41"/>
      <c r="WNJ8" s="41"/>
      <c r="WNK8" s="41"/>
      <c r="WNL8" s="41"/>
      <c r="WNM8" s="41"/>
      <c r="WNN8" s="41"/>
      <c r="WNO8" s="41"/>
      <c r="WNP8" s="41"/>
      <c r="WNQ8" s="41"/>
      <c r="WNR8" s="41"/>
      <c r="WNS8" s="41"/>
      <c r="WNT8" s="41"/>
      <c r="WNU8" s="41"/>
      <c r="WNV8" s="41"/>
      <c r="WNW8" s="41"/>
      <c r="WNX8" s="41"/>
      <c r="WNY8" s="41"/>
      <c r="WNZ8" s="41"/>
      <c r="WOA8" s="41"/>
      <c r="WOB8" s="41"/>
      <c r="WOC8" s="41"/>
      <c r="WOD8" s="41"/>
      <c r="WOE8" s="41"/>
      <c r="WOF8" s="41"/>
      <c r="WOG8" s="41"/>
      <c r="WOH8" s="41"/>
      <c r="WOI8" s="41"/>
      <c r="WOJ8" s="41"/>
      <c r="WOK8" s="41"/>
      <c r="WOL8" s="41"/>
      <c r="WOM8" s="41"/>
      <c r="WON8" s="41"/>
      <c r="WOO8" s="41"/>
      <c r="WOP8" s="41"/>
      <c r="WOQ8" s="41"/>
      <c r="WOR8" s="41"/>
      <c r="WOS8" s="41"/>
      <c r="WOT8" s="41"/>
      <c r="WOU8" s="41"/>
      <c r="WOV8" s="41"/>
      <c r="WOW8" s="41"/>
      <c r="WOX8" s="41"/>
      <c r="WOY8" s="41"/>
      <c r="WOZ8" s="41"/>
      <c r="WPA8" s="41"/>
      <c r="WPB8" s="41"/>
      <c r="WPC8" s="41"/>
      <c r="WPD8" s="41"/>
      <c r="WPE8" s="41"/>
      <c r="WPF8" s="41"/>
      <c r="WPG8" s="41"/>
      <c r="WPH8" s="41"/>
      <c r="WPI8" s="41"/>
      <c r="WPJ8" s="41"/>
      <c r="WPK8" s="41"/>
      <c r="WPL8" s="41"/>
      <c r="WPM8" s="41"/>
      <c r="WPN8" s="41"/>
      <c r="WPO8" s="41"/>
      <c r="WPP8" s="41"/>
      <c r="WPQ8" s="41"/>
      <c r="WPR8" s="41"/>
      <c r="WPS8" s="41"/>
      <c r="WPT8" s="41"/>
      <c r="WPU8" s="41"/>
      <c r="WPV8" s="41"/>
      <c r="WPW8" s="41"/>
      <c r="WPX8" s="41"/>
      <c r="WPY8" s="41"/>
      <c r="WPZ8" s="41"/>
      <c r="WQA8" s="41"/>
      <c r="WQB8" s="41"/>
      <c r="WQC8" s="41"/>
      <c r="WQD8" s="41"/>
      <c r="WQE8" s="41"/>
      <c r="WQF8" s="41"/>
      <c r="WQG8" s="41"/>
      <c r="WQH8" s="41"/>
      <c r="WQI8" s="41"/>
      <c r="WQJ8" s="41"/>
      <c r="WQK8" s="41"/>
      <c r="WQL8" s="41"/>
      <c r="WQM8" s="41"/>
      <c r="WQN8" s="41"/>
      <c r="WQO8" s="41"/>
      <c r="WQP8" s="41"/>
      <c r="WQQ8" s="41"/>
      <c r="WQR8" s="41"/>
      <c r="WQS8" s="41"/>
      <c r="WQT8" s="41"/>
      <c r="WQU8" s="41"/>
      <c r="WQV8" s="41"/>
      <c r="WQW8" s="41"/>
      <c r="WQX8" s="41"/>
      <c r="WQY8" s="41"/>
      <c r="WQZ8" s="41"/>
      <c r="WRA8" s="41"/>
      <c r="WRB8" s="41"/>
      <c r="WRC8" s="41"/>
      <c r="WRD8" s="41"/>
      <c r="WRE8" s="41"/>
      <c r="WRF8" s="41"/>
      <c r="WRG8" s="41"/>
      <c r="WRH8" s="41"/>
      <c r="WRI8" s="41"/>
      <c r="WRJ8" s="41"/>
      <c r="WRK8" s="41"/>
      <c r="WRL8" s="41"/>
      <c r="WRM8" s="41"/>
      <c r="WRN8" s="41"/>
      <c r="WRO8" s="41"/>
      <c r="WRP8" s="41"/>
      <c r="WRQ8" s="41"/>
      <c r="WRR8" s="41"/>
      <c r="WRS8" s="41"/>
      <c r="WRT8" s="41"/>
      <c r="WRU8" s="41"/>
      <c r="WRV8" s="41"/>
      <c r="WRW8" s="41"/>
      <c r="WRX8" s="41"/>
      <c r="WRY8" s="41"/>
      <c r="WRZ8" s="41"/>
      <c r="WSA8" s="41"/>
      <c r="WSB8" s="41"/>
      <c r="WSC8" s="41"/>
      <c r="WSD8" s="41"/>
      <c r="WSE8" s="41"/>
      <c r="WSF8" s="41"/>
      <c r="WSG8" s="41"/>
      <c r="WSH8" s="41"/>
      <c r="WSI8" s="41"/>
      <c r="WSJ8" s="41"/>
      <c r="WSK8" s="41"/>
      <c r="WSL8" s="41"/>
      <c r="WSM8" s="41"/>
      <c r="WSN8" s="41"/>
      <c r="WSO8" s="41"/>
      <c r="WSP8" s="41"/>
      <c r="WSQ8" s="41"/>
      <c r="WSR8" s="41"/>
      <c r="WSS8" s="41"/>
      <c r="WST8" s="41"/>
      <c r="WSU8" s="41"/>
      <c r="WSV8" s="41"/>
      <c r="WSW8" s="41"/>
      <c r="WSX8" s="41"/>
      <c r="WSY8" s="41"/>
      <c r="WSZ8" s="41"/>
      <c r="WTA8" s="41"/>
      <c r="WTB8" s="41"/>
      <c r="WTC8" s="41"/>
      <c r="WTD8" s="41"/>
      <c r="WTE8" s="41"/>
      <c r="WTF8" s="41"/>
      <c r="WTG8" s="41"/>
      <c r="WTH8" s="41"/>
      <c r="WTI8" s="41"/>
      <c r="WTJ8" s="41"/>
      <c r="WTK8" s="41"/>
      <c r="WTL8" s="41"/>
      <c r="WTM8" s="41"/>
      <c r="WTN8" s="41"/>
      <c r="WTO8" s="41"/>
      <c r="WTP8" s="41"/>
      <c r="WTQ8" s="41"/>
      <c r="WTR8" s="41"/>
      <c r="WTS8" s="41"/>
      <c r="WTT8" s="41"/>
      <c r="WTU8" s="41"/>
      <c r="WTV8" s="41"/>
      <c r="WTW8" s="41"/>
      <c r="WTX8" s="41"/>
      <c r="WTY8" s="41"/>
      <c r="WTZ8" s="41"/>
      <c r="WUA8" s="41"/>
      <c r="WUB8" s="41"/>
      <c r="WUC8" s="41"/>
      <c r="WUD8" s="41"/>
      <c r="WUE8" s="41"/>
      <c r="WUF8" s="41"/>
      <c r="WUG8" s="41"/>
      <c r="WUH8" s="41"/>
      <c r="WUI8" s="41"/>
      <c r="WUJ8" s="41"/>
      <c r="WUK8" s="41"/>
      <c r="WUL8" s="41"/>
      <c r="WUM8" s="41"/>
      <c r="WUN8" s="41"/>
      <c r="WUO8" s="41"/>
      <c r="WUP8" s="41"/>
      <c r="WUQ8" s="41"/>
      <c r="WUR8" s="41"/>
      <c r="WUS8" s="41"/>
      <c r="WUT8" s="41"/>
      <c r="WUU8" s="41"/>
      <c r="WUV8" s="41"/>
      <c r="WUW8" s="41"/>
      <c r="WUX8" s="41"/>
      <c r="WUY8" s="41"/>
      <c r="WUZ8" s="41"/>
      <c r="WVA8" s="41"/>
      <c r="WVB8" s="41"/>
      <c r="WVC8" s="41"/>
      <c r="WVD8" s="41"/>
      <c r="WVE8" s="41"/>
      <c r="WVF8" s="41"/>
      <c r="WVG8" s="41"/>
      <c r="WVH8" s="41"/>
      <c r="WVI8" s="41"/>
      <c r="WVJ8" s="41"/>
      <c r="WVK8" s="41"/>
      <c r="WVL8" s="41"/>
      <c r="WVM8" s="41"/>
      <c r="WVN8" s="41"/>
      <c r="WVO8" s="41"/>
      <c r="WVP8" s="41"/>
      <c r="WVQ8" s="41"/>
      <c r="WVR8" s="41"/>
      <c r="WVS8" s="41"/>
      <c r="WVT8" s="41"/>
      <c r="WVU8" s="41"/>
      <c r="WVV8" s="41"/>
      <c r="WVW8" s="41"/>
      <c r="WVX8" s="41"/>
      <c r="WVY8" s="41"/>
      <c r="WVZ8" s="41"/>
      <c r="WWA8" s="41"/>
      <c r="WWB8" s="41"/>
      <c r="WWC8" s="41"/>
      <c r="WWD8" s="41"/>
      <c r="WWE8" s="41"/>
      <c r="WWF8" s="41"/>
      <c r="WWG8" s="41"/>
      <c r="WWH8" s="41"/>
      <c r="WWI8" s="41"/>
      <c r="WWJ8" s="41"/>
      <c r="WWK8" s="41"/>
      <c r="WWL8" s="41"/>
      <c r="WWM8" s="41"/>
      <c r="WWN8" s="41"/>
      <c r="WWO8" s="41"/>
      <c r="WWP8" s="41"/>
      <c r="WWQ8" s="41"/>
      <c r="WWR8" s="41"/>
      <c r="WWS8" s="41"/>
      <c r="WWT8" s="41"/>
      <c r="WWU8" s="41"/>
      <c r="WWV8" s="41"/>
      <c r="WWW8" s="41"/>
      <c r="WWX8" s="41"/>
      <c r="WWY8" s="41"/>
      <c r="WWZ8" s="41"/>
      <c r="WXA8" s="41"/>
      <c r="WXB8" s="41"/>
      <c r="WXC8" s="41"/>
      <c r="WXD8" s="41"/>
      <c r="WXE8" s="41"/>
      <c r="WXF8" s="41"/>
      <c r="WXG8" s="41"/>
      <c r="WXH8" s="41"/>
      <c r="WXI8" s="41"/>
      <c r="WXJ8" s="41"/>
      <c r="WXK8" s="41"/>
      <c r="WXL8" s="41"/>
      <c r="WXM8" s="41"/>
      <c r="WXN8" s="41"/>
      <c r="WXO8" s="41"/>
      <c r="WXP8" s="41"/>
      <c r="WXQ8" s="41"/>
      <c r="WXR8" s="41"/>
      <c r="WXS8" s="41"/>
      <c r="WXT8" s="41"/>
      <c r="WXU8" s="41"/>
      <c r="WXV8" s="41"/>
      <c r="WXW8" s="41"/>
      <c r="WXX8" s="41"/>
      <c r="WXY8" s="41"/>
      <c r="WXZ8" s="41"/>
      <c r="WYA8" s="41"/>
      <c r="WYB8" s="41"/>
      <c r="WYC8" s="41"/>
      <c r="WYD8" s="41"/>
      <c r="WYE8" s="41"/>
      <c r="WYF8" s="41"/>
      <c r="WYG8" s="41"/>
      <c r="WYH8" s="41"/>
      <c r="WYI8" s="41"/>
      <c r="WYJ8" s="41"/>
      <c r="WYK8" s="41"/>
      <c r="WYL8" s="41"/>
      <c r="WYM8" s="41"/>
      <c r="WYN8" s="41"/>
      <c r="WYO8" s="41"/>
      <c r="WYP8" s="41"/>
      <c r="WYQ8" s="41"/>
      <c r="WYR8" s="41"/>
      <c r="WYS8" s="41"/>
      <c r="WYT8" s="41"/>
      <c r="WYU8" s="41"/>
      <c r="WYV8" s="41"/>
      <c r="WYW8" s="41"/>
      <c r="WYX8" s="41"/>
      <c r="WYY8" s="41"/>
      <c r="WYZ8" s="41"/>
      <c r="WZA8" s="41"/>
      <c r="WZB8" s="41"/>
      <c r="WZC8" s="41"/>
      <c r="WZD8" s="41"/>
      <c r="WZE8" s="41"/>
      <c r="WZF8" s="41"/>
      <c r="WZG8" s="41"/>
      <c r="WZH8" s="41"/>
      <c r="WZI8" s="41"/>
      <c r="WZJ8" s="41"/>
      <c r="WZK8" s="41"/>
      <c r="WZL8" s="41"/>
      <c r="WZM8" s="41"/>
      <c r="WZN8" s="41"/>
      <c r="WZO8" s="41"/>
      <c r="WZP8" s="41"/>
      <c r="WZQ8" s="41"/>
      <c r="WZR8" s="41"/>
      <c r="WZS8" s="41"/>
      <c r="WZT8" s="41"/>
      <c r="WZU8" s="41"/>
      <c r="WZV8" s="41"/>
      <c r="WZW8" s="41"/>
      <c r="WZX8" s="41"/>
      <c r="WZY8" s="41"/>
      <c r="WZZ8" s="41"/>
      <c r="XAA8" s="41"/>
      <c r="XAB8" s="41"/>
      <c r="XAC8" s="41"/>
      <c r="XAD8" s="41"/>
      <c r="XAE8" s="41"/>
      <c r="XAF8" s="41"/>
      <c r="XAG8" s="41"/>
      <c r="XAH8" s="41"/>
      <c r="XAI8" s="41"/>
      <c r="XAJ8" s="41"/>
      <c r="XAK8" s="41"/>
      <c r="XAL8" s="41"/>
      <c r="XAM8" s="41"/>
      <c r="XAN8" s="41"/>
      <c r="XAO8" s="41"/>
      <c r="XAP8" s="41"/>
      <c r="XAQ8" s="41"/>
      <c r="XAR8" s="41"/>
      <c r="XAS8" s="41"/>
      <c r="XAT8" s="41"/>
      <c r="XAU8" s="41"/>
      <c r="XAV8" s="41"/>
      <c r="XAW8" s="41"/>
      <c r="XAX8" s="41"/>
      <c r="XAY8" s="41"/>
      <c r="XAZ8" s="41"/>
      <c r="XBA8" s="41"/>
      <c r="XBB8" s="41"/>
      <c r="XBC8" s="41"/>
      <c r="XBD8" s="41"/>
      <c r="XBE8" s="41"/>
      <c r="XBF8" s="41"/>
      <c r="XBG8" s="41"/>
      <c r="XBH8" s="41"/>
      <c r="XBI8" s="41"/>
      <c r="XBJ8" s="41"/>
      <c r="XBK8" s="41"/>
      <c r="XBL8" s="41"/>
      <c r="XBM8" s="41"/>
      <c r="XBN8" s="41"/>
      <c r="XBO8" s="41"/>
      <c r="XBP8" s="41"/>
      <c r="XBQ8" s="41"/>
      <c r="XBR8" s="41"/>
      <c r="XBS8" s="41"/>
      <c r="XBT8" s="41"/>
      <c r="XBU8" s="41"/>
      <c r="XBV8" s="41"/>
      <c r="XBW8" s="41"/>
      <c r="XBX8" s="41"/>
      <c r="XBY8" s="41"/>
      <c r="XBZ8" s="41"/>
      <c r="XCA8" s="41"/>
      <c r="XCB8" s="41"/>
      <c r="XCC8" s="41"/>
      <c r="XCD8" s="41"/>
      <c r="XCE8" s="41"/>
      <c r="XCF8" s="41"/>
      <c r="XCG8" s="41"/>
      <c r="XCH8" s="41"/>
      <c r="XCI8" s="41"/>
      <c r="XCJ8" s="41"/>
      <c r="XCK8" s="41"/>
      <c r="XCL8" s="41"/>
      <c r="XCM8" s="41"/>
      <c r="XCN8" s="41"/>
      <c r="XCO8" s="41"/>
      <c r="XCP8" s="41"/>
      <c r="XCQ8" s="41"/>
      <c r="XCR8" s="41"/>
      <c r="XCS8" s="41"/>
      <c r="XCT8" s="41"/>
      <c r="XCU8" s="41"/>
      <c r="XCV8" s="41"/>
      <c r="XCW8" s="41"/>
      <c r="XCX8" s="41"/>
      <c r="XCY8" s="41"/>
      <c r="XCZ8" s="41"/>
      <c r="XDA8" s="41"/>
      <c r="XDB8" s="41"/>
      <c r="XDC8" s="41"/>
      <c r="XDD8" s="41"/>
      <c r="XDE8" s="41"/>
      <c r="XDF8" s="41"/>
      <c r="XDG8" s="41"/>
      <c r="XDH8" s="41"/>
      <c r="XDI8" s="41"/>
      <c r="XDJ8" s="41"/>
      <c r="XDK8" s="41"/>
      <c r="XDL8" s="41"/>
      <c r="XDM8" s="41"/>
      <c r="XDN8" s="41"/>
      <c r="XDO8" s="41"/>
      <c r="XDP8" s="41"/>
      <c r="XDQ8" s="41"/>
      <c r="XDR8" s="41"/>
      <c r="XDS8" s="41"/>
      <c r="XDT8" s="41"/>
      <c r="XDU8" s="41"/>
      <c r="XDV8" s="41"/>
      <c r="XDW8" s="41"/>
      <c r="XDX8" s="41"/>
      <c r="XDY8" s="41"/>
      <c r="XDZ8" s="41"/>
      <c r="XEA8" s="41"/>
      <c r="XEB8" s="41"/>
      <c r="XEC8" s="41"/>
      <c r="XED8" s="41"/>
      <c r="XEE8" s="41"/>
      <c r="XEF8" s="41"/>
      <c r="XEG8" s="41"/>
      <c r="XEH8" s="41"/>
      <c r="XEI8" s="41"/>
      <c r="XEJ8" s="41"/>
      <c r="XEK8" s="41"/>
      <c r="XEL8" s="41"/>
      <c r="XEM8" s="41"/>
      <c r="XEN8" s="41"/>
      <c r="XEO8" s="41"/>
      <c r="XEP8" s="41"/>
      <c r="XEQ8" s="41"/>
      <c r="XER8" s="41"/>
      <c r="XES8" s="41"/>
      <c r="XET8" s="41"/>
      <c r="XEU8" s="41"/>
      <c r="XEV8" s="41"/>
      <c r="XEW8" s="41"/>
      <c r="XEX8" s="41"/>
      <c r="XEY8" s="41"/>
      <c r="XEZ8" s="41"/>
      <c r="XFA8" s="41"/>
    </row>
    <row r="9" spans="1:16381" s="12" customFormat="1" ht="14.25" customHeight="1" x14ac:dyDescent="0.2">
      <c r="A9" s="1476">
        <v>1</v>
      </c>
      <c r="B9" s="1477" t="s">
        <v>71</v>
      </c>
      <c r="C9" s="1478"/>
      <c r="D9" s="1478"/>
      <c r="E9" s="1478"/>
      <c r="F9" s="1479"/>
      <c r="G9" s="1479"/>
      <c r="H9" s="1478"/>
      <c r="I9" s="1478"/>
      <c r="J9" s="1480"/>
      <c r="K9" s="1480"/>
      <c r="L9" s="1479"/>
      <c r="M9" s="1481"/>
      <c r="N9" s="1482"/>
      <c r="O9" s="1479"/>
      <c r="P9" s="1479"/>
      <c r="Q9" s="1479"/>
      <c r="R9" s="1483"/>
      <c r="S9" s="1484"/>
      <c r="T9" s="1480"/>
      <c r="U9" s="1478"/>
      <c r="V9" s="1478"/>
      <c r="W9" s="1478"/>
      <c r="X9" s="1478"/>
      <c r="Y9" s="1478"/>
      <c r="Z9" s="1478"/>
      <c r="AA9" s="1478"/>
      <c r="AB9" s="1478"/>
      <c r="AC9" s="1478"/>
      <c r="AD9" s="1478"/>
      <c r="AE9" s="1478"/>
      <c r="AF9" s="1478"/>
      <c r="AG9" s="1478"/>
      <c r="AH9" s="1478"/>
      <c r="AI9" s="1478"/>
      <c r="AJ9" s="1478"/>
      <c r="AK9" s="1485"/>
      <c r="AL9" s="1485"/>
      <c r="AM9" s="1486"/>
      <c r="AN9" s="13"/>
      <c r="AO9" s="13"/>
      <c r="AP9" s="13"/>
      <c r="AQ9" s="13"/>
      <c r="AR9" s="13"/>
      <c r="AS9" s="13"/>
      <c r="AT9" s="13"/>
      <c r="AU9" s="13"/>
      <c r="AV9" s="13"/>
      <c r="AW9" s="13"/>
      <c r="AX9" s="13"/>
      <c r="AY9" s="13"/>
      <c r="AZ9" s="13"/>
      <c r="BA9" s="13"/>
      <c r="BB9" s="13"/>
      <c r="BC9" s="13"/>
      <c r="BD9" s="13"/>
    </row>
    <row r="10" spans="1:16381" s="13" customFormat="1" ht="21" customHeight="1" x14ac:dyDescent="0.2">
      <c r="A10" s="61"/>
      <c r="B10" s="62"/>
      <c r="C10" s="1487">
        <v>4301</v>
      </c>
      <c r="D10" s="1488" t="s">
        <v>98</v>
      </c>
      <c r="E10" s="555"/>
      <c r="F10" s="556"/>
      <c r="G10" s="556"/>
      <c r="H10" s="555"/>
      <c r="I10" s="555"/>
      <c r="J10" s="557"/>
      <c r="K10" s="557"/>
      <c r="L10" s="556"/>
      <c r="M10" s="558"/>
      <c r="N10" s="559"/>
      <c r="O10" s="556"/>
      <c r="P10" s="556"/>
      <c r="Q10" s="556"/>
      <c r="R10" s="1489"/>
      <c r="S10" s="561"/>
      <c r="T10" s="557"/>
      <c r="U10" s="555"/>
      <c r="V10" s="555"/>
      <c r="W10" s="555"/>
      <c r="X10" s="555"/>
      <c r="Y10" s="555"/>
      <c r="Z10" s="555"/>
      <c r="AA10" s="555"/>
      <c r="AB10" s="555"/>
      <c r="AC10" s="555"/>
      <c r="AD10" s="555"/>
      <c r="AE10" s="555"/>
      <c r="AF10" s="555"/>
      <c r="AG10" s="555"/>
      <c r="AH10" s="555"/>
      <c r="AI10" s="555"/>
      <c r="AJ10" s="555"/>
      <c r="AK10" s="562"/>
      <c r="AL10" s="562"/>
      <c r="AM10" s="563"/>
    </row>
    <row r="11" spans="1:16381" s="13" customFormat="1" ht="64.5" customHeight="1" x14ac:dyDescent="0.2">
      <c r="A11" s="1490"/>
      <c r="B11" s="1491"/>
      <c r="C11" s="3267"/>
      <c r="D11" s="3267"/>
      <c r="E11" s="1944">
        <v>4301007</v>
      </c>
      <c r="F11" s="3290" t="s">
        <v>897</v>
      </c>
      <c r="G11" s="3301">
        <v>430100701</v>
      </c>
      <c r="H11" s="3304" t="s">
        <v>898</v>
      </c>
      <c r="I11" s="1892">
        <v>12</v>
      </c>
      <c r="J11" s="1452" t="s">
        <v>2653</v>
      </c>
      <c r="K11" s="1930">
        <v>2020003630009</v>
      </c>
      <c r="L11" s="3282" t="s">
        <v>899</v>
      </c>
      <c r="M11" s="2881">
        <f>SUM(R11:R16)/(N11)</f>
        <v>0.43589611312057486</v>
      </c>
      <c r="N11" s="2349">
        <f>SUM(R11:R38)</f>
        <v>2486249518.2199998</v>
      </c>
      <c r="O11" s="1892" t="s">
        <v>900</v>
      </c>
      <c r="P11" s="2387" t="s">
        <v>2654</v>
      </c>
      <c r="Q11" s="1457" t="s">
        <v>2655</v>
      </c>
      <c r="R11" s="1492">
        <v>745120983.30999994</v>
      </c>
      <c r="S11" s="1454">
        <v>5</v>
      </c>
      <c r="T11" s="1452" t="s">
        <v>2656</v>
      </c>
      <c r="U11" s="2006">
        <v>6990.88</v>
      </c>
      <c r="V11" s="2006">
        <f>+AJ11-U11</f>
        <v>6453.12</v>
      </c>
      <c r="W11" s="2006">
        <f>520+3000</f>
        <v>3520</v>
      </c>
      <c r="X11" s="2006">
        <f>3800+578</f>
        <v>4378</v>
      </c>
      <c r="Y11" s="2006">
        <f>4780-578</f>
        <v>4202</v>
      </c>
      <c r="Z11" s="2006">
        <v>1344</v>
      </c>
      <c r="AA11" s="2006"/>
      <c r="AB11" s="2006"/>
      <c r="AC11" s="2006"/>
      <c r="AD11" s="2006"/>
      <c r="AE11" s="2006"/>
      <c r="AF11" s="2006"/>
      <c r="AG11" s="2006"/>
      <c r="AH11" s="2006"/>
      <c r="AI11" s="2006"/>
      <c r="AJ11" s="2006">
        <v>13444</v>
      </c>
      <c r="AK11" s="2300">
        <v>44200</v>
      </c>
      <c r="AL11" s="2300">
        <v>44560</v>
      </c>
      <c r="AM11" s="2303" t="s">
        <v>2657</v>
      </c>
    </row>
    <row r="12" spans="1:16381" s="13" customFormat="1" ht="33.75" customHeight="1" x14ac:dyDescent="0.2">
      <c r="A12" s="1490"/>
      <c r="B12" s="1491"/>
      <c r="C12" s="1893"/>
      <c r="D12" s="1893"/>
      <c r="E12" s="1944"/>
      <c r="F12" s="3290"/>
      <c r="G12" s="3292"/>
      <c r="H12" s="3305"/>
      <c r="I12" s="1893"/>
      <c r="J12" s="1452" t="s">
        <v>2658</v>
      </c>
      <c r="K12" s="1931"/>
      <c r="L12" s="3283"/>
      <c r="M12" s="3316"/>
      <c r="N12" s="2924"/>
      <c r="O12" s="1893"/>
      <c r="P12" s="2388"/>
      <c r="Q12" s="3282" t="s">
        <v>2659</v>
      </c>
      <c r="R12" s="1462">
        <v>100000000</v>
      </c>
      <c r="S12" s="1454">
        <v>7</v>
      </c>
      <c r="T12" s="1452" t="s">
        <v>2660</v>
      </c>
      <c r="U12" s="1991"/>
      <c r="V12" s="1991"/>
      <c r="W12" s="1991"/>
      <c r="X12" s="1991"/>
      <c r="Y12" s="1991"/>
      <c r="Z12" s="1991"/>
      <c r="AA12" s="1991"/>
      <c r="AB12" s="1991"/>
      <c r="AC12" s="1991"/>
      <c r="AD12" s="1991"/>
      <c r="AE12" s="1991"/>
      <c r="AF12" s="1991"/>
      <c r="AG12" s="1991"/>
      <c r="AH12" s="1991"/>
      <c r="AI12" s="1991"/>
      <c r="AJ12" s="1991"/>
      <c r="AK12" s="2301"/>
      <c r="AL12" s="2301"/>
      <c r="AM12" s="2304"/>
    </row>
    <row r="13" spans="1:16381" s="13" customFormat="1" ht="37.5" customHeight="1" x14ac:dyDescent="0.2">
      <c r="A13" s="1490"/>
      <c r="B13" s="1491"/>
      <c r="C13" s="1893"/>
      <c r="D13" s="1893"/>
      <c r="E13" s="1944"/>
      <c r="F13" s="3290"/>
      <c r="G13" s="3292"/>
      <c r="H13" s="3305"/>
      <c r="I13" s="1893"/>
      <c r="J13" s="1451" t="s">
        <v>2661</v>
      </c>
      <c r="K13" s="1931"/>
      <c r="L13" s="3283"/>
      <c r="M13" s="3316"/>
      <c r="N13" s="2924"/>
      <c r="O13" s="1893"/>
      <c r="P13" s="2388"/>
      <c r="Q13" s="1947"/>
      <c r="R13" s="1462">
        <v>60000000</v>
      </c>
      <c r="S13" s="1454">
        <v>12</v>
      </c>
      <c r="T13" s="1452" t="s">
        <v>1960</v>
      </c>
      <c r="U13" s="1991"/>
      <c r="V13" s="1991"/>
      <c r="W13" s="1991"/>
      <c r="X13" s="1991"/>
      <c r="Y13" s="1991"/>
      <c r="Z13" s="1991"/>
      <c r="AA13" s="1991"/>
      <c r="AB13" s="1991"/>
      <c r="AC13" s="1991"/>
      <c r="AD13" s="1991"/>
      <c r="AE13" s="1991"/>
      <c r="AF13" s="1991"/>
      <c r="AG13" s="1991"/>
      <c r="AH13" s="1991"/>
      <c r="AI13" s="1991"/>
      <c r="AJ13" s="1991"/>
      <c r="AK13" s="2301"/>
      <c r="AL13" s="2301"/>
      <c r="AM13" s="2304"/>
    </row>
    <row r="14" spans="1:16381" s="13" customFormat="1" ht="39.75" customHeight="1" x14ac:dyDescent="0.2">
      <c r="A14" s="1465"/>
      <c r="B14" s="1466"/>
      <c r="C14" s="1893"/>
      <c r="D14" s="1893"/>
      <c r="E14" s="3299"/>
      <c r="F14" s="3300"/>
      <c r="G14" s="3302"/>
      <c r="H14" s="3306"/>
      <c r="I14" s="3308"/>
      <c r="J14" s="1451" t="s">
        <v>2662</v>
      </c>
      <c r="K14" s="3310"/>
      <c r="L14" s="3314"/>
      <c r="M14" s="3317"/>
      <c r="N14" s="3319"/>
      <c r="O14" s="3308"/>
      <c r="P14" s="3321"/>
      <c r="Q14" s="3282" t="s">
        <v>2663</v>
      </c>
      <c r="R14" s="1492">
        <f>8625517.93+30000000</f>
        <v>38625517.93</v>
      </c>
      <c r="S14" s="1454">
        <v>12</v>
      </c>
      <c r="T14" s="1452" t="s">
        <v>1960</v>
      </c>
      <c r="U14" s="3284"/>
      <c r="V14" s="3284"/>
      <c r="W14" s="3284"/>
      <c r="X14" s="3284"/>
      <c r="Y14" s="3284"/>
      <c r="Z14" s="3284"/>
      <c r="AA14" s="3284"/>
      <c r="AB14" s="3284"/>
      <c r="AC14" s="3284"/>
      <c r="AD14" s="3284"/>
      <c r="AE14" s="3284"/>
      <c r="AF14" s="3284"/>
      <c r="AG14" s="3284"/>
      <c r="AH14" s="3284"/>
      <c r="AI14" s="3284"/>
      <c r="AJ14" s="3284"/>
      <c r="AK14" s="3286"/>
      <c r="AL14" s="3286"/>
      <c r="AM14" s="3288"/>
    </row>
    <row r="15" spans="1:16381" s="13" customFormat="1" ht="35.25" customHeight="1" x14ac:dyDescent="0.2">
      <c r="A15" s="1465"/>
      <c r="B15" s="1466"/>
      <c r="C15" s="1893"/>
      <c r="D15" s="1893"/>
      <c r="E15" s="3299"/>
      <c r="F15" s="3300"/>
      <c r="G15" s="3302"/>
      <c r="H15" s="3306"/>
      <c r="I15" s="3308"/>
      <c r="J15" s="1451" t="s">
        <v>2664</v>
      </c>
      <c r="K15" s="3310"/>
      <c r="L15" s="3314"/>
      <c r="M15" s="3317"/>
      <c r="N15" s="3319"/>
      <c r="O15" s="3308"/>
      <c r="P15" s="3321"/>
      <c r="Q15" s="3283"/>
      <c r="R15" s="1492">
        <v>70000000</v>
      </c>
      <c r="S15" s="1454">
        <v>7</v>
      </c>
      <c r="T15" s="1452" t="s">
        <v>2660</v>
      </c>
      <c r="U15" s="3284"/>
      <c r="V15" s="3284"/>
      <c r="W15" s="3284"/>
      <c r="X15" s="3284"/>
      <c r="Y15" s="3284"/>
      <c r="Z15" s="3284"/>
      <c r="AA15" s="3284"/>
      <c r="AB15" s="3284"/>
      <c r="AC15" s="3284"/>
      <c r="AD15" s="3284"/>
      <c r="AE15" s="3284"/>
      <c r="AF15" s="3284"/>
      <c r="AG15" s="3284"/>
      <c r="AH15" s="3284"/>
      <c r="AI15" s="3284"/>
      <c r="AJ15" s="3284"/>
      <c r="AK15" s="3286"/>
      <c r="AL15" s="3286"/>
      <c r="AM15" s="3288"/>
    </row>
    <row r="16" spans="1:16381" s="13" customFormat="1" ht="39.75" customHeight="1" x14ac:dyDescent="0.2">
      <c r="A16" s="1465"/>
      <c r="B16" s="1466"/>
      <c r="C16" s="1893"/>
      <c r="D16" s="1893"/>
      <c r="E16" s="3299"/>
      <c r="F16" s="3300"/>
      <c r="G16" s="3303"/>
      <c r="H16" s="3307"/>
      <c r="I16" s="3309"/>
      <c r="J16" s="1452" t="s">
        <v>2665</v>
      </c>
      <c r="K16" s="3310"/>
      <c r="L16" s="3314"/>
      <c r="M16" s="3318"/>
      <c r="N16" s="3319"/>
      <c r="O16" s="3308"/>
      <c r="P16" s="3322"/>
      <c r="Q16" s="1947"/>
      <c r="R16" s="1492">
        <v>70000000</v>
      </c>
      <c r="S16" s="1454">
        <v>7</v>
      </c>
      <c r="T16" s="1452" t="s">
        <v>2660</v>
      </c>
      <c r="U16" s="3284"/>
      <c r="V16" s="3284"/>
      <c r="W16" s="3284"/>
      <c r="X16" s="3284"/>
      <c r="Y16" s="3284"/>
      <c r="Z16" s="3284"/>
      <c r="AA16" s="3284"/>
      <c r="AB16" s="3284"/>
      <c r="AC16" s="3284"/>
      <c r="AD16" s="3284"/>
      <c r="AE16" s="3284"/>
      <c r="AF16" s="3284"/>
      <c r="AG16" s="3284"/>
      <c r="AH16" s="3284"/>
      <c r="AI16" s="3284"/>
      <c r="AJ16" s="3284"/>
      <c r="AK16" s="3287"/>
      <c r="AL16" s="3287"/>
      <c r="AM16" s="3289"/>
    </row>
    <row r="17" spans="1:40" s="13" customFormat="1" ht="48.75" customHeight="1" x14ac:dyDescent="0.2">
      <c r="A17" s="1493"/>
      <c r="B17" s="1494"/>
      <c r="C17" s="1893"/>
      <c r="D17" s="1893"/>
      <c r="E17" s="1895">
        <v>4301037</v>
      </c>
      <c r="F17" s="3290" t="s">
        <v>901</v>
      </c>
      <c r="G17" s="3291">
        <v>430103701</v>
      </c>
      <c r="H17" s="3294" t="s">
        <v>902</v>
      </c>
      <c r="I17" s="1892">
        <v>12</v>
      </c>
      <c r="J17" s="1452" t="s">
        <v>2666</v>
      </c>
      <c r="K17" s="1931"/>
      <c r="L17" s="3283"/>
      <c r="M17" s="2914">
        <f>SUM(R17:R24)/(N11)</f>
        <v>0.13748421367004304</v>
      </c>
      <c r="N17" s="2924"/>
      <c r="O17" s="1893"/>
      <c r="P17" s="2387" t="s">
        <v>2667</v>
      </c>
      <c r="Q17" s="3282" t="s">
        <v>2668</v>
      </c>
      <c r="R17" s="1492">
        <v>40820060</v>
      </c>
      <c r="S17" s="1461">
        <v>12</v>
      </c>
      <c r="T17" s="1461" t="s">
        <v>1960</v>
      </c>
      <c r="U17" s="1991"/>
      <c r="V17" s="1991"/>
      <c r="W17" s="1991"/>
      <c r="X17" s="1991"/>
      <c r="Y17" s="1991"/>
      <c r="Z17" s="1991"/>
      <c r="AA17" s="1991"/>
      <c r="AB17" s="1991"/>
      <c r="AC17" s="1991"/>
      <c r="AD17" s="1991"/>
      <c r="AE17" s="1991"/>
      <c r="AF17" s="1991"/>
      <c r="AG17" s="1991"/>
      <c r="AH17" s="1991"/>
      <c r="AI17" s="1991"/>
      <c r="AJ17" s="1991"/>
      <c r="AK17" s="2300">
        <v>44200</v>
      </c>
      <c r="AL17" s="2300">
        <v>44560</v>
      </c>
      <c r="AM17" s="2303" t="s">
        <v>2657</v>
      </c>
      <c r="AN17" s="1495"/>
    </row>
    <row r="18" spans="1:40" s="13" customFormat="1" ht="41.25" customHeight="1" x14ac:dyDescent="0.2">
      <c r="A18" s="1493"/>
      <c r="B18" s="1494"/>
      <c r="C18" s="1893"/>
      <c r="D18" s="1893"/>
      <c r="E18" s="1895"/>
      <c r="F18" s="3290"/>
      <c r="G18" s="3292"/>
      <c r="H18" s="3295"/>
      <c r="I18" s="1893"/>
      <c r="J18" s="1452" t="s">
        <v>2669</v>
      </c>
      <c r="K18" s="1931"/>
      <c r="L18" s="3283"/>
      <c r="M18" s="2915"/>
      <c r="N18" s="2924"/>
      <c r="O18" s="1893"/>
      <c r="P18" s="2388"/>
      <c r="Q18" s="1947"/>
      <c r="R18" s="1492">
        <v>75000000</v>
      </c>
      <c r="S18" s="1461">
        <v>7</v>
      </c>
      <c r="T18" s="1461" t="s">
        <v>2660</v>
      </c>
      <c r="U18" s="1991"/>
      <c r="V18" s="1991"/>
      <c r="W18" s="1991"/>
      <c r="X18" s="1991"/>
      <c r="Y18" s="1991"/>
      <c r="Z18" s="1991"/>
      <c r="AA18" s="1991"/>
      <c r="AB18" s="1991"/>
      <c r="AC18" s="1991"/>
      <c r="AD18" s="1991"/>
      <c r="AE18" s="1991"/>
      <c r="AF18" s="1991"/>
      <c r="AG18" s="1991"/>
      <c r="AH18" s="1991"/>
      <c r="AI18" s="1991"/>
      <c r="AJ18" s="1991"/>
      <c r="AK18" s="2301"/>
      <c r="AL18" s="2301"/>
      <c r="AM18" s="2304"/>
      <c r="AN18" s="1496"/>
    </row>
    <row r="19" spans="1:40" s="13" customFormat="1" ht="20.25" customHeight="1" x14ac:dyDescent="0.2">
      <c r="A19" s="1465"/>
      <c r="B19" s="1466"/>
      <c r="C19" s="1893"/>
      <c r="D19" s="1893"/>
      <c r="E19" s="1895"/>
      <c r="F19" s="3290"/>
      <c r="G19" s="3292"/>
      <c r="H19" s="3295"/>
      <c r="I19" s="1893"/>
      <c r="J19" s="1452" t="s">
        <v>2670</v>
      </c>
      <c r="K19" s="3310"/>
      <c r="L19" s="3314"/>
      <c r="M19" s="2915"/>
      <c r="N19" s="3319"/>
      <c r="O19" s="3308"/>
      <c r="P19" s="2388"/>
      <c r="Q19" s="3282" t="s">
        <v>2671</v>
      </c>
      <c r="R19" s="1497">
        <f>4000000+3000000+24000000</f>
        <v>31000000</v>
      </c>
      <c r="S19" s="1461">
        <v>12</v>
      </c>
      <c r="T19" s="1461" t="s">
        <v>1960</v>
      </c>
      <c r="U19" s="3284"/>
      <c r="V19" s="3284"/>
      <c r="W19" s="3284"/>
      <c r="X19" s="3284"/>
      <c r="Y19" s="3284"/>
      <c r="Z19" s="3284"/>
      <c r="AA19" s="3284"/>
      <c r="AB19" s="3284"/>
      <c r="AC19" s="3284"/>
      <c r="AD19" s="3284"/>
      <c r="AE19" s="3284"/>
      <c r="AF19" s="3284"/>
      <c r="AG19" s="3284"/>
      <c r="AH19" s="3284"/>
      <c r="AI19" s="3284"/>
      <c r="AJ19" s="3284"/>
      <c r="AK19" s="2301"/>
      <c r="AL19" s="2301"/>
      <c r="AM19" s="2304"/>
    </row>
    <row r="20" spans="1:40" s="13" customFormat="1" ht="20.25" customHeight="1" x14ac:dyDescent="0.2">
      <c r="A20" s="1493"/>
      <c r="B20" s="1494"/>
      <c r="C20" s="1893"/>
      <c r="D20" s="1893"/>
      <c r="E20" s="1895"/>
      <c r="F20" s="3290"/>
      <c r="G20" s="3292"/>
      <c r="H20" s="3295"/>
      <c r="I20" s="1893"/>
      <c r="J20" s="1452" t="s">
        <v>2666</v>
      </c>
      <c r="K20" s="1931"/>
      <c r="L20" s="3283"/>
      <c r="M20" s="2915"/>
      <c r="N20" s="2924"/>
      <c r="O20" s="1893"/>
      <c r="P20" s="2388"/>
      <c r="Q20" s="3283"/>
      <c r="R20" s="1497">
        <f>56000000-R19</f>
        <v>25000000</v>
      </c>
      <c r="S20" s="1461">
        <v>12</v>
      </c>
      <c r="T20" s="1461" t="s">
        <v>1960</v>
      </c>
      <c r="U20" s="1991"/>
      <c r="V20" s="1991"/>
      <c r="W20" s="1991"/>
      <c r="X20" s="1991"/>
      <c r="Y20" s="1991"/>
      <c r="Z20" s="1991"/>
      <c r="AA20" s="1991"/>
      <c r="AB20" s="1991"/>
      <c r="AC20" s="1991"/>
      <c r="AD20" s="1991"/>
      <c r="AE20" s="1991"/>
      <c r="AF20" s="1991"/>
      <c r="AG20" s="1991"/>
      <c r="AH20" s="1991"/>
      <c r="AI20" s="1991"/>
      <c r="AJ20" s="1991"/>
      <c r="AK20" s="2301"/>
      <c r="AL20" s="2301"/>
      <c r="AM20" s="2304"/>
    </row>
    <row r="21" spans="1:40" s="13" customFormat="1" ht="20.25" customHeight="1" x14ac:dyDescent="0.2">
      <c r="A21" s="1493"/>
      <c r="B21" s="1494"/>
      <c r="C21" s="1893"/>
      <c r="D21" s="1893"/>
      <c r="E21" s="1895"/>
      <c r="F21" s="3290"/>
      <c r="G21" s="3292"/>
      <c r="H21" s="3295"/>
      <c r="I21" s="1893"/>
      <c r="J21" s="1452" t="s">
        <v>2669</v>
      </c>
      <c r="K21" s="1931"/>
      <c r="L21" s="3283"/>
      <c r="M21" s="2915"/>
      <c r="N21" s="2924"/>
      <c r="O21" s="1893"/>
      <c r="P21" s="2388"/>
      <c r="Q21" s="3283"/>
      <c r="R21" s="1497">
        <f>20000000+30000000</f>
        <v>50000000</v>
      </c>
      <c r="S21" s="1461">
        <v>7</v>
      </c>
      <c r="T21" s="1461" t="s">
        <v>2660</v>
      </c>
      <c r="U21" s="1991"/>
      <c r="V21" s="1991"/>
      <c r="W21" s="1991"/>
      <c r="X21" s="1991"/>
      <c r="Y21" s="1991"/>
      <c r="Z21" s="1991"/>
      <c r="AA21" s="1991"/>
      <c r="AB21" s="1991"/>
      <c r="AC21" s="1991"/>
      <c r="AD21" s="1991"/>
      <c r="AE21" s="1991"/>
      <c r="AF21" s="1991"/>
      <c r="AG21" s="1991"/>
      <c r="AH21" s="1991"/>
      <c r="AI21" s="1991"/>
      <c r="AJ21" s="1991"/>
      <c r="AK21" s="2301"/>
      <c r="AL21" s="2301"/>
      <c r="AM21" s="2304"/>
    </row>
    <row r="22" spans="1:40" s="13" customFormat="1" ht="32.25" customHeight="1" x14ac:dyDescent="0.2">
      <c r="A22" s="1465"/>
      <c r="B22" s="1466"/>
      <c r="C22" s="1893"/>
      <c r="D22" s="1893"/>
      <c r="E22" s="1895"/>
      <c r="F22" s="3290"/>
      <c r="G22" s="3292"/>
      <c r="H22" s="3295"/>
      <c r="I22" s="1893"/>
      <c r="J22" s="1452" t="s">
        <v>2672</v>
      </c>
      <c r="K22" s="3310"/>
      <c r="L22" s="3314"/>
      <c r="M22" s="2915"/>
      <c r="N22" s="3319"/>
      <c r="O22" s="3308"/>
      <c r="P22" s="2388"/>
      <c r="Q22" s="1947"/>
      <c r="R22" s="1497">
        <v>20000000</v>
      </c>
      <c r="S22" s="1461">
        <v>7</v>
      </c>
      <c r="T22" s="1461" t="s">
        <v>2660</v>
      </c>
      <c r="U22" s="3284"/>
      <c r="V22" s="3284"/>
      <c r="W22" s="3284"/>
      <c r="X22" s="3284"/>
      <c r="Y22" s="3284"/>
      <c r="Z22" s="3284"/>
      <c r="AA22" s="3284"/>
      <c r="AB22" s="3284"/>
      <c r="AC22" s="3284"/>
      <c r="AD22" s="3284"/>
      <c r="AE22" s="3284"/>
      <c r="AF22" s="3284"/>
      <c r="AG22" s="3284"/>
      <c r="AH22" s="3284"/>
      <c r="AI22" s="3284"/>
      <c r="AJ22" s="3284"/>
      <c r="AK22" s="2301"/>
      <c r="AL22" s="2301"/>
      <c r="AM22" s="2304"/>
    </row>
    <row r="23" spans="1:40" s="13" customFormat="1" ht="20.25" customHeight="1" x14ac:dyDescent="0.2">
      <c r="A23" s="1465"/>
      <c r="B23" s="1466"/>
      <c r="C23" s="1893"/>
      <c r="D23" s="1893"/>
      <c r="E23" s="1895"/>
      <c r="F23" s="3290"/>
      <c r="G23" s="3292"/>
      <c r="H23" s="3295"/>
      <c r="I23" s="1893"/>
      <c r="J23" s="1452" t="s">
        <v>2670</v>
      </c>
      <c r="K23" s="3310"/>
      <c r="L23" s="3314"/>
      <c r="M23" s="2915"/>
      <c r="N23" s="3319"/>
      <c r="O23" s="3308"/>
      <c r="P23" s="2388"/>
      <c r="Q23" s="3282" t="s">
        <v>2673</v>
      </c>
      <c r="R23" s="1492">
        <v>80000000</v>
      </c>
      <c r="S23" s="1461">
        <v>12</v>
      </c>
      <c r="T23" s="1461" t="s">
        <v>1960</v>
      </c>
      <c r="U23" s="3284"/>
      <c r="V23" s="3284"/>
      <c r="W23" s="3284"/>
      <c r="X23" s="3284"/>
      <c r="Y23" s="3284"/>
      <c r="Z23" s="3284"/>
      <c r="AA23" s="3284"/>
      <c r="AB23" s="3284"/>
      <c r="AC23" s="3284"/>
      <c r="AD23" s="3284"/>
      <c r="AE23" s="3284"/>
      <c r="AF23" s="3284"/>
      <c r="AG23" s="3284"/>
      <c r="AH23" s="3284"/>
      <c r="AI23" s="3284"/>
      <c r="AJ23" s="3284"/>
      <c r="AK23" s="2301"/>
      <c r="AL23" s="2301"/>
      <c r="AM23" s="2304"/>
    </row>
    <row r="24" spans="1:40" s="13" customFormat="1" ht="20.25" customHeight="1" x14ac:dyDescent="0.2">
      <c r="A24" s="1465"/>
      <c r="B24" s="1466"/>
      <c r="C24" s="1893"/>
      <c r="D24" s="1893"/>
      <c r="E24" s="1895"/>
      <c r="F24" s="3290"/>
      <c r="G24" s="3293"/>
      <c r="H24" s="3296"/>
      <c r="I24" s="1894"/>
      <c r="J24" s="1452" t="s">
        <v>2674</v>
      </c>
      <c r="K24" s="3310"/>
      <c r="L24" s="3314"/>
      <c r="M24" s="2918"/>
      <c r="N24" s="3319"/>
      <c r="O24" s="3308"/>
      <c r="P24" s="2389"/>
      <c r="Q24" s="1947"/>
      <c r="R24" s="1492">
        <v>20000000</v>
      </c>
      <c r="S24" s="1461">
        <v>7</v>
      </c>
      <c r="T24" s="1461" t="s">
        <v>2660</v>
      </c>
      <c r="U24" s="3284"/>
      <c r="V24" s="3284"/>
      <c r="W24" s="3284"/>
      <c r="X24" s="3284"/>
      <c r="Y24" s="3284"/>
      <c r="Z24" s="3284"/>
      <c r="AA24" s="3284"/>
      <c r="AB24" s="3284"/>
      <c r="AC24" s="3284"/>
      <c r="AD24" s="3284"/>
      <c r="AE24" s="3284"/>
      <c r="AF24" s="3284"/>
      <c r="AG24" s="3284"/>
      <c r="AH24" s="3284"/>
      <c r="AI24" s="3284"/>
      <c r="AJ24" s="3284"/>
      <c r="AK24" s="2302"/>
      <c r="AL24" s="2302"/>
      <c r="AM24" s="2305"/>
    </row>
    <row r="25" spans="1:40" s="13" customFormat="1" ht="20.25" customHeight="1" x14ac:dyDescent="0.2">
      <c r="A25" s="1493"/>
      <c r="B25" s="1494"/>
      <c r="C25" s="1893"/>
      <c r="D25" s="1893"/>
      <c r="E25" s="1895"/>
      <c r="F25" s="3290"/>
      <c r="G25" s="3297">
        <v>430103704</v>
      </c>
      <c r="H25" s="3294" t="s">
        <v>903</v>
      </c>
      <c r="I25" s="1892">
        <v>12</v>
      </c>
      <c r="J25" s="1452" t="s">
        <v>2675</v>
      </c>
      <c r="K25" s="1931"/>
      <c r="L25" s="3283"/>
      <c r="M25" s="2914">
        <f>SUM(R25:R35)/(N11)</f>
        <v>0.39597989774769038</v>
      </c>
      <c r="N25" s="2924"/>
      <c r="O25" s="1893"/>
      <c r="P25" s="2387" t="s">
        <v>2676</v>
      </c>
      <c r="Q25" s="3282" t="s">
        <v>2677</v>
      </c>
      <c r="R25" s="1462">
        <f>63455402+72672234</f>
        <v>136127636</v>
      </c>
      <c r="S25" s="1454">
        <v>4</v>
      </c>
      <c r="T25" s="1452" t="s">
        <v>2678</v>
      </c>
      <c r="U25" s="1991"/>
      <c r="V25" s="1991"/>
      <c r="W25" s="1991"/>
      <c r="X25" s="1991"/>
      <c r="Y25" s="1991"/>
      <c r="Z25" s="1991"/>
      <c r="AA25" s="1991"/>
      <c r="AB25" s="1991"/>
      <c r="AC25" s="1991"/>
      <c r="AD25" s="1991"/>
      <c r="AE25" s="1991"/>
      <c r="AF25" s="1991"/>
      <c r="AG25" s="1991"/>
      <c r="AH25" s="1991"/>
      <c r="AI25" s="1991"/>
      <c r="AJ25" s="1991"/>
      <c r="AK25" s="2300">
        <v>44200</v>
      </c>
      <c r="AL25" s="2300">
        <v>44560</v>
      </c>
      <c r="AM25" s="2300" t="s">
        <v>2657</v>
      </c>
    </row>
    <row r="26" spans="1:40" s="13" customFormat="1" ht="20.25" customHeight="1" x14ac:dyDescent="0.2">
      <c r="A26" s="1493"/>
      <c r="B26" s="1494"/>
      <c r="C26" s="1893"/>
      <c r="D26" s="1893"/>
      <c r="E26" s="1895"/>
      <c r="F26" s="3290"/>
      <c r="G26" s="3298"/>
      <c r="H26" s="3295"/>
      <c r="I26" s="1893"/>
      <c r="J26" s="1452" t="s">
        <v>2679</v>
      </c>
      <c r="K26" s="1931"/>
      <c r="L26" s="3283"/>
      <c r="M26" s="2915"/>
      <c r="N26" s="2924"/>
      <c r="O26" s="1893"/>
      <c r="P26" s="2388"/>
      <c r="Q26" s="3283"/>
      <c r="R26" s="1462">
        <v>66355890</v>
      </c>
      <c r="S26" s="1454">
        <v>3</v>
      </c>
      <c r="T26" s="1452" t="s">
        <v>2680</v>
      </c>
      <c r="U26" s="1991"/>
      <c r="V26" s="1991"/>
      <c r="W26" s="1991"/>
      <c r="X26" s="1991"/>
      <c r="Y26" s="1991"/>
      <c r="Z26" s="1991"/>
      <c r="AA26" s="1991"/>
      <c r="AB26" s="1991"/>
      <c r="AC26" s="1991"/>
      <c r="AD26" s="1991"/>
      <c r="AE26" s="1991"/>
      <c r="AF26" s="1991"/>
      <c r="AG26" s="1991"/>
      <c r="AH26" s="1991"/>
      <c r="AI26" s="1991"/>
      <c r="AJ26" s="1991"/>
      <c r="AK26" s="2301"/>
      <c r="AL26" s="2301"/>
      <c r="AM26" s="2301"/>
    </row>
    <row r="27" spans="1:40" s="13" customFormat="1" ht="20.25" customHeight="1" x14ac:dyDescent="0.2">
      <c r="A27" s="1493"/>
      <c r="B27" s="1494"/>
      <c r="C27" s="1893"/>
      <c r="D27" s="1893"/>
      <c r="E27" s="1895"/>
      <c r="F27" s="3290"/>
      <c r="G27" s="3298"/>
      <c r="H27" s="3295"/>
      <c r="I27" s="1893"/>
      <c r="J27" s="1452" t="s">
        <v>2669</v>
      </c>
      <c r="K27" s="1931"/>
      <c r="L27" s="3283"/>
      <c r="M27" s="2915"/>
      <c r="N27" s="2924"/>
      <c r="O27" s="1893"/>
      <c r="P27" s="2388"/>
      <c r="Q27" s="1947"/>
      <c r="R27" s="1462">
        <v>420000000</v>
      </c>
      <c r="S27" s="1454">
        <v>7</v>
      </c>
      <c r="T27" s="1452" t="s">
        <v>2660</v>
      </c>
      <c r="U27" s="1991"/>
      <c r="V27" s="1991"/>
      <c r="W27" s="1991"/>
      <c r="X27" s="1991"/>
      <c r="Y27" s="1991"/>
      <c r="Z27" s="1991"/>
      <c r="AA27" s="1991"/>
      <c r="AB27" s="1991"/>
      <c r="AC27" s="1991"/>
      <c r="AD27" s="1991"/>
      <c r="AE27" s="1991"/>
      <c r="AF27" s="1991"/>
      <c r="AG27" s="1991"/>
      <c r="AH27" s="1991"/>
      <c r="AI27" s="1991"/>
      <c r="AJ27" s="1991"/>
      <c r="AK27" s="2301"/>
      <c r="AL27" s="2301"/>
      <c r="AM27" s="2301"/>
    </row>
    <row r="28" spans="1:40" s="13" customFormat="1" ht="20.25" customHeight="1" x14ac:dyDescent="0.2">
      <c r="A28" s="1465"/>
      <c r="B28" s="1466"/>
      <c r="C28" s="1893"/>
      <c r="D28" s="1893"/>
      <c r="E28" s="1895"/>
      <c r="F28" s="3290"/>
      <c r="G28" s="3298"/>
      <c r="H28" s="3295"/>
      <c r="I28" s="1893"/>
      <c r="J28" s="1452" t="s">
        <v>2674</v>
      </c>
      <c r="K28" s="3310"/>
      <c r="L28" s="3314"/>
      <c r="M28" s="2915"/>
      <c r="N28" s="3319"/>
      <c r="O28" s="3308"/>
      <c r="P28" s="2388"/>
      <c r="Q28" s="3282" t="s">
        <v>2681</v>
      </c>
      <c r="R28" s="1455">
        <v>70000000</v>
      </c>
      <c r="S28" s="1461">
        <v>7</v>
      </c>
      <c r="T28" s="1461" t="s">
        <v>2660</v>
      </c>
      <c r="U28" s="3284"/>
      <c r="V28" s="3284"/>
      <c r="W28" s="3284"/>
      <c r="X28" s="3284"/>
      <c r="Y28" s="3284"/>
      <c r="Z28" s="3284"/>
      <c r="AA28" s="3284"/>
      <c r="AB28" s="3284"/>
      <c r="AC28" s="3284"/>
      <c r="AD28" s="3284"/>
      <c r="AE28" s="3284"/>
      <c r="AF28" s="3284"/>
      <c r="AG28" s="3284"/>
      <c r="AH28" s="3284"/>
      <c r="AI28" s="3284"/>
      <c r="AJ28" s="3284"/>
      <c r="AK28" s="2301"/>
      <c r="AL28" s="2301"/>
      <c r="AM28" s="2301"/>
    </row>
    <row r="29" spans="1:40" s="13" customFormat="1" ht="20.25" customHeight="1" x14ac:dyDescent="0.2">
      <c r="A29" s="1465"/>
      <c r="B29" s="1466"/>
      <c r="C29" s="1893"/>
      <c r="D29" s="1893"/>
      <c r="E29" s="1895"/>
      <c r="F29" s="3290"/>
      <c r="G29" s="3298"/>
      <c r="H29" s="3295"/>
      <c r="I29" s="1893"/>
      <c r="J29" s="1452" t="s">
        <v>2672</v>
      </c>
      <c r="K29" s="3310"/>
      <c r="L29" s="3314"/>
      <c r="M29" s="2915"/>
      <c r="N29" s="3319"/>
      <c r="O29" s="3308"/>
      <c r="P29" s="2388"/>
      <c r="Q29" s="3283"/>
      <c r="R29" s="1497">
        <f>125000000-R28</f>
        <v>55000000</v>
      </c>
      <c r="S29" s="1461">
        <v>7</v>
      </c>
      <c r="T29" s="1461" t="s">
        <v>2660</v>
      </c>
      <c r="U29" s="3284"/>
      <c r="V29" s="3284"/>
      <c r="W29" s="3284"/>
      <c r="X29" s="3284"/>
      <c r="Y29" s="3284"/>
      <c r="Z29" s="3284"/>
      <c r="AA29" s="3284"/>
      <c r="AB29" s="3284"/>
      <c r="AC29" s="3284"/>
      <c r="AD29" s="3284"/>
      <c r="AE29" s="3284"/>
      <c r="AF29" s="3284"/>
      <c r="AG29" s="3284"/>
      <c r="AH29" s="3284"/>
      <c r="AI29" s="3284"/>
      <c r="AJ29" s="3284"/>
      <c r="AK29" s="2301"/>
      <c r="AL29" s="2301"/>
      <c r="AM29" s="2301"/>
    </row>
    <row r="30" spans="1:40" s="13" customFormat="1" ht="20.25" customHeight="1" x14ac:dyDescent="0.2">
      <c r="A30" s="1465"/>
      <c r="B30" s="1466"/>
      <c r="C30" s="1893"/>
      <c r="D30" s="1893"/>
      <c r="E30" s="1895"/>
      <c r="F30" s="3290"/>
      <c r="G30" s="3298"/>
      <c r="H30" s="3295"/>
      <c r="I30" s="1893"/>
      <c r="J30" s="1452" t="s">
        <v>2682</v>
      </c>
      <c r="K30" s="3310"/>
      <c r="L30" s="3314"/>
      <c r="M30" s="2915"/>
      <c r="N30" s="3319"/>
      <c r="O30" s="3308"/>
      <c r="P30" s="2388"/>
      <c r="Q30" s="3283"/>
      <c r="R30" s="1497">
        <v>60000000</v>
      </c>
      <c r="S30" s="1454">
        <v>12</v>
      </c>
      <c r="T30" s="1452" t="s">
        <v>1960</v>
      </c>
      <c r="U30" s="3284"/>
      <c r="V30" s="3284"/>
      <c r="W30" s="3284"/>
      <c r="X30" s="3284"/>
      <c r="Y30" s="3284"/>
      <c r="Z30" s="3284"/>
      <c r="AA30" s="3284"/>
      <c r="AB30" s="3284"/>
      <c r="AC30" s="3284"/>
      <c r="AD30" s="3284"/>
      <c r="AE30" s="3284"/>
      <c r="AF30" s="3284"/>
      <c r="AG30" s="3284"/>
      <c r="AH30" s="3284"/>
      <c r="AI30" s="3284"/>
      <c r="AJ30" s="3284"/>
      <c r="AK30" s="2301"/>
      <c r="AL30" s="2301"/>
      <c r="AM30" s="2301"/>
    </row>
    <row r="31" spans="1:40" s="13" customFormat="1" ht="20.25" customHeight="1" x14ac:dyDescent="0.2">
      <c r="A31" s="1465"/>
      <c r="B31" s="1466"/>
      <c r="C31" s="1893"/>
      <c r="D31" s="1893"/>
      <c r="E31" s="1895"/>
      <c r="F31" s="3290"/>
      <c r="G31" s="3298"/>
      <c r="H31" s="3295"/>
      <c r="I31" s="1893"/>
      <c r="J31" s="1452" t="s">
        <v>2670</v>
      </c>
      <c r="K31" s="3310"/>
      <c r="L31" s="3314"/>
      <c r="M31" s="2915"/>
      <c r="N31" s="3319"/>
      <c r="O31" s="3308"/>
      <c r="P31" s="2388"/>
      <c r="Q31" s="1947"/>
      <c r="R31" s="1455">
        <f>75148526+41872778-R30</f>
        <v>57021304</v>
      </c>
      <c r="S31" s="1454">
        <v>12</v>
      </c>
      <c r="T31" s="1452" t="s">
        <v>1960</v>
      </c>
      <c r="U31" s="3284"/>
      <c r="V31" s="3284"/>
      <c r="W31" s="3284"/>
      <c r="X31" s="3284"/>
      <c r="Y31" s="3284"/>
      <c r="Z31" s="3284"/>
      <c r="AA31" s="3284"/>
      <c r="AB31" s="3284"/>
      <c r="AC31" s="3284"/>
      <c r="AD31" s="3284"/>
      <c r="AE31" s="3284"/>
      <c r="AF31" s="3284"/>
      <c r="AG31" s="3284"/>
      <c r="AH31" s="3284"/>
      <c r="AI31" s="3284"/>
      <c r="AJ31" s="3284"/>
      <c r="AK31" s="2301"/>
      <c r="AL31" s="2301"/>
      <c r="AM31" s="2301"/>
    </row>
    <row r="32" spans="1:40" s="13" customFormat="1" ht="20.25" customHeight="1" x14ac:dyDescent="0.2">
      <c r="A32" s="1493"/>
      <c r="B32" s="1494"/>
      <c r="C32" s="1893"/>
      <c r="D32" s="1893"/>
      <c r="E32" s="1895"/>
      <c r="F32" s="3290"/>
      <c r="G32" s="3298"/>
      <c r="H32" s="3295"/>
      <c r="I32" s="1893"/>
      <c r="J32" s="1452" t="s">
        <v>2669</v>
      </c>
      <c r="K32" s="1931"/>
      <c r="L32" s="3283"/>
      <c r="M32" s="2915"/>
      <c r="N32" s="2924"/>
      <c r="O32" s="1893"/>
      <c r="P32" s="2388"/>
      <c r="Q32" s="3282" t="s">
        <v>2683</v>
      </c>
      <c r="R32" s="1498">
        <f>50000000-R33</f>
        <v>20000000</v>
      </c>
      <c r="S32" s="1461">
        <v>7</v>
      </c>
      <c r="T32" s="1461" t="s">
        <v>2660</v>
      </c>
      <c r="U32" s="1991"/>
      <c r="V32" s="1991"/>
      <c r="W32" s="1991"/>
      <c r="X32" s="1991"/>
      <c r="Y32" s="1991"/>
      <c r="Z32" s="1991"/>
      <c r="AA32" s="1991"/>
      <c r="AB32" s="1991"/>
      <c r="AC32" s="1991"/>
      <c r="AD32" s="1991"/>
      <c r="AE32" s="1991"/>
      <c r="AF32" s="1991"/>
      <c r="AG32" s="1991"/>
      <c r="AH32" s="1991"/>
      <c r="AI32" s="1991"/>
      <c r="AJ32" s="1991"/>
      <c r="AK32" s="2301"/>
      <c r="AL32" s="2301"/>
      <c r="AM32" s="2301"/>
    </row>
    <row r="33" spans="1:41" s="13" customFormat="1" ht="20.25" customHeight="1" x14ac:dyDescent="0.2">
      <c r="A33" s="1465"/>
      <c r="B33" s="1466"/>
      <c r="C33" s="1893"/>
      <c r="D33" s="1893"/>
      <c r="E33" s="1895"/>
      <c r="F33" s="3290"/>
      <c r="G33" s="3298"/>
      <c r="H33" s="3295"/>
      <c r="I33" s="1893"/>
      <c r="J33" s="1452" t="s">
        <v>2672</v>
      </c>
      <c r="K33" s="3310"/>
      <c r="L33" s="3314"/>
      <c r="M33" s="2915"/>
      <c r="N33" s="3319"/>
      <c r="O33" s="3308"/>
      <c r="P33" s="2388"/>
      <c r="Q33" s="3283"/>
      <c r="R33" s="1498">
        <f>10000000+8000000+12000000</f>
        <v>30000000</v>
      </c>
      <c r="S33" s="1461">
        <v>7</v>
      </c>
      <c r="T33" s="1461" t="s">
        <v>2660</v>
      </c>
      <c r="U33" s="3284"/>
      <c r="V33" s="3284"/>
      <c r="W33" s="3284"/>
      <c r="X33" s="3284"/>
      <c r="Y33" s="3284"/>
      <c r="Z33" s="3284"/>
      <c r="AA33" s="3284"/>
      <c r="AB33" s="3284"/>
      <c r="AC33" s="3284"/>
      <c r="AD33" s="3284"/>
      <c r="AE33" s="3284"/>
      <c r="AF33" s="3284"/>
      <c r="AG33" s="3284"/>
      <c r="AH33" s="3284"/>
      <c r="AI33" s="3284"/>
      <c r="AJ33" s="3284"/>
      <c r="AK33" s="2301"/>
      <c r="AL33" s="2301"/>
      <c r="AM33" s="2301"/>
    </row>
    <row r="34" spans="1:41" s="13" customFormat="1" ht="20.25" customHeight="1" x14ac:dyDescent="0.2">
      <c r="A34" s="1465"/>
      <c r="B34" s="1466"/>
      <c r="C34" s="1893"/>
      <c r="D34" s="1893"/>
      <c r="E34" s="1895"/>
      <c r="F34" s="3290"/>
      <c r="G34" s="3298"/>
      <c r="H34" s="3295"/>
      <c r="I34" s="1893"/>
      <c r="J34" s="1452" t="s">
        <v>2684</v>
      </c>
      <c r="K34" s="3310"/>
      <c r="L34" s="3314"/>
      <c r="M34" s="2915"/>
      <c r="N34" s="3319"/>
      <c r="O34" s="3308"/>
      <c r="P34" s="2388"/>
      <c r="Q34" s="3283"/>
      <c r="R34" s="1499">
        <v>30000000</v>
      </c>
      <c r="S34" s="1461">
        <v>9</v>
      </c>
      <c r="T34" s="1460" t="s">
        <v>2685</v>
      </c>
      <c r="U34" s="3284"/>
      <c r="V34" s="3284"/>
      <c r="W34" s="3284"/>
      <c r="X34" s="3284"/>
      <c r="Y34" s="3284"/>
      <c r="Z34" s="3284"/>
      <c r="AA34" s="3284"/>
      <c r="AB34" s="3284"/>
      <c r="AC34" s="3284"/>
      <c r="AD34" s="3284"/>
      <c r="AE34" s="3284"/>
      <c r="AF34" s="3284"/>
      <c r="AG34" s="3284"/>
      <c r="AH34" s="3284"/>
      <c r="AI34" s="3284"/>
      <c r="AJ34" s="3284"/>
      <c r="AK34" s="2301"/>
      <c r="AL34" s="2301"/>
      <c r="AM34" s="2301"/>
    </row>
    <row r="35" spans="1:41" s="13" customFormat="1" ht="20.25" customHeight="1" x14ac:dyDescent="0.2">
      <c r="A35" s="1465"/>
      <c r="B35" s="1466"/>
      <c r="C35" s="1893"/>
      <c r="D35" s="1893"/>
      <c r="E35" s="1895"/>
      <c r="F35" s="3290"/>
      <c r="G35" s="3298"/>
      <c r="H35" s="3295"/>
      <c r="I35" s="1893"/>
      <c r="J35" s="1452" t="s">
        <v>2686</v>
      </c>
      <c r="K35" s="3310"/>
      <c r="L35" s="3314"/>
      <c r="M35" s="2918"/>
      <c r="N35" s="3319"/>
      <c r="O35" s="3308"/>
      <c r="P35" s="2388"/>
      <c r="Q35" s="1947"/>
      <c r="R35" s="1462">
        <v>40000000</v>
      </c>
      <c r="S35" s="1454">
        <v>3</v>
      </c>
      <c r="T35" s="1452" t="s">
        <v>2680</v>
      </c>
      <c r="U35" s="3284"/>
      <c r="V35" s="3284"/>
      <c r="W35" s="3284"/>
      <c r="X35" s="3284"/>
      <c r="Y35" s="3284"/>
      <c r="Z35" s="3284"/>
      <c r="AA35" s="3284"/>
      <c r="AB35" s="3284"/>
      <c r="AC35" s="3284"/>
      <c r="AD35" s="3284"/>
      <c r="AE35" s="3284"/>
      <c r="AF35" s="3284"/>
      <c r="AG35" s="3284"/>
      <c r="AH35" s="3284"/>
      <c r="AI35" s="3284"/>
      <c r="AJ35" s="3284"/>
      <c r="AK35" s="2302"/>
      <c r="AL35" s="2302"/>
      <c r="AM35" s="2302"/>
    </row>
    <row r="36" spans="1:41" s="13" customFormat="1" ht="63" customHeight="1" x14ac:dyDescent="0.2">
      <c r="A36" s="1490"/>
      <c r="B36" s="1491"/>
      <c r="C36" s="1893"/>
      <c r="D36" s="1893"/>
      <c r="E36" s="1927">
        <v>4301006</v>
      </c>
      <c r="F36" s="3276" t="s">
        <v>904</v>
      </c>
      <c r="G36" s="3279">
        <v>430100600</v>
      </c>
      <c r="H36" s="1952" t="s">
        <v>905</v>
      </c>
      <c r="I36" s="1892">
        <v>1</v>
      </c>
      <c r="J36" s="1452" t="s">
        <v>2687</v>
      </c>
      <c r="K36" s="1931"/>
      <c r="L36" s="3283"/>
      <c r="M36" s="2914">
        <f>SUM(R36:R38)/(N11)</f>
        <v>3.0639775461691717E-2</v>
      </c>
      <c r="N36" s="2924"/>
      <c r="O36" s="1893"/>
      <c r="P36" s="2387" t="s">
        <v>2688</v>
      </c>
      <c r="Q36" s="3282" t="s">
        <v>2689</v>
      </c>
      <c r="R36" s="1462">
        <v>20000000</v>
      </c>
      <c r="S36" s="1454">
        <v>3</v>
      </c>
      <c r="T36" s="1452" t="s">
        <v>2680</v>
      </c>
      <c r="U36" s="1991"/>
      <c r="V36" s="1991"/>
      <c r="W36" s="1991"/>
      <c r="X36" s="1991"/>
      <c r="Y36" s="1991"/>
      <c r="Z36" s="1991"/>
      <c r="AA36" s="1991"/>
      <c r="AB36" s="1991"/>
      <c r="AC36" s="1991"/>
      <c r="AD36" s="1991"/>
      <c r="AE36" s="1991"/>
      <c r="AF36" s="1991"/>
      <c r="AG36" s="1991"/>
      <c r="AH36" s="1991"/>
      <c r="AI36" s="1991"/>
      <c r="AJ36" s="1991"/>
      <c r="AK36" s="2300">
        <v>44200</v>
      </c>
      <c r="AL36" s="2300">
        <v>44560</v>
      </c>
      <c r="AM36" s="2303" t="s">
        <v>2657</v>
      </c>
    </row>
    <row r="37" spans="1:41" s="13" customFormat="1" ht="39" customHeight="1" x14ac:dyDescent="0.2">
      <c r="A37" s="1490"/>
      <c r="B37" s="1491"/>
      <c r="C37" s="1893"/>
      <c r="D37" s="1893"/>
      <c r="E37" s="1928"/>
      <c r="F37" s="3277"/>
      <c r="G37" s="3280"/>
      <c r="H37" s="1952"/>
      <c r="I37" s="1893"/>
      <c r="J37" s="1452" t="s">
        <v>2690</v>
      </c>
      <c r="K37" s="1931"/>
      <c r="L37" s="3283"/>
      <c r="M37" s="2915"/>
      <c r="N37" s="2924"/>
      <c r="O37" s="1893"/>
      <c r="P37" s="2388"/>
      <c r="Q37" s="1947"/>
      <c r="R37" s="1499">
        <v>50000000</v>
      </c>
      <c r="S37" s="1461">
        <v>12</v>
      </c>
      <c r="T37" s="1498" t="s">
        <v>1960</v>
      </c>
      <c r="U37" s="1991"/>
      <c r="V37" s="1991"/>
      <c r="W37" s="1991"/>
      <c r="X37" s="1991"/>
      <c r="Y37" s="1991"/>
      <c r="Z37" s="1991"/>
      <c r="AA37" s="1991"/>
      <c r="AB37" s="1991"/>
      <c r="AC37" s="1991"/>
      <c r="AD37" s="1991"/>
      <c r="AE37" s="1991"/>
      <c r="AF37" s="1991"/>
      <c r="AG37" s="1991"/>
      <c r="AH37" s="1991"/>
      <c r="AI37" s="1991"/>
      <c r="AJ37" s="1991"/>
      <c r="AK37" s="2301"/>
      <c r="AL37" s="2301"/>
      <c r="AM37" s="2304"/>
    </row>
    <row r="38" spans="1:41" s="13" customFormat="1" ht="62.25" customHeight="1" x14ac:dyDescent="0.2">
      <c r="A38" s="1465"/>
      <c r="B38" s="1466"/>
      <c r="C38" s="3268"/>
      <c r="D38" s="3268"/>
      <c r="E38" s="1929"/>
      <c r="F38" s="3278"/>
      <c r="G38" s="3281"/>
      <c r="H38" s="1952"/>
      <c r="I38" s="1894"/>
      <c r="J38" s="1452" t="s">
        <v>2691</v>
      </c>
      <c r="K38" s="3311"/>
      <c r="L38" s="3315"/>
      <c r="M38" s="2918"/>
      <c r="N38" s="3320"/>
      <c r="O38" s="3309"/>
      <c r="P38" s="2389"/>
      <c r="Q38" s="1457" t="s">
        <v>2692</v>
      </c>
      <c r="R38" s="1462">
        <v>6178126.9800000004</v>
      </c>
      <c r="S38" s="1454">
        <v>3</v>
      </c>
      <c r="T38" s="1452" t="s">
        <v>2680</v>
      </c>
      <c r="U38" s="3285"/>
      <c r="V38" s="3285"/>
      <c r="W38" s="3285"/>
      <c r="X38" s="3285"/>
      <c r="Y38" s="3285"/>
      <c r="Z38" s="3285"/>
      <c r="AA38" s="3285"/>
      <c r="AB38" s="3285"/>
      <c r="AC38" s="3285"/>
      <c r="AD38" s="3285"/>
      <c r="AE38" s="3285"/>
      <c r="AF38" s="3285"/>
      <c r="AG38" s="3285"/>
      <c r="AH38" s="3285"/>
      <c r="AI38" s="3285"/>
      <c r="AJ38" s="3285"/>
      <c r="AK38" s="2302"/>
      <c r="AL38" s="2302"/>
      <c r="AM38" s="2305"/>
    </row>
    <row r="39" spans="1:41" s="13" customFormat="1" ht="20.25" customHeight="1" x14ac:dyDescent="0.2">
      <c r="A39" s="1449"/>
      <c r="B39" s="1450"/>
      <c r="C39" s="1500">
        <v>4302</v>
      </c>
      <c r="D39" s="1488" t="s">
        <v>906</v>
      </c>
      <c r="E39" s="1488"/>
      <c r="F39" s="556"/>
      <c r="G39" s="556"/>
      <c r="H39" s="555"/>
      <c r="I39" s="555"/>
      <c r="J39" s="555"/>
      <c r="K39" s="557"/>
      <c r="L39" s="556"/>
      <c r="M39" s="1501"/>
      <c r="N39" s="365"/>
      <c r="O39" s="556"/>
      <c r="P39" s="556"/>
      <c r="Q39" s="556"/>
      <c r="R39" s="1502">
        <f>SUM(R11:R38)</f>
        <v>2486249518.2199998</v>
      </c>
      <c r="S39" s="561"/>
      <c r="T39" s="557"/>
      <c r="U39" s="555"/>
      <c r="V39" s="555"/>
      <c r="W39" s="555"/>
      <c r="X39" s="555"/>
      <c r="Y39" s="555"/>
      <c r="Z39" s="555"/>
      <c r="AA39" s="555"/>
      <c r="AB39" s="555"/>
      <c r="AC39" s="555"/>
      <c r="AD39" s="555"/>
      <c r="AE39" s="555"/>
      <c r="AF39" s="555"/>
      <c r="AG39" s="555"/>
      <c r="AH39" s="555"/>
      <c r="AI39" s="555"/>
      <c r="AJ39" s="555"/>
      <c r="AK39" s="562"/>
      <c r="AL39" s="562"/>
      <c r="AM39" s="563"/>
    </row>
    <row r="40" spans="1:41" s="13" customFormat="1" ht="20.25" customHeight="1" x14ac:dyDescent="0.2">
      <c r="A40" s="1503"/>
      <c r="C40" s="2856"/>
      <c r="D40" s="1921"/>
      <c r="E40" s="2856">
        <v>4302075</v>
      </c>
      <c r="F40" s="1921" t="s">
        <v>907</v>
      </c>
      <c r="G40" s="2856">
        <v>430207500</v>
      </c>
      <c r="H40" s="1897" t="s">
        <v>908</v>
      </c>
      <c r="I40" s="2856">
        <v>25</v>
      </c>
      <c r="J40" s="1463" t="s">
        <v>2693</v>
      </c>
      <c r="K40" s="2855">
        <v>2020003630010</v>
      </c>
      <c r="L40" s="1921" t="s">
        <v>2694</v>
      </c>
      <c r="M40" s="3275">
        <v>1</v>
      </c>
      <c r="N40" s="2005">
        <f>SUM(R40:R48)</f>
        <v>972480736</v>
      </c>
      <c r="O40" s="1921" t="s">
        <v>909</v>
      </c>
      <c r="P40" s="1921" t="s">
        <v>2695</v>
      </c>
      <c r="Q40" s="3273" t="s">
        <v>2696</v>
      </c>
      <c r="R40" s="1499">
        <v>250000000</v>
      </c>
      <c r="S40" s="1461">
        <v>4</v>
      </c>
      <c r="T40" s="1461" t="s">
        <v>2678</v>
      </c>
      <c r="U40" s="2006">
        <f>280-50</f>
        <v>230</v>
      </c>
      <c r="V40" s="2006">
        <f>320-50</f>
        <v>270</v>
      </c>
      <c r="W40" s="2006">
        <v>110</v>
      </c>
      <c r="X40" s="2006">
        <f>135+59+70+6</f>
        <v>270</v>
      </c>
      <c r="Y40" s="2006">
        <f>50+12+8+50</f>
        <v>120</v>
      </c>
      <c r="Z40" s="2006"/>
      <c r="AA40" s="2006"/>
      <c r="AB40" s="2006"/>
      <c r="AC40" s="2006"/>
      <c r="AD40" s="2006"/>
      <c r="AE40" s="2006"/>
      <c r="AF40" s="2006"/>
      <c r="AG40" s="2006"/>
      <c r="AH40" s="2006">
        <v>110</v>
      </c>
      <c r="AI40" s="2006"/>
      <c r="AJ40" s="2006">
        <v>500</v>
      </c>
      <c r="AK40" s="3269">
        <v>44200</v>
      </c>
      <c r="AL40" s="3269">
        <v>44560</v>
      </c>
      <c r="AM40" s="3271" t="s">
        <v>2657</v>
      </c>
    </row>
    <row r="41" spans="1:41" s="13" customFormat="1" ht="20.25" customHeight="1" x14ac:dyDescent="0.2">
      <c r="A41" s="1503"/>
      <c r="C41" s="2856"/>
      <c r="D41" s="1921"/>
      <c r="E41" s="2856"/>
      <c r="F41" s="1921"/>
      <c r="G41" s="2856"/>
      <c r="H41" s="1897"/>
      <c r="I41" s="2856"/>
      <c r="J41" s="1463" t="s">
        <v>2697</v>
      </c>
      <c r="K41" s="2855"/>
      <c r="L41" s="1921"/>
      <c r="M41" s="3275"/>
      <c r="N41" s="2856"/>
      <c r="O41" s="1921"/>
      <c r="P41" s="2374"/>
      <c r="Q41" s="3274"/>
      <c r="R41" s="1499">
        <v>58390811</v>
      </c>
      <c r="S41" s="1461">
        <v>3</v>
      </c>
      <c r="T41" s="1461" t="s">
        <v>2680</v>
      </c>
      <c r="U41" s="1991"/>
      <c r="V41" s="1991"/>
      <c r="W41" s="1991"/>
      <c r="X41" s="1991"/>
      <c r="Y41" s="1991"/>
      <c r="Z41" s="1991"/>
      <c r="AA41" s="1991"/>
      <c r="AB41" s="1991"/>
      <c r="AC41" s="1991"/>
      <c r="AD41" s="1991"/>
      <c r="AE41" s="1991"/>
      <c r="AF41" s="1991"/>
      <c r="AG41" s="1991"/>
      <c r="AH41" s="1991"/>
      <c r="AI41" s="1991"/>
      <c r="AJ41" s="1991"/>
      <c r="AK41" s="3270"/>
      <c r="AL41" s="3270"/>
      <c r="AM41" s="3271"/>
    </row>
    <row r="42" spans="1:41" s="13" customFormat="1" ht="44.25" customHeight="1" x14ac:dyDescent="0.2">
      <c r="A42" s="1503"/>
      <c r="C42" s="2856"/>
      <c r="D42" s="1921"/>
      <c r="E42" s="2856"/>
      <c r="F42" s="1921"/>
      <c r="G42" s="2856"/>
      <c r="H42" s="1897"/>
      <c r="I42" s="2856"/>
      <c r="J42" s="1463" t="s">
        <v>2693</v>
      </c>
      <c r="K42" s="2855"/>
      <c r="L42" s="1921"/>
      <c r="M42" s="3275"/>
      <c r="N42" s="2856"/>
      <c r="O42" s="1921"/>
      <c r="P42" s="2374"/>
      <c r="Q42" s="3272" t="s">
        <v>2698</v>
      </c>
      <c r="R42" s="1499">
        <v>285000000</v>
      </c>
      <c r="S42" s="1461">
        <v>4</v>
      </c>
      <c r="T42" s="1461" t="s">
        <v>2678</v>
      </c>
      <c r="U42" s="1991"/>
      <c r="V42" s="1991"/>
      <c r="W42" s="1991"/>
      <c r="X42" s="1991"/>
      <c r="Y42" s="1991"/>
      <c r="Z42" s="1991"/>
      <c r="AA42" s="1991"/>
      <c r="AB42" s="1991"/>
      <c r="AC42" s="1991"/>
      <c r="AD42" s="1991"/>
      <c r="AE42" s="1991"/>
      <c r="AF42" s="1991"/>
      <c r="AG42" s="1991"/>
      <c r="AH42" s="1991"/>
      <c r="AI42" s="1991"/>
      <c r="AJ42" s="1991"/>
      <c r="AK42" s="3270"/>
      <c r="AL42" s="3270"/>
      <c r="AM42" s="3271"/>
      <c r="AN42" s="1496"/>
    </row>
    <row r="43" spans="1:41" s="13" customFormat="1" ht="42" customHeight="1" x14ac:dyDescent="0.2">
      <c r="A43" s="1503"/>
      <c r="C43" s="2856"/>
      <c r="D43" s="1921"/>
      <c r="E43" s="2856"/>
      <c r="F43" s="1921"/>
      <c r="G43" s="2856"/>
      <c r="H43" s="1897"/>
      <c r="I43" s="2856"/>
      <c r="J43" s="1463" t="s">
        <v>2699</v>
      </c>
      <c r="K43" s="2855"/>
      <c r="L43" s="1921"/>
      <c r="M43" s="3275"/>
      <c r="N43" s="2856"/>
      <c r="O43" s="1921"/>
      <c r="P43" s="2374"/>
      <c r="Q43" s="3272"/>
      <c r="R43" s="1499">
        <v>69000000</v>
      </c>
      <c r="S43" s="1461">
        <v>12</v>
      </c>
      <c r="T43" s="1461" t="s">
        <v>1960</v>
      </c>
      <c r="U43" s="1991"/>
      <c r="V43" s="1991"/>
      <c r="W43" s="1991"/>
      <c r="X43" s="1991"/>
      <c r="Y43" s="1991"/>
      <c r="Z43" s="1991"/>
      <c r="AA43" s="1991"/>
      <c r="AB43" s="1991"/>
      <c r="AC43" s="1991"/>
      <c r="AD43" s="1991"/>
      <c r="AE43" s="1991"/>
      <c r="AF43" s="1991"/>
      <c r="AG43" s="1991"/>
      <c r="AH43" s="1991"/>
      <c r="AI43" s="1991"/>
      <c r="AJ43" s="1991"/>
      <c r="AK43" s="3270"/>
      <c r="AL43" s="3270"/>
      <c r="AM43" s="3271"/>
    </row>
    <row r="44" spans="1:41" s="13" customFormat="1" ht="36" customHeight="1" x14ac:dyDescent="0.2">
      <c r="A44" s="1503"/>
      <c r="C44" s="2856"/>
      <c r="D44" s="1921"/>
      <c r="E44" s="2856"/>
      <c r="F44" s="1921"/>
      <c r="G44" s="2856"/>
      <c r="H44" s="1897"/>
      <c r="I44" s="2856"/>
      <c r="J44" s="1463" t="s">
        <v>2700</v>
      </c>
      <c r="K44" s="2855"/>
      <c r="L44" s="1921"/>
      <c r="M44" s="3275"/>
      <c r="N44" s="2856"/>
      <c r="O44" s="1921"/>
      <c r="P44" s="2374"/>
      <c r="Q44" s="3272" t="s">
        <v>2701</v>
      </c>
      <c r="R44" s="1499">
        <f>98996378+50124172</f>
        <v>149120550</v>
      </c>
      <c r="S44" s="1461">
        <v>4</v>
      </c>
      <c r="T44" s="1461" t="s">
        <v>2678</v>
      </c>
      <c r="U44" s="1991"/>
      <c r="V44" s="1991"/>
      <c r="W44" s="1991"/>
      <c r="X44" s="1991"/>
      <c r="Y44" s="1991"/>
      <c r="Z44" s="1991"/>
      <c r="AA44" s="1991"/>
      <c r="AB44" s="1991"/>
      <c r="AC44" s="1991"/>
      <c r="AD44" s="1991"/>
      <c r="AE44" s="1991"/>
      <c r="AF44" s="1991"/>
      <c r="AG44" s="1991"/>
      <c r="AH44" s="1991"/>
      <c r="AI44" s="1991"/>
      <c r="AJ44" s="1991"/>
      <c r="AK44" s="3270"/>
      <c r="AL44" s="3270"/>
      <c r="AM44" s="3271"/>
    </row>
    <row r="45" spans="1:41" s="13" customFormat="1" ht="28.5" customHeight="1" x14ac:dyDescent="0.2">
      <c r="A45" s="1503"/>
      <c r="C45" s="2856"/>
      <c r="D45" s="1921"/>
      <c r="E45" s="2856"/>
      <c r="F45" s="1921"/>
      <c r="G45" s="2856"/>
      <c r="H45" s="1897"/>
      <c r="I45" s="2856"/>
      <c r="J45" s="1463" t="s">
        <v>2702</v>
      </c>
      <c r="K45" s="2855"/>
      <c r="L45" s="1921"/>
      <c r="M45" s="3275"/>
      <c r="N45" s="2856"/>
      <c r="O45" s="1921"/>
      <c r="P45" s="2374"/>
      <c r="Q45" s="3272"/>
      <c r="R45" s="1504">
        <v>50000000</v>
      </c>
      <c r="S45" s="1459">
        <v>12</v>
      </c>
      <c r="T45" s="1459" t="s">
        <v>1960</v>
      </c>
      <c r="U45" s="1991"/>
      <c r="V45" s="1991"/>
      <c r="W45" s="1991"/>
      <c r="X45" s="1991"/>
      <c r="Y45" s="1991"/>
      <c r="Z45" s="1991"/>
      <c r="AA45" s="1991"/>
      <c r="AB45" s="1991"/>
      <c r="AC45" s="1991"/>
      <c r="AD45" s="1991"/>
      <c r="AE45" s="1991"/>
      <c r="AF45" s="1991"/>
      <c r="AG45" s="1991"/>
      <c r="AH45" s="1991"/>
      <c r="AI45" s="1991"/>
      <c r="AJ45" s="1991"/>
      <c r="AK45" s="3270"/>
      <c r="AL45" s="3270"/>
      <c r="AM45" s="3271"/>
    </row>
    <row r="46" spans="1:41" s="13" customFormat="1" ht="36" customHeight="1" x14ac:dyDescent="0.2">
      <c r="A46" s="1503"/>
      <c r="C46" s="2856"/>
      <c r="D46" s="1921"/>
      <c r="E46" s="2856"/>
      <c r="F46" s="1921"/>
      <c r="G46" s="2856"/>
      <c r="H46" s="1897"/>
      <c r="I46" s="2856"/>
      <c r="J46" s="1463" t="s">
        <v>2702</v>
      </c>
      <c r="K46" s="2855"/>
      <c r="L46" s="1921"/>
      <c r="M46" s="3275"/>
      <c r="N46" s="2856"/>
      <c r="O46" s="1921"/>
      <c r="P46" s="2374"/>
      <c r="Q46" s="3272" t="s">
        <v>2703</v>
      </c>
      <c r="R46" s="1499">
        <v>50164200</v>
      </c>
      <c r="S46" s="1461">
        <v>12</v>
      </c>
      <c r="T46" s="1461" t="s">
        <v>1960</v>
      </c>
      <c r="U46" s="1991"/>
      <c r="V46" s="1991"/>
      <c r="W46" s="1991"/>
      <c r="X46" s="1991"/>
      <c r="Y46" s="1991"/>
      <c r="Z46" s="1991"/>
      <c r="AA46" s="1991"/>
      <c r="AB46" s="1991"/>
      <c r="AC46" s="1991"/>
      <c r="AD46" s="1991"/>
      <c r="AE46" s="1991"/>
      <c r="AF46" s="1991"/>
      <c r="AG46" s="1991"/>
      <c r="AH46" s="1991"/>
      <c r="AI46" s="1991"/>
      <c r="AJ46" s="1991"/>
      <c r="AK46" s="3270"/>
      <c r="AL46" s="3270"/>
      <c r="AM46" s="3271"/>
    </row>
    <row r="47" spans="1:41" s="13" customFormat="1" ht="54" customHeight="1" x14ac:dyDescent="0.2">
      <c r="A47" s="1503"/>
      <c r="C47" s="2856"/>
      <c r="D47" s="1921"/>
      <c r="E47" s="2856"/>
      <c r="F47" s="1921"/>
      <c r="G47" s="2856"/>
      <c r="H47" s="1897"/>
      <c r="I47" s="2856"/>
      <c r="J47" s="1463" t="s">
        <v>2704</v>
      </c>
      <c r="K47" s="2855"/>
      <c r="L47" s="1921"/>
      <c r="M47" s="3275"/>
      <c r="N47" s="2856"/>
      <c r="O47" s="1921"/>
      <c r="P47" s="2374"/>
      <c r="Q47" s="3272"/>
      <c r="R47" s="1499">
        <f>60805175-R48</f>
        <v>58805175</v>
      </c>
      <c r="S47" s="1461">
        <v>3</v>
      </c>
      <c r="T47" s="1461" t="s">
        <v>2680</v>
      </c>
      <c r="U47" s="1991"/>
      <c r="V47" s="1991"/>
      <c r="W47" s="1991"/>
      <c r="X47" s="1991"/>
      <c r="Y47" s="1991"/>
      <c r="Z47" s="1991"/>
      <c r="AA47" s="1991"/>
      <c r="AB47" s="1991"/>
      <c r="AC47" s="1991"/>
      <c r="AD47" s="1991"/>
      <c r="AE47" s="1991"/>
      <c r="AF47" s="1991"/>
      <c r="AG47" s="1991"/>
      <c r="AH47" s="1991"/>
      <c r="AI47" s="1991"/>
      <c r="AJ47" s="1991"/>
      <c r="AK47" s="3270"/>
      <c r="AL47" s="3270"/>
      <c r="AM47" s="3271"/>
      <c r="AO47" s="1496"/>
    </row>
    <row r="48" spans="1:41" s="13" customFormat="1" ht="75" customHeight="1" x14ac:dyDescent="0.2">
      <c r="A48" s="1503"/>
      <c r="C48" s="2856"/>
      <c r="D48" s="1921"/>
      <c r="E48" s="2856"/>
      <c r="F48" s="1921"/>
      <c r="G48" s="2856"/>
      <c r="H48" s="1897"/>
      <c r="I48" s="2856"/>
      <c r="J48" s="1463" t="s">
        <v>2704</v>
      </c>
      <c r="K48" s="2855"/>
      <c r="L48" s="1921"/>
      <c r="M48" s="3275"/>
      <c r="N48" s="2856"/>
      <c r="O48" s="1921"/>
      <c r="P48" s="2374"/>
      <c r="Q48" s="443" t="s">
        <v>2705</v>
      </c>
      <c r="R48" s="1499">
        <v>2000000</v>
      </c>
      <c r="S48" s="1461">
        <v>3</v>
      </c>
      <c r="T48" s="1461" t="s">
        <v>2680</v>
      </c>
      <c r="U48" s="2007"/>
      <c r="V48" s="2007"/>
      <c r="W48" s="2007"/>
      <c r="X48" s="2007"/>
      <c r="Y48" s="2007"/>
      <c r="Z48" s="2007"/>
      <c r="AA48" s="2007"/>
      <c r="AB48" s="2007"/>
      <c r="AC48" s="2007"/>
      <c r="AD48" s="2007"/>
      <c r="AE48" s="2007"/>
      <c r="AF48" s="2007"/>
      <c r="AG48" s="2007"/>
      <c r="AH48" s="2007"/>
      <c r="AI48" s="2007"/>
      <c r="AJ48" s="2007"/>
      <c r="AK48" s="3270"/>
      <c r="AL48" s="3270"/>
      <c r="AM48" s="3271"/>
    </row>
    <row r="49" spans="1:39" s="13" customFormat="1" ht="177" customHeight="1" x14ac:dyDescent="0.2">
      <c r="A49" s="1503"/>
      <c r="C49" s="1452"/>
      <c r="D49" s="1457"/>
      <c r="E49" s="1505">
        <v>4302004</v>
      </c>
      <c r="F49" s="1452" t="s">
        <v>907</v>
      </c>
      <c r="G49" s="1506">
        <v>430200401</v>
      </c>
      <c r="H49" s="1452" t="s">
        <v>2706</v>
      </c>
      <c r="I49" s="1452">
        <v>1</v>
      </c>
      <c r="J49" s="1452" t="s">
        <v>2693</v>
      </c>
      <c r="K49" s="1454">
        <v>2020003630013</v>
      </c>
      <c r="L49" s="1457" t="s">
        <v>2707</v>
      </c>
      <c r="M49" s="1456">
        <f>N49/R49</f>
        <v>1</v>
      </c>
      <c r="N49" s="1453">
        <f>+R49</f>
        <v>35000000</v>
      </c>
      <c r="O49" s="1507" t="s">
        <v>910</v>
      </c>
      <c r="P49" s="1508" t="s">
        <v>2708</v>
      </c>
      <c r="Q49" s="443" t="s">
        <v>2709</v>
      </c>
      <c r="R49" s="1499">
        <v>35000000</v>
      </c>
      <c r="S49" s="1461">
        <v>4</v>
      </c>
      <c r="T49" s="1461" t="s">
        <v>2678</v>
      </c>
      <c r="U49" s="1580">
        <v>98</v>
      </c>
      <c r="V49" s="1580">
        <v>82</v>
      </c>
      <c r="W49" s="1580">
        <v>60</v>
      </c>
      <c r="X49" s="1580">
        <v>75</v>
      </c>
      <c r="Y49" s="1580">
        <v>45</v>
      </c>
      <c r="Z49" s="1580"/>
      <c r="AA49" s="1580"/>
      <c r="AB49" s="1580"/>
      <c r="AC49" s="1580"/>
      <c r="AD49" s="1580"/>
      <c r="AE49" s="1580"/>
      <c r="AF49" s="1580"/>
      <c r="AG49" s="1580"/>
      <c r="AH49" s="1580"/>
      <c r="AI49" s="1580"/>
      <c r="AJ49" s="1580">
        <f>+U49+V49</f>
        <v>180</v>
      </c>
      <c r="AK49" s="1509">
        <v>44200</v>
      </c>
      <c r="AL49" s="1509">
        <v>44560</v>
      </c>
      <c r="AM49" s="1452" t="s">
        <v>2657</v>
      </c>
    </row>
    <row r="50" spans="1:39" s="1" customFormat="1" ht="24" customHeight="1" x14ac:dyDescent="0.2">
      <c r="A50" s="14"/>
      <c r="C50" s="77"/>
      <c r="D50" s="77"/>
      <c r="E50" s="77"/>
      <c r="F50" s="78"/>
      <c r="G50" s="77"/>
      <c r="H50" s="77"/>
      <c r="I50" s="77"/>
      <c r="J50" s="79"/>
      <c r="K50" s="77"/>
      <c r="L50" s="77"/>
      <c r="M50" s="77"/>
      <c r="N50" s="1510">
        <f>SUM(N11:N49)</f>
        <v>3493730254.2199998</v>
      </c>
      <c r="O50" s="77"/>
      <c r="P50" s="77"/>
      <c r="Q50" s="77"/>
      <c r="R50" s="1511">
        <f>SUM(R40:R49)</f>
        <v>1007480736</v>
      </c>
      <c r="S50" s="77"/>
      <c r="T50" s="77"/>
      <c r="U50" s="77"/>
      <c r="V50" s="77"/>
      <c r="W50" s="77"/>
      <c r="X50" s="77"/>
      <c r="Y50" s="77"/>
      <c r="Z50" s="77"/>
      <c r="AA50" s="77"/>
      <c r="AB50" s="77"/>
      <c r="AC50" s="77"/>
      <c r="AD50" s="77"/>
      <c r="AE50" s="77"/>
      <c r="AF50" s="77"/>
      <c r="AG50" s="77"/>
      <c r="AH50" s="77"/>
      <c r="AI50" s="77"/>
      <c r="AJ50" s="77"/>
      <c r="AK50" s="77"/>
      <c r="AL50" s="77"/>
      <c r="AM50" s="77"/>
    </row>
    <row r="51" spans="1:39" s="1" customFormat="1" ht="20.25" customHeight="1" x14ac:dyDescent="0.2">
      <c r="A51" s="14"/>
      <c r="F51" s="15"/>
      <c r="G51" s="15"/>
      <c r="H51" s="13"/>
      <c r="I51" s="13"/>
      <c r="J51" s="16"/>
      <c r="K51" s="16"/>
      <c r="L51" s="15"/>
      <c r="M51" s="17"/>
      <c r="N51" s="18"/>
      <c r="O51" s="15"/>
      <c r="P51" s="15"/>
      <c r="Q51" s="43" t="s">
        <v>976</v>
      </c>
      <c r="R51" s="1511">
        <f>+R50+R39</f>
        <v>3493730254.2199998</v>
      </c>
      <c r="S51" s="20"/>
      <c r="T51" s="1458"/>
      <c r="AK51" s="22"/>
      <c r="AL51" s="23"/>
      <c r="AM51" s="24"/>
    </row>
    <row r="52" spans="1:39" s="1" customFormat="1" ht="20.25" customHeight="1" x14ac:dyDescent="0.2">
      <c r="A52" s="14"/>
      <c r="F52" s="15"/>
      <c r="G52" s="15"/>
      <c r="H52" s="13"/>
      <c r="I52" s="13"/>
      <c r="J52" s="16"/>
      <c r="K52" s="16"/>
      <c r="L52" s="15"/>
      <c r="M52" s="17"/>
      <c r="N52" s="18"/>
      <c r="O52" s="15"/>
      <c r="P52" s="15"/>
      <c r="Q52" s="15"/>
      <c r="R52" s="1512"/>
      <c r="S52" s="20"/>
      <c r="T52" s="1458"/>
      <c r="AK52" s="22"/>
      <c r="AL52" s="23"/>
      <c r="AM52" s="24"/>
    </row>
    <row r="53" spans="1:39" s="1" customFormat="1" ht="20.25" customHeight="1" x14ac:dyDescent="0.2">
      <c r="A53" s="14"/>
      <c r="F53" s="15"/>
      <c r="G53" s="15"/>
      <c r="H53" s="13"/>
      <c r="I53" s="13"/>
      <c r="J53" s="16"/>
      <c r="K53" s="16"/>
      <c r="L53" s="15"/>
      <c r="M53" s="17"/>
      <c r="N53" s="18"/>
      <c r="O53" s="15"/>
      <c r="P53" s="15"/>
      <c r="Q53" s="15"/>
      <c r="R53" s="1473"/>
      <c r="S53" s="20"/>
      <c r="T53" s="1458"/>
      <c r="AK53" s="22"/>
      <c r="AL53" s="23"/>
      <c r="AM53" s="24"/>
    </row>
  </sheetData>
  <mergeCells count="132">
    <mergeCell ref="Q14:Q16"/>
    <mergeCell ref="M17:M24"/>
    <mergeCell ref="J5:AM5"/>
    <mergeCell ref="U6:AI6"/>
    <mergeCell ref="A7:B7"/>
    <mergeCell ref="C7:D7"/>
    <mergeCell ref="E7:F7"/>
    <mergeCell ref="G7:H7"/>
    <mergeCell ref="I7:I8"/>
    <mergeCell ref="J7:J8"/>
    <mergeCell ref="K7:K8"/>
    <mergeCell ref="L7:L8"/>
    <mergeCell ref="AK7:AK8"/>
    <mergeCell ref="AL7:AL8"/>
    <mergeCell ref="AM7:AM8"/>
    <mergeCell ref="AA7:AF7"/>
    <mergeCell ref="AG7:AI7"/>
    <mergeCell ref="AJ7:AJ8"/>
    <mergeCell ref="S7:T7"/>
    <mergeCell ref="U7:V7"/>
    <mergeCell ref="W7:Z7"/>
    <mergeCell ref="M7:M8"/>
    <mergeCell ref="N7:N8"/>
    <mergeCell ref="O7:O8"/>
    <mergeCell ref="P7:P8"/>
    <mergeCell ref="Q7:Q8"/>
    <mergeCell ref="R7:R8"/>
    <mergeCell ref="E17:E35"/>
    <mergeCell ref="F17:F35"/>
    <mergeCell ref="G17:G24"/>
    <mergeCell ref="H17:H24"/>
    <mergeCell ref="I17:I24"/>
    <mergeCell ref="G25:G35"/>
    <mergeCell ref="H25:H35"/>
    <mergeCell ref="I25:I35"/>
    <mergeCell ref="E11:E16"/>
    <mergeCell ref="F11:F16"/>
    <mergeCell ref="G11:G16"/>
    <mergeCell ref="H11:H16"/>
    <mergeCell ref="I11:I16"/>
    <mergeCell ref="M25:M35"/>
    <mergeCell ref="P25:P35"/>
    <mergeCell ref="Q25:Q27"/>
    <mergeCell ref="AK25:AK35"/>
    <mergeCell ref="AL25:AL35"/>
    <mergeCell ref="AM25:AM35"/>
    <mergeCell ref="Q28:Q31"/>
    <mergeCell ref="Q32:Q35"/>
    <mergeCell ref="I36:I38"/>
    <mergeCell ref="M36:M38"/>
    <mergeCell ref="P36:P38"/>
    <mergeCell ref="X11:X38"/>
    <mergeCell ref="Y11:Y38"/>
    <mergeCell ref="Z11:Z38"/>
    <mergeCell ref="AA11:AA38"/>
    <mergeCell ref="P17:P24"/>
    <mergeCell ref="K11:K38"/>
    <mergeCell ref="L11:L38"/>
    <mergeCell ref="M11:M16"/>
    <mergeCell ref="N11:N38"/>
    <mergeCell ref="O11:O38"/>
    <mergeCell ref="P11:P16"/>
    <mergeCell ref="U11:U38"/>
    <mergeCell ref="Q12:Q13"/>
    <mergeCell ref="Q17:Q18"/>
    <mergeCell ref="AK17:AK24"/>
    <mergeCell ref="AL17:AL24"/>
    <mergeCell ref="AM17:AM24"/>
    <mergeCell ref="Q19:Q22"/>
    <mergeCell ref="Q23:Q24"/>
    <mergeCell ref="AH11:AH38"/>
    <mergeCell ref="AI11:AI38"/>
    <mergeCell ref="AJ11:AJ38"/>
    <mergeCell ref="AK11:AK16"/>
    <mergeCell ref="AL11:AL16"/>
    <mergeCell ref="AM11:AM16"/>
    <mergeCell ref="AB11:AB38"/>
    <mergeCell ref="AC11:AC38"/>
    <mergeCell ref="AD11:AD38"/>
    <mergeCell ref="AE11:AE38"/>
    <mergeCell ref="Q36:Q37"/>
    <mergeCell ref="AK36:AK38"/>
    <mergeCell ref="AL36:AL38"/>
    <mergeCell ref="AM36:AM38"/>
    <mergeCell ref="AF11:AF38"/>
    <mergeCell ref="AG11:AG38"/>
    <mergeCell ref="V11:V38"/>
    <mergeCell ref="W11:W38"/>
    <mergeCell ref="C40:C48"/>
    <mergeCell ref="D40:D48"/>
    <mergeCell ref="E40:E48"/>
    <mergeCell ref="F40:F48"/>
    <mergeCell ref="G40:G48"/>
    <mergeCell ref="H40:H48"/>
    <mergeCell ref="F36:F38"/>
    <mergeCell ref="G36:G38"/>
    <mergeCell ref="H36:H38"/>
    <mergeCell ref="E36:E38"/>
    <mergeCell ref="U40:U48"/>
    <mergeCell ref="V40:V48"/>
    <mergeCell ref="W40:W48"/>
    <mergeCell ref="X40:X48"/>
    <mergeCell ref="I40:I48"/>
    <mergeCell ref="K40:K48"/>
    <mergeCell ref="L40:L48"/>
    <mergeCell ref="M40:M48"/>
    <mergeCell ref="N40:N48"/>
    <mergeCell ref="O40:O48"/>
    <mergeCell ref="A1:AK4"/>
    <mergeCell ref="A5:I6"/>
    <mergeCell ref="C11:C38"/>
    <mergeCell ref="D11:D38"/>
    <mergeCell ref="AK40:AK48"/>
    <mergeCell ref="AL40:AL48"/>
    <mergeCell ref="AM40:AM48"/>
    <mergeCell ref="Q42:Q43"/>
    <mergeCell ref="Q44:Q45"/>
    <mergeCell ref="Q46:Q47"/>
    <mergeCell ref="AE40:AE48"/>
    <mergeCell ref="AF40:AF48"/>
    <mergeCell ref="AG40:AG48"/>
    <mergeCell ref="AH40:AH48"/>
    <mergeCell ref="AI40:AI48"/>
    <mergeCell ref="AJ40:AJ48"/>
    <mergeCell ref="Y40:Y48"/>
    <mergeCell ref="Z40:Z48"/>
    <mergeCell ref="AA40:AA48"/>
    <mergeCell ref="AB40:AB48"/>
    <mergeCell ref="AC40:AC48"/>
    <mergeCell ref="AD40:AD48"/>
    <mergeCell ref="P40:P48"/>
    <mergeCell ref="Q40:Q41"/>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R53"/>
  <sheetViews>
    <sheetView tabSelected="1" zoomScale="70" zoomScaleNormal="70" workbookViewId="0">
      <selection activeCell="H9" sqref="H9"/>
    </sheetView>
  </sheetViews>
  <sheetFormatPr baseColWidth="10" defaultColWidth="11.42578125" defaultRowHeight="15" x14ac:dyDescent="0.25"/>
  <cols>
    <col min="1" max="1" width="10.5703125" style="1572" customWidth="1"/>
    <col min="2" max="2" width="13" style="1513" customWidth="1"/>
    <col min="3" max="3" width="10.7109375" style="1513" customWidth="1"/>
    <col min="4" max="4" width="18.28515625" style="1513" customWidth="1"/>
    <col min="5" max="5" width="11.5703125" style="1513" customWidth="1"/>
    <col min="6" max="6" width="25.28515625" style="1565" customWidth="1"/>
    <col min="7" max="7" width="14.140625" style="1565" bestFit="1" customWidth="1"/>
    <col min="8" max="8" width="26.85546875" style="1472" customWidth="1"/>
    <col min="9" max="9" width="9.7109375" style="772" customWidth="1"/>
    <col min="10" max="10" width="31.140625" style="1472" customWidth="1"/>
    <col min="11" max="11" width="21" style="772" bestFit="1" customWidth="1"/>
    <col min="12" max="12" width="29.85546875" style="1565" customWidth="1"/>
    <col min="13" max="13" width="12.7109375" style="1577" customWidth="1"/>
    <col min="14" max="14" width="24.140625" style="1589" bestFit="1" customWidth="1"/>
    <col min="15" max="15" width="44.28515625" style="1565" customWidth="1"/>
    <col min="16" max="16" width="30.28515625" style="1565" customWidth="1"/>
    <col min="17" max="17" width="35.42578125" style="1566" customWidth="1"/>
    <col min="18" max="18" width="26.140625" style="1589" customWidth="1"/>
    <col min="19" max="19" width="12" style="1567" customWidth="1"/>
    <col min="20" max="20" width="21.28515625" style="772" customWidth="1"/>
    <col min="21" max="21" width="11.140625" style="1568" customWidth="1"/>
    <col min="22" max="22" width="12.28515625" style="1568" customWidth="1"/>
    <col min="23" max="23" width="11.28515625" style="1568" customWidth="1"/>
    <col min="24" max="24" width="10.85546875" style="1568" customWidth="1"/>
    <col min="25" max="25" width="13.42578125" style="1568" customWidth="1"/>
    <col min="26" max="26" width="9.5703125" style="1568" customWidth="1"/>
    <col min="27" max="27" width="9.7109375" style="1568" customWidth="1"/>
    <col min="28" max="28" width="11.5703125" style="1568" customWidth="1"/>
    <col min="29" max="30" width="7.85546875" style="1568" customWidth="1"/>
    <col min="31" max="31" width="7.140625" style="1568" customWidth="1"/>
    <col min="32" max="32" width="5.85546875" style="1568" customWidth="1"/>
    <col min="33" max="33" width="10" style="1568" customWidth="1"/>
    <col min="34" max="34" width="9.85546875" style="1568" customWidth="1"/>
    <col min="35" max="35" width="11" style="1568" customWidth="1"/>
    <col min="36" max="36" width="14.7109375" style="1568" customWidth="1"/>
    <col min="37" max="37" width="14.140625" style="1569" customWidth="1"/>
    <col min="38" max="38" width="13.7109375" style="1570" customWidth="1"/>
    <col min="39" max="39" width="20.85546875" style="1571" customWidth="1"/>
    <col min="40" max="16384" width="11.42578125" style="1513"/>
  </cols>
  <sheetData>
    <row r="1" spans="1:70" ht="16.5" customHeight="1" x14ac:dyDescent="0.25">
      <c r="A1" s="3386" t="s">
        <v>2710</v>
      </c>
      <c r="B1" s="3386"/>
      <c r="C1" s="3386"/>
      <c r="D1" s="3386"/>
      <c r="E1" s="3386"/>
      <c r="F1" s="3386"/>
      <c r="G1" s="3386"/>
      <c r="H1" s="3386"/>
      <c r="I1" s="3386"/>
      <c r="J1" s="3386"/>
      <c r="K1" s="3386"/>
      <c r="L1" s="3386"/>
      <c r="M1" s="3386"/>
      <c r="N1" s="3386"/>
      <c r="O1" s="3386"/>
      <c r="P1" s="3386"/>
      <c r="Q1" s="3386"/>
      <c r="R1" s="3386"/>
      <c r="S1" s="3386"/>
      <c r="T1" s="3386"/>
      <c r="U1" s="3386"/>
      <c r="V1" s="3386"/>
      <c r="W1" s="3386"/>
      <c r="X1" s="3386"/>
      <c r="Y1" s="3386"/>
      <c r="Z1" s="3386"/>
      <c r="AA1" s="3386"/>
      <c r="AB1" s="3386"/>
      <c r="AC1" s="3386"/>
      <c r="AD1" s="3386"/>
      <c r="AE1" s="3386"/>
      <c r="AF1" s="3386"/>
      <c r="AG1" s="3386"/>
      <c r="AH1" s="3386"/>
      <c r="AI1" s="3386"/>
      <c r="AJ1" s="3386"/>
      <c r="AK1" s="3387"/>
      <c r="AL1" s="1469" t="s">
        <v>0</v>
      </c>
      <c r="AM1" s="1469" t="s">
        <v>953</v>
      </c>
      <c r="AN1" s="1472"/>
      <c r="AO1" s="1472"/>
      <c r="AP1" s="1472"/>
      <c r="AQ1" s="1472"/>
      <c r="AR1" s="1472"/>
      <c r="AS1" s="1472"/>
      <c r="AT1" s="1472"/>
      <c r="AU1" s="1472"/>
      <c r="AV1" s="1472"/>
      <c r="AW1" s="1472"/>
      <c r="AX1" s="1472"/>
      <c r="AY1" s="1472"/>
      <c r="AZ1" s="1472"/>
      <c r="BA1" s="1472"/>
      <c r="BB1" s="1472"/>
      <c r="BC1" s="1472"/>
      <c r="BD1" s="1472"/>
      <c r="BE1" s="1472"/>
    </row>
    <row r="2" spans="1:70" ht="12.75" customHeight="1" x14ac:dyDescent="0.25">
      <c r="A2" s="3386"/>
      <c r="B2" s="3386"/>
      <c r="C2" s="3386"/>
      <c r="D2" s="3386"/>
      <c r="E2" s="3386"/>
      <c r="F2" s="3386"/>
      <c r="G2" s="3386"/>
      <c r="H2" s="3386"/>
      <c r="I2" s="3386"/>
      <c r="J2" s="3386"/>
      <c r="K2" s="3386"/>
      <c r="L2" s="3386"/>
      <c r="M2" s="3386"/>
      <c r="N2" s="3386"/>
      <c r="O2" s="3386"/>
      <c r="P2" s="3386"/>
      <c r="Q2" s="3386"/>
      <c r="R2" s="3386"/>
      <c r="S2" s="3386"/>
      <c r="T2" s="3386"/>
      <c r="U2" s="3386"/>
      <c r="V2" s="3386"/>
      <c r="W2" s="3386"/>
      <c r="X2" s="3386"/>
      <c r="Y2" s="3386"/>
      <c r="Z2" s="3386"/>
      <c r="AA2" s="3386"/>
      <c r="AB2" s="3386"/>
      <c r="AC2" s="3386"/>
      <c r="AD2" s="3386"/>
      <c r="AE2" s="3386"/>
      <c r="AF2" s="3386"/>
      <c r="AG2" s="3386"/>
      <c r="AH2" s="3386"/>
      <c r="AI2" s="3386"/>
      <c r="AJ2" s="3386"/>
      <c r="AK2" s="3387"/>
      <c r="AL2" s="1514" t="s">
        <v>1</v>
      </c>
      <c r="AM2" s="1469" t="s">
        <v>954</v>
      </c>
      <c r="AN2" s="1472"/>
      <c r="AO2" s="1472"/>
      <c r="AP2" s="1472"/>
      <c r="AQ2" s="1472"/>
      <c r="AR2" s="1472"/>
      <c r="AS2" s="1472"/>
      <c r="AT2" s="1472"/>
      <c r="AU2" s="1472"/>
      <c r="AV2" s="1472"/>
      <c r="AW2" s="1472"/>
      <c r="AX2" s="1472"/>
      <c r="AY2" s="1472"/>
      <c r="AZ2" s="1472"/>
      <c r="BA2" s="1472"/>
      <c r="BB2" s="1472"/>
      <c r="BC2" s="1472"/>
      <c r="BD2" s="1472"/>
      <c r="BE2" s="1472"/>
    </row>
    <row r="3" spans="1:70" ht="14.25" customHeight="1" x14ac:dyDescent="0.25">
      <c r="A3" s="3386"/>
      <c r="B3" s="3386"/>
      <c r="C3" s="3386"/>
      <c r="D3" s="3386"/>
      <c r="E3" s="3386"/>
      <c r="F3" s="3386"/>
      <c r="G3" s="3386"/>
      <c r="H3" s="3386"/>
      <c r="I3" s="3386"/>
      <c r="J3" s="3386"/>
      <c r="K3" s="3386"/>
      <c r="L3" s="3386"/>
      <c r="M3" s="3386"/>
      <c r="N3" s="3386"/>
      <c r="O3" s="3386"/>
      <c r="P3" s="3386"/>
      <c r="Q3" s="3386"/>
      <c r="R3" s="3386"/>
      <c r="S3" s="3386"/>
      <c r="T3" s="3386"/>
      <c r="U3" s="3386"/>
      <c r="V3" s="3386"/>
      <c r="W3" s="3386"/>
      <c r="X3" s="3386"/>
      <c r="Y3" s="3386"/>
      <c r="Z3" s="3386"/>
      <c r="AA3" s="3386"/>
      <c r="AB3" s="3386"/>
      <c r="AC3" s="3386"/>
      <c r="AD3" s="3386"/>
      <c r="AE3" s="3386"/>
      <c r="AF3" s="3386"/>
      <c r="AG3" s="3386"/>
      <c r="AH3" s="3386"/>
      <c r="AI3" s="3386"/>
      <c r="AJ3" s="3386"/>
      <c r="AK3" s="3387"/>
      <c r="AL3" s="1469" t="s">
        <v>2</v>
      </c>
      <c r="AM3" s="1469" t="s">
        <v>955</v>
      </c>
      <c r="AN3" s="1472"/>
      <c r="AO3" s="1472"/>
      <c r="AP3" s="1472"/>
      <c r="AQ3" s="1472"/>
      <c r="AR3" s="1472"/>
      <c r="AS3" s="1472"/>
      <c r="AT3" s="1472"/>
      <c r="AU3" s="1472"/>
      <c r="AV3" s="1472"/>
      <c r="AW3" s="1472"/>
      <c r="AX3" s="1472"/>
      <c r="AY3" s="1472"/>
      <c r="AZ3" s="1472"/>
      <c r="BA3" s="1472"/>
      <c r="BB3" s="1472"/>
      <c r="BC3" s="1472"/>
      <c r="BD3" s="1472"/>
      <c r="BE3" s="1472"/>
    </row>
    <row r="4" spans="1:70" ht="13.5" customHeight="1" x14ac:dyDescent="0.25">
      <c r="A4" s="3388"/>
      <c r="B4" s="3388"/>
      <c r="C4" s="3388"/>
      <c r="D4" s="3388"/>
      <c r="E4" s="3388"/>
      <c r="F4" s="3388"/>
      <c r="G4" s="3388"/>
      <c r="H4" s="3388"/>
      <c r="I4" s="3388"/>
      <c r="J4" s="3388"/>
      <c r="K4" s="3388"/>
      <c r="L4" s="3388"/>
      <c r="M4" s="3388"/>
      <c r="N4" s="3388"/>
      <c r="O4" s="3388"/>
      <c r="P4" s="3388"/>
      <c r="Q4" s="3388"/>
      <c r="R4" s="3388"/>
      <c r="S4" s="3388"/>
      <c r="T4" s="3388"/>
      <c r="U4" s="3388"/>
      <c r="V4" s="3388"/>
      <c r="W4" s="3388"/>
      <c r="X4" s="3388"/>
      <c r="Y4" s="3388"/>
      <c r="Z4" s="3388"/>
      <c r="AA4" s="3388"/>
      <c r="AB4" s="3388"/>
      <c r="AC4" s="3388"/>
      <c r="AD4" s="3388"/>
      <c r="AE4" s="3388"/>
      <c r="AF4" s="3388"/>
      <c r="AG4" s="3388"/>
      <c r="AH4" s="3388"/>
      <c r="AI4" s="3388"/>
      <c r="AJ4" s="3388"/>
      <c r="AK4" s="3389"/>
      <c r="AL4" s="1469" t="s">
        <v>3</v>
      </c>
      <c r="AM4" s="1470" t="s">
        <v>956</v>
      </c>
      <c r="AN4" s="1472"/>
      <c r="AO4" s="1472"/>
      <c r="AP4" s="1472"/>
      <c r="AQ4" s="1472"/>
      <c r="AR4" s="1472"/>
      <c r="AS4" s="1472"/>
      <c r="AT4" s="1472"/>
      <c r="AU4" s="1472"/>
      <c r="AV4" s="1472"/>
      <c r="AW4" s="1472"/>
      <c r="AX4" s="1472"/>
      <c r="AY4" s="1472"/>
      <c r="AZ4" s="1472"/>
      <c r="BA4" s="1472"/>
      <c r="BB4" s="1472"/>
      <c r="BC4" s="1472"/>
      <c r="BD4" s="1472"/>
      <c r="BE4" s="1472"/>
    </row>
    <row r="5" spans="1:70" ht="10.5" customHeight="1" x14ac:dyDescent="0.25">
      <c r="A5" s="3390" t="s">
        <v>2749</v>
      </c>
      <c r="B5" s="3390"/>
      <c r="C5" s="3390"/>
      <c r="D5" s="3390"/>
      <c r="E5" s="3390"/>
      <c r="F5" s="3390"/>
      <c r="G5" s="3390"/>
      <c r="H5" s="3390"/>
      <c r="I5" s="3390"/>
      <c r="J5" s="3392" t="s">
        <v>958</v>
      </c>
      <c r="K5" s="3392"/>
      <c r="L5" s="3392"/>
      <c r="M5" s="3392"/>
      <c r="N5" s="3392"/>
      <c r="O5" s="3392"/>
      <c r="P5" s="3392"/>
      <c r="Q5" s="3392"/>
      <c r="R5" s="3392"/>
      <c r="S5" s="3392"/>
      <c r="T5" s="3392"/>
      <c r="U5" s="3392"/>
      <c r="V5" s="3392"/>
      <c r="W5" s="3392"/>
      <c r="X5" s="3392"/>
      <c r="Y5" s="3392"/>
      <c r="Z5" s="3392"/>
      <c r="AA5" s="3392"/>
      <c r="AB5" s="3392"/>
      <c r="AC5" s="3392"/>
      <c r="AD5" s="3392"/>
      <c r="AE5" s="3392"/>
      <c r="AF5" s="3392"/>
      <c r="AG5" s="3392"/>
      <c r="AH5" s="3392"/>
      <c r="AI5" s="3392"/>
      <c r="AJ5" s="3392"/>
      <c r="AK5" s="3392"/>
      <c r="AL5" s="3392"/>
      <c r="AM5" s="3392"/>
      <c r="AN5" s="1472"/>
      <c r="AO5" s="1472"/>
      <c r="AP5" s="1472"/>
      <c r="AQ5" s="1472"/>
      <c r="AR5" s="1472"/>
      <c r="AS5" s="1472"/>
      <c r="AT5" s="1472"/>
      <c r="AU5" s="1472"/>
      <c r="AV5" s="1472"/>
      <c r="AW5" s="1472"/>
      <c r="AX5" s="1472"/>
      <c r="AY5" s="1472"/>
      <c r="AZ5" s="1472"/>
      <c r="BA5" s="1472"/>
      <c r="BB5" s="1472"/>
      <c r="BC5" s="1472"/>
      <c r="BD5" s="1472"/>
      <c r="BE5" s="1472"/>
    </row>
    <row r="6" spans="1:70" ht="15.75" x14ac:dyDescent="0.25">
      <c r="A6" s="3391"/>
      <c r="B6" s="3391"/>
      <c r="C6" s="3391"/>
      <c r="D6" s="3391"/>
      <c r="E6" s="3391"/>
      <c r="F6" s="3391"/>
      <c r="G6" s="3391"/>
      <c r="H6" s="3391"/>
      <c r="I6" s="3391"/>
      <c r="J6" s="1515"/>
      <c r="K6" s="1516"/>
      <c r="L6" s="1516"/>
      <c r="M6" s="1578"/>
      <c r="N6" s="1583"/>
      <c r="O6" s="1516"/>
      <c r="P6" s="1516"/>
      <c r="Q6" s="1517"/>
      <c r="R6" s="1583"/>
      <c r="S6" s="1516"/>
      <c r="T6" s="1516"/>
      <c r="U6" s="3393" t="s">
        <v>959</v>
      </c>
      <c r="V6" s="3394"/>
      <c r="W6" s="3394"/>
      <c r="X6" s="3394"/>
      <c r="Y6" s="3394"/>
      <c r="Z6" s="3394"/>
      <c r="AA6" s="3394"/>
      <c r="AB6" s="3394"/>
      <c r="AC6" s="3394"/>
      <c r="AD6" s="3394"/>
      <c r="AE6" s="3394"/>
      <c r="AF6" s="3394"/>
      <c r="AG6" s="3394"/>
      <c r="AH6" s="3394"/>
      <c r="AI6" s="3395"/>
      <c r="AJ6" s="1518"/>
      <c r="AK6" s="1516"/>
      <c r="AL6" s="1516"/>
      <c r="AM6" s="1519"/>
      <c r="AN6" s="1472"/>
      <c r="AO6" s="1472"/>
      <c r="AP6" s="1472"/>
      <c r="AQ6" s="1472"/>
      <c r="AR6" s="1472"/>
      <c r="AS6" s="1472"/>
      <c r="AT6" s="1472"/>
      <c r="AU6" s="1472"/>
      <c r="AV6" s="1472"/>
      <c r="AW6" s="1472"/>
      <c r="AX6" s="1472"/>
      <c r="AY6" s="1472"/>
      <c r="AZ6" s="1472"/>
      <c r="BA6" s="1472"/>
      <c r="BB6" s="1472"/>
      <c r="BC6" s="1472"/>
      <c r="BD6" s="1472"/>
      <c r="BE6" s="1472"/>
    </row>
    <row r="7" spans="1:70" ht="26.25" customHeight="1" x14ac:dyDescent="0.25">
      <c r="A7" s="3058" t="s">
        <v>960</v>
      </c>
      <c r="B7" s="3059"/>
      <c r="C7" s="3058" t="s">
        <v>4</v>
      </c>
      <c r="D7" s="3059"/>
      <c r="E7" s="3058" t="s">
        <v>5</v>
      </c>
      <c r="F7" s="3059"/>
      <c r="G7" s="3058" t="s">
        <v>961</v>
      </c>
      <c r="H7" s="3059"/>
      <c r="I7" s="3060" t="s">
        <v>962</v>
      </c>
      <c r="J7" s="3060" t="s">
        <v>963</v>
      </c>
      <c r="K7" s="3060" t="s">
        <v>964</v>
      </c>
      <c r="L7" s="3060" t="s">
        <v>965</v>
      </c>
      <c r="M7" s="3075" t="s">
        <v>966</v>
      </c>
      <c r="N7" s="3384" t="s">
        <v>967</v>
      </c>
      <c r="O7" s="3046" t="s">
        <v>968</v>
      </c>
      <c r="P7" s="3046" t="s">
        <v>969</v>
      </c>
      <c r="Q7" s="3060" t="s">
        <v>970</v>
      </c>
      <c r="R7" s="3398" t="s">
        <v>967</v>
      </c>
      <c r="S7" s="3070" t="s">
        <v>971</v>
      </c>
      <c r="T7" s="3059"/>
      <c r="U7" s="3071" t="s">
        <v>972</v>
      </c>
      <c r="V7" s="3071"/>
      <c r="W7" s="3071" t="s">
        <v>973</v>
      </c>
      <c r="X7" s="3071"/>
      <c r="Y7" s="3071"/>
      <c r="Z7" s="3071"/>
      <c r="AA7" s="3381" t="s">
        <v>974</v>
      </c>
      <c r="AB7" s="3382"/>
      <c r="AC7" s="3382"/>
      <c r="AD7" s="3382"/>
      <c r="AE7" s="3382"/>
      <c r="AF7" s="3383"/>
      <c r="AG7" s="3071" t="s">
        <v>975</v>
      </c>
      <c r="AH7" s="3071"/>
      <c r="AI7" s="3071"/>
      <c r="AJ7" s="3396" t="s">
        <v>976</v>
      </c>
      <c r="AK7" s="3064" t="s">
        <v>977</v>
      </c>
      <c r="AL7" s="3064" t="s">
        <v>978</v>
      </c>
      <c r="AM7" s="3066" t="s">
        <v>979</v>
      </c>
      <c r="AN7" s="1472"/>
      <c r="AO7" s="1472"/>
      <c r="AP7" s="1472"/>
      <c r="AQ7" s="1472"/>
      <c r="AR7" s="1472"/>
      <c r="AS7" s="1472"/>
      <c r="AT7" s="1472"/>
      <c r="AU7" s="1472"/>
      <c r="AV7" s="1472"/>
      <c r="AW7" s="1472"/>
      <c r="AX7" s="1472"/>
      <c r="AY7" s="1472"/>
      <c r="AZ7" s="1472"/>
      <c r="BA7" s="1472"/>
      <c r="BB7" s="1472"/>
      <c r="BC7" s="1472"/>
      <c r="BD7" s="1472"/>
      <c r="BE7" s="1472"/>
    </row>
    <row r="8" spans="1:70" s="132" customFormat="1" ht="95.25" customHeight="1" x14ac:dyDescent="0.25">
      <c r="A8" s="109" t="s">
        <v>980</v>
      </c>
      <c r="B8" s="110" t="s">
        <v>981</v>
      </c>
      <c r="C8" s="111" t="s">
        <v>980</v>
      </c>
      <c r="D8" s="110" t="s">
        <v>981</v>
      </c>
      <c r="E8" s="110" t="s">
        <v>980</v>
      </c>
      <c r="F8" s="110" t="s">
        <v>981</v>
      </c>
      <c r="G8" s="110" t="s">
        <v>980</v>
      </c>
      <c r="H8" s="110" t="s">
        <v>981</v>
      </c>
      <c r="I8" s="3061"/>
      <c r="J8" s="3061"/>
      <c r="K8" s="3061"/>
      <c r="L8" s="3061"/>
      <c r="M8" s="3076"/>
      <c r="N8" s="3385"/>
      <c r="O8" s="3047"/>
      <c r="P8" s="3047"/>
      <c r="Q8" s="3061"/>
      <c r="R8" s="3399"/>
      <c r="S8" s="112" t="s">
        <v>982</v>
      </c>
      <c r="T8" s="1464" t="s">
        <v>981</v>
      </c>
      <c r="U8" s="1520" t="s">
        <v>983</v>
      </c>
      <c r="V8" s="1520" t="s">
        <v>984</v>
      </c>
      <c r="W8" s="1521" t="s">
        <v>985</v>
      </c>
      <c r="X8" s="1521" t="s">
        <v>986</v>
      </c>
      <c r="Y8" s="1521" t="s">
        <v>987</v>
      </c>
      <c r="Z8" s="1521" t="s">
        <v>988</v>
      </c>
      <c r="AA8" s="1521" t="s">
        <v>989</v>
      </c>
      <c r="AB8" s="1521" t="s">
        <v>990</v>
      </c>
      <c r="AC8" s="1521" t="s">
        <v>991</v>
      </c>
      <c r="AD8" s="1521" t="s">
        <v>992</v>
      </c>
      <c r="AE8" s="1521" t="s">
        <v>993</v>
      </c>
      <c r="AF8" s="1521" t="s">
        <v>994</v>
      </c>
      <c r="AG8" s="1521" t="s">
        <v>995</v>
      </c>
      <c r="AH8" s="1521" t="s">
        <v>996</v>
      </c>
      <c r="AI8" s="1521" t="s">
        <v>997</v>
      </c>
      <c r="AJ8" s="3397"/>
      <c r="AK8" s="3065"/>
      <c r="AL8" s="3065"/>
      <c r="AM8" s="3067"/>
      <c r="AN8" s="772"/>
      <c r="AO8" s="772"/>
      <c r="AP8" s="772"/>
      <c r="AQ8" s="772"/>
      <c r="AR8" s="772"/>
      <c r="AS8" s="772"/>
      <c r="AT8" s="772"/>
      <c r="AU8" s="772"/>
      <c r="AV8" s="772"/>
      <c r="AW8" s="772"/>
      <c r="AX8" s="772"/>
      <c r="AY8" s="772"/>
      <c r="AZ8" s="772"/>
      <c r="BA8" s="772"/>
      <c r="BB8" s="772"/>
      <c r="BC8" s="772"/>
      <c r="BD8" s="772"/>
      <c r="BE8" s="772"/>
    </row>
    <row r="9" spans="1:70" s="1529" customFormat="1" ht="24.75" customHeight="1" x14ac:dyDescent="0.25">
      <c r="A9" s="1471">
        <v>1</v>
      </c>
      <c r="B9" s="3323" t="s">
        <v>71</v>
      </c>
      <c r="C9" s="3324"/>
      <c r="D9" s="3324"/>
      <c r="E9" s="3324"/>
      <c r="F9" s="3324"/>
      <c r="G9" s="1523"/>
      <c r="H9" s="1522"/>
      <c r="I9" s="119"/>
      <c r="J9" s="1522"/>
      <c r="K9" s="119"/>
      <c r="L9" s="1523"/>
      <c r="M9" s="1574"/>
      <c r="N9" s="1584"/>
      <c r="O9" s="1523"/>
      <c r="P9" s="1523"/>
      <c r="Q9" s="1524"/>
      <c r="R9" s="1584"/>
      <c r="S9" s="1525"/>
      <c r="T9" s="119"/>
      <c r="U9" s="1526"/>
      <c r="V9" s="1526"/>
      <c r="W9" s="1526"/>
      <c r="X9" s="1526"/>
      <c r="Y9" s="1526"/>
      <c r="Z9" s="1526"/>
      <c r="AA9" s="1526"/>
      <c r="AB9" s="1526"/>
      <c r="AC9" s="1526"/>
      <c r="AD9" s="1526"/>
      <c r="AE9" s="1526"/>
      <c r="AF9" s="1526"/>
      <c r="AG9" s="1526"/>
      <c r="AH9" s="1526"/>
      <c r="AI9" s="1526"/>
      <c r="AJ9" s="1526"/>
      <c r="AK9" s="1527"/>
      <c r="AL9" s="1527"/>
      <c r="AM9" s="1528"/>
      <c r="AN9" s="1472"/>
      <c r="AO9" s="1472"/>
      <c r="AP9" s="1472"/>
      <c r="AQ9" s="1472"/>
      <c r="AR9" s="1472"/>
      <c r="AS9" s="1472"/>
      <c r="AT9" s="1472"/>
      <c r="AU9" s="1472"/>
      <c r="AV9" s="1472"/>
      <c r="AW9" s="1472"/>
      <c r="AX9" s="1472"/>
      <c r="AY9" s="1472"/>
      <c r="AZ9" s="1472"/>
      <c r="BA9" s="1472"/>
      <c r="BB9" s="1472"/>
      <c r="BC9" s="1472"/>
      <c r="BD9" s="1472"/>
      <c r="BE9" s="1472"/>
    </row>
    <row r="10" spans="1:70" s="173" customFormat="1" ht="33.75" customHeight="1" x14ac:dyDescent="0.2">
      <c r="A10" s="177"/>
      <c r="B10" s="191"/>
      <c r="C10" s="181">
        <v>4301</v>
      </c>
      <c r="D10" s="179" t="s">
        <v>98</v>
      </c>
      <c r="E10" s="1530"/>
      <c r="F10" s="1530"/>
      <c r="G10" s="185"/>
      <c r="H10" s="189"/>
      <c r="I10" s="181"/>
      <c r="J10" s="181"/>
      <c r="K10" s="187"/>
      <c r="L10" s="195"/>
      <c r="M10" s="1575"/>
      <c r="N10" s="1585"/>
      <c r="O10" s="187"/>
      <c r="P10" s="187"/>
      <c r="Q10" s="196"/>
      <c r="R10" s="1585"/>
      <c r="S10" s="196"/>
      <c r="T10" s="196"/>
      <c r="U10" s="1531"/>
      <c r="V10" s="1531"/>
      <c r="W10" s="1531"/>
      <c r="X10" s="1531"/>
      <c r="Y10" s="1531"/>
      <c r="Z10" s="1531"/>
      <c r="AA10" s="1531"/>
      <c r="AB10" s="1531"/>
      <c r="AC10" s="1531"/>
      <c r="AD10" s="1531"/>
      <c r="AE10" s="1531"/>
      <c r="AF10" s="1532"/>
      <c r="AG10" s="1533"/>
      <c r="AH10" s="1533"/>
      <c r="AI10" s="1533"/>
      <c r="AJ10" s="1533"/>
      <c r="AK10" s="1530"/>
      <c r="AL10" s="1530"/>
      <c r="AM10" s="1530"/>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row>
    <row r="11" spans="1:70" s="1538" customFormat="1" ht="81" customHeight="1" x14ac:dyDescent="0.25">
      <c r="A11" s="3338"/>
      <c r="B11" s="3338"/>
      <c r="C11" s="3338"/>
      <c r="D11" s="3006"/>
      <c r="E11" s="3338">
        <v>4301004</v>
      </c>
      <c r="F11" s="3379" t="s">
        <v>911</v>
      </c>
      <c r="G11" s="3377">
        <v>430100401</v>
      </c>
      <c r="H11" s="3379" t="s">
        <v>912</v>
      </c>
      <c r="I11" s="3346">
        <v>3</v>
      </c>
      <c r="J11" s="1534" t="s">
        <v>2711</v>
      </c>
      <c r="K11" s="3357" t="s">
        <v>913</v>
      </c>
      <c r="L11" s="3379" t="s">
        <v>914</v>
      </c>
      <c r="M11" s="3009">
        <f>SUM(R11:R12)/N11</f>
        <v>1</v>
      </c>
      <c r="N11" s="3375">
        <f>SUM(R11:R12)</f>
        <v>308302422.89999998</v>
      </c>
      <c r="O11" s="3379" t="s">
        <v>915</v>
      </c>
      <c r="P11" s="1535" t="s">
        <v>2712</v>
      </c>
      <c r="Q11" s="1536" t="s">
        <v>2713</v>
      </c>
      <c r="R11" s="1586">
        <v>202521845.49999997</v>
      </c>
      <c r="S11" s="896">
        <v>3</v>
      </c>
      <c r="T11" s="1537" t="s">
        <v>2714</v>
      </c>
      <c r="U11" s="3041">
        <v>295972</v>
      </c>
      <c r="V11" s="3041">
        <v>285580</v>
      </c>
      <c r="W11" s="3041">
        <v>135545</v>
      </c>
      <c r="X11" s="3041">
        <v>44254</v>
      </c>
      <c r="Y11" s="3041">
        <v>309146</v>
      </c>
      <c r="Z11" s="3041">
        <v>92607</v>
      </c>
      <c r="AA11" s="3041">
        <v>2145</v>
      </c>
      <c r="AB11" s="3041">
        <v>12718</v>
      </c>
      <c r="AC11" s="3041">
        <v>26</v>
      </c>
      <c r="AD11" s="3041">
        <v>37</v>
      </c>
      <c r="AE11" s="3041"/>
      <c r="AF11" s="3041"/>
      <c r="AG11" s="3041">
        <v>44350</v>
      </c>
      <c r="AH11" s="3041">
        <v>21944</v>
      </c>
      <c r="AI11" s="3041">
        <v>75687</v>
      </c>
      <c r="AJ11" s="3041">
        <f>U11+V11</f>
        <v>581552</v>
      </c>
      <c r="AK11" s="3365">
        <v>44197</v>
      </c>
      <c r="AL11" s="3365">
        <v>44561</v>
      </c>
      <c r="AM11" s="3367" t="s">
        <v>916</v>
      </c>
    </row>
    <row r="12" spans="1:70" s="1538" customFormat="1" ht="66" customHeight="1" x14ac:dyDescent="0.25">
      <c r="A12" s="3340"/>
      <c r="B12" s="3340"/>
      <c r="C12" s="3340"/>
      <c r="D12" s="3008"/>
      <c r="E12" s="3340"/>
      <c r="F12" s="3380"/>
      <c r="G12" s="3378"/>
      <c r="H12" s="3380"/>
      <c r="I12" s="3348"/>
      <c r="J12" s="1534" t="s">
        <v>2715</v>
      </c>
      <c r="K12" s="3359"/>
      <c r="L12" s="3380"/>
      <c r="M12" s="3011"/>
      <c r="N12" s="3376"/>
      <c r="O12" s="3380"/>
      <c r="P12" s="1539" t="s">
        <v>2716</v>
      </c>
      <c r="Q12" s="1536" t="s">
        <v>2717</v>
      </c>
      <c r="R12" s="1586">
        <v>105780577.40000001</v>
      </c>
      <c r="S12" s="896">
        <v>3</v>
      </c>
      <c r="T12" s="1537" t="s">
        <v>2714</v>
      </c>
      <c r="U12" s="3043"/>
      <c r="V12" s="3043"/>
      <c r="W12" s="3043"/>
      <c r="X12" s="3043"/>
      <c r="Y12" s="3043"/>
      <c r="Z12" s="3043"/>
      <c r="AA12" s="3043"/>
      <c r="AB12" s="3043"/>
      <c r="AC12" s="3043"/>
      <c r="AD12" s="3043"/>
      <c r="AE12" s="3043"/>
      <c r="AF12" s="3043"/>
      <c r="AG12" s="3043"/>
      <c r="AH12" s="3043"/>
      <c r="AI12" s="3043"/>
      <c r="AJ12" s="3043"/>
      <c r="AK12" s="3366"/>
      <c r="AL12" s="3366"/>
      <c r="AM12" s="3368"/>
    </row>
    <row r="13" spans="1:70" s="173" customFormat="1" ht="27" customHeight="1" x14ac:dyDescent="0.2">
      <c r="A13" s="177"/>
      <c r="B13" s="191"/>
      <c r="C13" s="181">
        <v>2201</v>
      </c>
      <c r="D13" s="179" t="s">
        <v>172</v>
      </c>
      <c r="E13" s="1530"/>
      <c r="F13" s="1540"/>
      <c r="G13" s="1541"/>
      <c r="H13" s="1541"/>
      <c r="I13" s="1573"/>
      <c r="J13" s="180"/>
      <c r="K13" s="180"/>
      <c r="L13" s="190"/>
      <c r="M13" s="1575"/>
      <c r="N13" s="1585"/>
      <c r="O13" s="180"/>
      <c r="P13" s="180"/>
      <c r="Q13" s="187"/>
      <c r="R13" s="1585"/>
      <c r="S13" s="196"/>
      <c r="T13" s="196"/>
      <c r="U13" s="1531"/>
      <c r="V13" s="1531"/>
      <c r="W13" s="1531"/>
      <c r="X13" s="1531"/>
      <c r="Y13" s="1531"/>
      <c r="Z13" s="1531"/>
      <c r="AA13" s="1531"/>
      <c r="AB13" s="1531"/>
      <c r="AC13" s="1531"/>
      <c r="AD13" s="1531"/>
      <c r="AE13" s="1531"/>
      <c r="AF13" s="1532"/>
      <c r="AG13" s="1533"/>
      <c r="AH13" s="1533"/>
      <c r="AI13" s="1533"/>
      <c r="AJ13" s="1533"/>
      <c r="AK13" s="1530"/>
      <c r="AL13" s="1530"/>
      <c r="AM13" s="1530"/>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row>
    <row r="14" spans="1:70" s="1538" customFormat="1" ht="88.5" customHeight="1" x14ac:dyDescent="0.25">
      <c r="A14" s="3338"/>
      <c r="B14" s="3338"/>
      <c r="C14" s="3338"/>
      <c r="D14" s="3338"/>
      <c r="E14" s="3360">
        <v>2201062</v>
      </c>
      <c r="F14" s="3329" t="s">
        <v>494</v>
      </c>
      <c r="G14" s="3355">
        <v>220106200</v>
      </c>
      <c r="H14" s="3357" t="s">
        <v>86</v>
      </c>
      <c r="I14" s="3346">
        <v>15</v>
      </c>
      <c r="J14" s="1534" t="s">
        <v>2718</v>
      </c>
      <c r="K14" s="3357" t="s">
        <v>917</v>
      </c>
      <c r="L14" s="3379" t="s">
        <v>918</v>
      </c>
      <c r="M14" s="3009">
        <f>SUM(R14:R15)/N14</f>
        <v>1</v>
      </c>
      <c r="N14" s="3375">
        <f>SUM(R14:R15)</f>
        <v>308302422.89999998</v>
      </c>
      <c r="O14" s="3379" t="s">
        <v>919</v>
      </c>
      <c r="P14" s="1539" t="s">
        <v>2719</v>
      </c>
      <c r="Q14" s="1542" t="s">
        <v>2720</v>
      </c>
      <c r="R14" s="1586">
        <v>202521845.49999997</v>
      </c>
      <c r="S14" s="896">
        <v>3</v>
      </c>
      <c r="T14" s="1537" t="s">
        <v>2714</v>
      </c>
      <c r="U14" s="3041">
        <f>69399+22658</f>
        <v>92057</v>
      </c>
      <c r="V14" s="3041">
        <f>66146+21596</f>
        <v>87742</v>
      </c>
      <c r="W14" s="3041">
        <v>135545</v>
      </c>
      <c r="X14" s="3041">
        <v>44254</v>
      </c>
      <c r="Y14" s="3041"/>
      <c r="Z14" s="3041"/>
      <c r="AA14" s="3041"/>
      <c r="AB14" s="3041"/>
      <c r="AC14" s="3041"/>
      <c r="AD14" s="3041"/>
      <c r="AE14" s="3041"/>
      <c r="AF14" s="3041"/>
      <c r="AG14" s="3041"/>
      <c r="AH14" s="3041"/>
      <c r="AI14" s="3041"/>
      <c r="AJ14" s="3041">
        <f>+W14+X14</f>
        <v>179799</v>
      </c>
      <c r="AK14" s="3365">
        <v>44197</v>
      </c>
      <c r="AL14" s="3365">
        <v>44561</v>
      </c>
      <c r="AM14" s="3367" t="s">
        <v>916</v>
      </c>
    </row>
    <row r="15" spans="1:70" s="1538" customFormat="1" ht="90.75" customHeight="1" x14ac:dyDescent="0.25">
      <c r="A15" s="3340"/>
      <c r="B15" s="3340"/>
      <c r="C15" s="3340"/>
      <c r="D15" s="3340"/>
      <c r="E15" s="3361"/>
      <c r="F15" s="3331"/>
      <c r="G15" s="3356"/>
      <c r="H15" s="3359"/>
      <c r="I15" s="3348"/>
      <c r="J15" s="1534" t="s">
        <v>2721</v>
      </c>
      <c r="K15" s="3359"/>
      <c r="L15" s="3380"/>
      <c r="M15" s="3011"/>
      <c r="N15" s="3376"/>
      <c r="O15" s="3380"/>
      <c r="P15" s="1539" t="s">
        <v>2722</v>
      </c>
      <c r="Q15" s="1543" t="s">
        <v>2723</v>
      </c>
      <c r="R15" s="1586">
        <v>105780577.40000001</v>
      </c>
      <c r="S15" s="896">
        <v>3</v>
      </c>
      <c r="T15" s="1537" t="s">
        <v>2714</v>
      </c>
      <c r="U15" s="3043"/>
      <c r="V15" s="3043"/>
      <c r="W15" s="3043"/>
      <c r="X15" s="3043"/>
      <c r="Y15" s="3043"/>
      <c r="Z15" s="3043"/>
      <c r="AA15" s="3043"/>
      <c r="AB15" s="3043"/>
      <c r="AC15" s="3043"/>
      <c r="AD15" s="3043"/>
      <c r="AE15" s="3043"/>
      <c r="AF15" s="3043"/>
      <c r="AG15" s="3043"/>
      <c r="AH15" s="3043"/>
      <c r="AI15" s="3043"/>
      <c r="AJ15" s="3043"/>
      <c r="AK15" s="3366"/>
      <c r="AL15" s="3366"/>
      <c r="AM15" s="3368"/>
    </row>
    <row r="16" spans="1:70" s="173" customFormat="1" ht="18" customHeight="1" x14ac:dyDescent="0.2">
      <c r="A16" s="175">
        <v>3</v>
      </c>
      <c r="B16" s="184" t="s">
        <v>104</v>
      </c>
      <c r="C16" s="184"/>
      <c r="D16" s="183"/>
      <c r="E16" s="184"/>
      <c r="F16" s="176"/>
      <c r="G16" s="176"/>
      <c r="H16" s="1544"/>
      <c r="I16" s="175"/>
      <c r="J16" s="176"/>
      <c r="K16" s="176"/>
      <c r="L16" s="1544"/>
      <c r="M16" s="1579"/>
      <c r="N16" s="1587"/>
      <c r="O16" s="176"/>
      <c r="P16" s="176"/>
      <c r="Q16" s="1545"/>
      <c r="R16" s="1587"/>
      <c r="S16" s="194"/>
      <c r="T16" s="194"/>
      <c r="U16" s="1546"/>
      <c r="V16" s="1546"/>
      <c r="W16" s="1546"/>
      <c r="X16" s="1546"/>
      <c r="Y16" s="1546"/>
      <c r="Z16" s="1546"/>
      <c r="AA16" s="1546"/>
      <c r="AB16" s="1546"/>
      <c r="AC16" s="1546"/>
      <c r="AD16" s="1546"/>
      <c r="AE16" s="1546"/>
      <c r="AF16" s="1547"/>
      <c r="AG16" s="1548"/>
      <c r="AH16" s="1548"/>
      <c r="AI16" s="1548"/>
      <c r="AJ16" s="1548"/>
      <c r="AK16" s="1549"/>
      <c r="AL16" s="1549"/>
      <c r="AM16" s="1549"/>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row>
    <row r="17" spans="1:70" s="173" customFormat="1" ht="25.5" customHeight="1" x14ac:dyDescent="0.2">
      <c r="A17" s="177"/>
      <c r="B17" s="191"/>
      <c r="C17" s="181">
        <v>2402</v>
      </c>
      <c r="D17" s="179" t="s">
        <v>105</v>
      </c>
      <c r="E17" s="181"/>
      <c r="F17" s="1541"/>
      <c r="G17" s="1550"/>
      <c r="H17" s="190"/>
      <c r="I17" s="181"/>
      <c r="J17" s="180"/>
      <c r="K17" s="180"/>
      <c r="L17" s="190"/>
      <c r="M17" s="1575"/>
      <c r="N17" s="1585"/>
      <c r="O17" s="180"/>
      <c r="P17" s="180"/>
      <c r="Q17" s="187"/>
      <c r="R17" s="1585"/>
      <c r="S17" s="196"/>
      <c r="T17" s="196"/>
      <c r="U17" s="1531"/>
      <c r="V17" s="1531"/>
      <c r="W17" s="1531"/>
      <c r="X17" s="1531"/>
      <c r="Y17" s="1531"/>
      <c r="Z17" s="1531"/>
      <c r="AA17" s="1531"/>
      <c r="AB17" s="1531"/>
      <c r="AC17" s="1531"/>
      <c r="AD17" s="1531"/>
      <c r="AE17" s="1531"/>
      <c r="AF17" s="1532"/>
      <c r="AG17" s="1533"/>
      <c r="AH17" s="1533"/>
      <c r="AI17" s="1533"/>
      <c r="AJ17" s="1533"/>
      <c r="AK17" s="1530"/>
      <c r="AL17" s="1530"/>
      <c r="AM17" s="1530"/>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row>
    <row r="18" spans="1:70" s="1538" customFormat="1" ht="106.5" customHeight="1" x14ac:dyDescent="0.25">
      <c r="A18" s="3338"/>
      <c r="B18" s="3338"/>
      <c r="C18" s="3338"/>
      <c r="D18" s="3338"/>
      <c r="E18" s="3360">
        <v>2402041</v>
      </c>
      <c r="F18" s="3329" t="s">
        <v>111</v>
      </c>
      <c r="G18" s="3377">
        <v>240204100</v>
      </c>
      <c r="H18" s="3357" t="s">
        <v>112</v>
      </c>
      <c r="I18" s="3371">
        <v>130</v>
      </c>
      <c r="J18" s="1534" t="s">
        <v>2724</v>
      </c>
      <c r="K18" s="3357" t="s">
        <v>920</v>
      </c>
      <c r="L18" s="3373" t="s">
        <v>921</v>
      </c>
      <c r="M18" s="3009">
        <f>+N18/N43</f>
        <v>9.8500417829886389E-2</v>
      </c>
      <c r="N18" s="3375">
        <f>SUM(R18:R19)</f>
        <v>199461691.19999999</v>
      </c>
      <c r="O18" s="3369" t="s">
        <v>922</v>
      </c>
      <c r="P18" s="1551" t="s">
        <v>2725</v>
      </c>
      <c r="Q18" s="1552" t="s">
        <v>2726</v>
      </c>
      <c r="R18" s="1586">
        <v>139623123.99999997</v>
      </c>
      <c r="S18" s="896">
        <v>4</v>
      </c>
      <c r="T18" s="1537" t="s">
        <v>2727</v>
      </c>
      <c r="U18" s="3041">
        <v>295972</v>
      </c>
      <c r="V18" s="3041">
        <v>285580</v>
      </c>
      <c r="W18" s="3041">
        <v>135545</v>
      </c>
      <c r="X18" s="3041">
        <v>44254</v>
      </c>
      <c r="Y18" s="3041">
        <v>309146</v>
      </c>
      <c r="Z18" s="3041">
        <v>92607</v>
      </c>
      <c r="AA18" s="3041">
        <v>2145</v>
      </c>
      <c r="AB18" s="3041">
        <v>12718</v>
      </c>
      <c r="AC18" s="3041">
        <v>26</v>
      </c>
      <c r="AD18" s="3041">
        <v>37</v>
      </c>
      <c r="AE18" s="3041"/>
      <c r="AF18" s="3041"/>
      <c r="AG18" s="3041">
        <v>44350</v>
      </c>
      <c r="AH18" s="3041">
        <v>21944</v>
      </c>
      <c r="AI18" s="3041">
        <v>75687</v>
      </c>
      <c r="AJ18" s="3041">
        <f t="shared" ref="AJ18" si="0">U18+V18</f>
        <v>581552</v>
      </c>
      <c r="AK18" s="3365">
        <v>44197</v>
      </c>
      <c r="AL18" s="3365">
        <v>44561</v>
      </c>
      <c r="AM18" s="3367" t="s">
        <v>916</v>
      </c>
    </row>
    <row r="19" spans="1:70" s="1538" customFormat="1" ht="162" x14ac:dyDescent="0.25">
      <c r="A19" s="3340"/>
      <c r="B19" s="3340"/>
      <c r="C19" s="3340"/>
      <c r="D19" s="3340"/>
      <c r="E19" s="3361"/>
      <c r="F19" s="3331"/>
      <c r="G19" s="3378"/>
      <c r="H19" s="3359"/>
      <c r="I19" s="3372"/>
      <c r="J19" s="1534" t="s">
        <v>2728</v>
      </c>
      <c r="K19" s="3359"/>
      <c r="L19" s="3374"/>
      <c r="M19" s="3011"/>
      <c r="N19" s="3376"/>
      <c r="O19" s="3370"/>
      <c r="P19" s="1551" t="s">
        <v>2729</v>
      </c>
      <c r="Q19" s="1553" t="s">
        <v>2730</v>
      </c>
      <c r="R19" s="1586">
        <v>59838567.200000018</v>
      </c>
      <c r="S19" s="896">
        <v>4</v>
      </c>
      <c r="T19" s="1537" t="s">
        <v>2727</v>
      </c>
      <c r="U19" s="3043"/>
      <c r="V19" s="3043"/>
      <c r="W19" s="3043"/>
      <c r="X19" s="3043"/>
      <c r="Y19" s="3043"/>
      <c r="Z19" s="3043"/>
      <c r="AA19" s="3043"/>
      <c r="AB19" s="3043"/>
      <c r="AC19" s="3043"/>
      <c r="AD19" s="3043"/>
      <c r="AE19" s="3043"/>
      <c r="AF19" s="3043"/>
      <c r="AG19" s="3043"/>
      <c r="AH19" s="3043"/>
      <c r="AI19" s="3043"/>
      <c r="AJ19" s="3043"/>
      <c r="AK19" s="3366"/>
      <c r="AL19" s="3366"/>
      <c r="AM19" s="3368"/>
    </row>
    <row r="20" spans="1:70" s="173" customFormat="1" ht="26.25" customHeight="1" x14ac:dyDescent="0.2">
      <c r="A20" s="177"/>
      <c r="B20" s="191"/>
      <c r="C20" s="181">
        <v>4001</v>
      </c>
      <c r="D20" s="179" t="s">
        <v>129</v>
      </c>
      <c r="E20" s="181"/>
      <c r="F20" s="1541"/>
      <c r="G20" s="1550"/>
      <c r="H20" s="190"/>
      <c r="I20" s="181"/>
      <c r="J20" s="180"/>
      <c r="K20" s="180"/>
      <c r="L20" s="190"/>
      <c r="M20" s="1575"/>
      <c r="N20" s="1585"/>
      <c r="O20" s="180"/>
      <c r="P20" s="180"/>
      <c r="Q20" s="187">
        <f>SUM(Q21:Q27)</f>
        <v>0</v>
      </c>
      <c r="R20" s="1585"/>
      <c r="S20" s="196"/>
      <c r="T20" s="196"/>
      <c r="U20" s="1531"/>
      <c r="V20" s="1531"/>
      <c r="W20" s="1531"/>
      <c r="X20" s="1531"/>
      <c r="Y20" s="1531"/>
      <c r="Z20" s="1531"/>
      <c r="AA20" s="1531"/>
      <c r="AB20" s="1531"/>
      <c r="AC20" s="1531"/>
      <c r="AD20" s="1531"/>
      <c r="AE20" s="1531"/>
      <c r="AF20" s="1532"/>
      <c r="AG20" s="1533"/>
      <c r="AH20" s="1533"/>
      <c r="AI20" s="1533"/>
      <c r="AJ20" s="1533"/>
      <c r="AK20" s="1530"/>
      <c r="AL20" s="1530"/>
      <c r="AM20" s="1530"/>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row>
    <row r="21" spans="1:70" s="1538" customFormat="1" ht="71.25" customHeight="1" x14ac:dyDescent="0.25">
      <c r="A21" s="3338"/>
      <c r="B21" s="3338"/>
      <c r="C21" s="3338"/>
      <c r="D21" s="3338"/>
      <c r="E21" s="3343">
        <v>4001001</v>
      </c>
      <c r="F21" s="3329" t="s">
        <v>923</v>
      </c>
      <c r="G21" s="3332" t="s">
        <v>924</v>
      </c>
      <c r="H21" s="3335" t="s">
        <v>925</v>
      </c>
      <c r="I21" s="3346">
        <v>3</v>
      </c>
      <c r="J21" s="3355" t="s">
        <v>2731</v>
      </c>
      <c r="K21" s="3325" t="s">
        <v>926</v>
      </c>
      <c r="L21" s="3326" t="s">
        <v>927</v>
      </c>
      <c r="M21" s="3009">
        <f>+N21/N43</f>
        <v>0.5970008356597728</v>
      </c>
      <c r="N21" s="3362">
        <f>SUM(R21:R42)</f>
        <v>1208916662.0000002</v>
      </c>
      <c r="O21" s="3329" t="s">
        <v>928</v>
      </c>
      <c r="P21" s="3357" t="s">
        <v>2732</v>
      </c>
      <c r="Q21" s="3349" t="s">
        <v>925</v>
      </c>
      <c r="R21" s="3351">
        <v>9973084.5600000005</v>
      </c>
      <c r="S21" s="3343">
        <v>4</v>
      </c>
      <c r="T21" s="3360" t="s">
        <v>2727</v>
      </c>
      <c r="U21" s="3342">
        <v>295972</v>
      </c>
      <c r="V21" s="3342">
        <v>285580</v>
      </c>
      <c r="W21" s="3342">
        <v>135545</v>
      </c>
      <c r="X21" s="3342">
        <v>44254</v>
      </c>
      <c r="Y21" s="3342">
        <v>309146</v>
      </c>
      <c r="Z21" s="3342">
        <v>92607</v>
      </c>
      <c r="AA21" s="3342">
        <v>2145</v>
      </c>
      <c r="AB21" s="3342">
        <v>12718</v>
      </c>
      <c r="AC21" s="3342">
        <v>26</v>
      </c>
      <c r="AD21" s="3342">
        <v>37</v>
      </c>
      <c r="AE21" s="3342"/>
      <c r="AF21" s="3342"/>
      <c r="AG21" s="3342">
        <v>44350</v>
      </c>
      <c r="AH21" s="3342">
        <v>21944</v>
      </c>
      <c r="AI21" s="3342">
        <v>75687</v>
      </c>
      <c r="AJ21" s="3342">
        <f t="shared" ref="AJ21" si="1">U21+V21</f>
        <v>581552</v>
      </c>
      <c r="AK21" s="3342">
        <v>44197</v>
      </c>
      <c r="AL21" s="3342">
        <v>44561</v>
      </c>
      <c r="AM21" s="3342" t="s">
        <v>916</v>
      </c>
    </row>
    <row r="22" spans="1:70" s="1538" customFormat="1" ht="67.5" customHeight="1" x14ac:dyDescent="0.25">
      <c r="A22" s="3340"/>
      <c r="B22" s="3340"/>
      <c r="C22" s="3340"/>
      <c r="D22" s="3340"/>
      <c r="E22" s="3345"/>
      <c r="F22" s="3331"/>
      <c r="G22" s="3334"/>
      <c r="H22" s="3337"/>
      <c r="I22" s="3348"/>
      <c r="J22" s="3356"/>
      <c r="K22" s="3007"/>
      <c r="L22" s="3327"/>
      <c r="M22" s="3011"/>
      <c r="N22" s="3363"/>
      <c r="O22" s="3331"/>
      <c r="P22" s="3358"/>
      <c r="Q22" s="3350"/>
      <c r="R22" s="3352"/>
      <c r="S22" s="3345"/>
      <c r="T22" s="3361"/>
      <c r="U22" s="3042"/>
      <c r="V22" s="3042"/>
      <c r="W22" s="3042"/>
      <c r="X22" s="3042"/>
      <c r="Y22" s="3042"/>
      <c r="Z22" s="3042"/>
      <c r="AA22" s="3042"/>
      <c r="AB22" s="3042"/>
      <c r="AC22" s="3042"/>
      <c r="AD22" s="3042"/>
      <c r="AE22" s="3042"/>
      <c r="AF22" s="3042"/>
      <c r="AG22" s="3042"/>
      <c r="AH22" s="3042"/>
      <c r="AI22" s="3042"/>
      <c r="AJ22" s="3042"/>
      <c r="AK22" s="3042"/>
      <c r="AL22" s="3042"/>
      <c r="AM22" s="3042"/>
    </row>
    <row r="23" spans="1:70" s="1538" customFormat="1" ht="41.25" customHeight="1" x14ac:dyDescent="0.25">
      <c r="A23" s="3338"/>
      <c r="B23" s="3338"/>
      <c r="C23" s="3338"/>
      <c r="D23" s="3338"/>
      <c r="E23" s="3343">
        <v>4001017</v>
      </c>
      <c r="F23" s="3329" t="s">
        <v>929</v>
      </c>
      <c r="G23" s="3332" t="s">
        <v>930</v>
      </c>
      <c r="H23" s="3335" t="s">
        <v>931</v>
      </c>
      <c r="I23" s="3346">
        <v>25</v>
      </c>
      <c r="J23" s="1534" t="s">
        <v>2733</v>
      </c>
      <c r="K23" s="3007"/>
      <c r="L23" s="3327"/>
      <c r="M23" s="3009">
        <f>+N23/N43</f>
        <v>0</v>
      </c>
      <c r="N23" s="3363"/>
      <c r="O23" s="3329" t="s">
        <v>928</v>
      </c>
      <c r="P23" s="3358"/>
      <c r="Q23" s="1542" t="s">
        <v>931</v>
      </c>
      <c r="R23" s="1586">
        <v>42792391.815000042</v>
      </c>
      <c r="S23" s="896">
        <v>3</v>
      </c>
      <c r="T23" s="1537" t="s">
        <v>2714</v>
      </c>
      <c r="U23" s="3042"/>
      <c r="V23" s="3042"/>
      <c r="W23" s="3042"/>
      <c r="X23" s="3042"/>
      <c r="Y23" s="3042"/>
      <c r="Z23" s="3042"/>
      <c r="AA23" s="3042"/>
      <c r="AB23" s="3042"/>
      <c r="AC23" s="3042"/>
      <c r="AD23" s="3042"/>
      <c r="AE23" s="3042"/>
      <c r="AF23" s="3042"/>
      <c r="AG23" s="3042">
        <v>44350</v>
      </c>
      <c r="AH23" s="3042">
        <v>21944</v>
      </c>
      <c r="AI23" s="3042">
        <v>75687</v>
      </c>
      <c r="AJ23" s="3042">
        <f t="shared" ref="AJ23" si="2">U23+V23</f>
        <v>0</v>
      </c>
      <c r="AK23" s="3042">
        <v>44197</v>
      </c>
      <c r="AL23" s="3042">
        <v>44561</v>
      </c>
      <c r="AM23" s="3042" t="s">
        <v>916</v>
      </c>
    </row>
    <row r="24" spans="1:70" s="1538" customFormat="1" ht="54" customHeight="1" x14ac:dyDescent="0.25">
      <c r="A24" s="3339"/>
      <c r="B24" s="3339"/>
      <c r="C24" s="3339"/>
      <c r="D24" s="3339"/>
      <c r="E24" s="3344"/>
      <c r="F24" s="3330"/>
      <c r="G24" s="3333"/>
      <c r="H24" s="3336"/>
      <c r="I24" s="3347"/>
      <c r="J24" s="1534" t="s">
        <v>2734</v>
      </c>
      <c r="K24" s="3007"/>
      <c r="L24" s="3327"/>
      <c r="M24" s="3010"/>
      <c r="N24" s="3363"/>
      <c r="O24" s="3330"/>
      <c r="P24" s="3358"/>
      <c r="Q24" s="1542" t="s">
        <v>2730</v>
      </c>
      <c r="R24" s="1586">
        <v>8591345.3350000232</v>
      </c>
      <c r="S24" s="896">
        <v>3</v>
      </c>
      <c r="T24" s="1537" t="s">
        <v>2714</v>
      </c>
      <c r="U24" s="3042"/>
      <c r="V24" s="3042"/>
      <c r="W24" s="3042"/>
      <c r="X24" s="3042"/>
      <c r="Y24" s="3042"/>
      <c r="Z24" s="3042"/>
      <c r="AA24" s="3042"/>
      <c r="AB24" s="3042"/>
      <c r="AC24" s="3042"/>
      <c r="AD24" s="3042"/>
      <c r="AE24" s="3042"/>
      <c r="AF24" s="3042"/>
      <c r="AG24" s="3042"/>
      <c r="AH24" s="3042"/>
      <c r="AI24" s="3042"/>
      <c r="AJ24" s="3042"/>
      <c r="AK24" s="3042"/>
      <c r="AL24" s="3042"/>
      <c r="AM24" s="3042"/>
    </row>
    <row r="25" spans="1:70" s="1538" customFormat="1" ht="45" customHeight="1" x14ac:dyDescent="0.25">
      <c r="A25" s="3339"/>
      <c r="B25" s="3339"/>
      <c r="C25" s="3339"/>
      <c r="D25" s="3339"/>
      <c r="E25" s="3344"/>
      <c r="F25" s="3330"/>
      <c r="G25" s="3333"/>
      <c r="H25" s="3336"/>
      <c r="I25" s="3347"/>
      <c r="J25" s="1534" t="s">
        <v>2733</v>
      </c>
      <c r="K25" s="3007"/>
      <c r="L25" s="3327"/>
      <c r="M25" s="3010"/>
      <c r="N25" s="3363"/>
      <c r="O25" s="3330"/>
      <c r="P25" s="3358"/>
      <c r="Q25" s="1542" t="s">
        <v>931</v>
      </c>
      <c r="R25" s="1586">
        <v>27767253.385999996</v>
      </c>
      <c r="S25" s="896">
        <v>4</v>
      </c>
      <c r="T25" s="1537" t="s">
        <v>2727</v>
      </c>
      <c r="U25" s="3042"/>
      <c r="V25" s="3042"/>
      <c r="W25" s="3042"/>
      <c r="X25" s="3042"/>
      <c r="Y25" s="3042"/>
      <c r="Z25" s="3042"/>
      <c r="AA25" s="3042"/>
      <c r="AB25" s="3042"/>
      <c r="AC25" s="3042"/>
      <c r="AD25" s="3042"/>
      <c r="AE25" s="3042"/>
      <c r="AF25" s="3042"/>
      <c r="AG25" s="3042">
        <v>44350</v>
      </c>
      <c r="AH25" s="3042">
        <v>21944</v>
      </c>
      <c r="AI25" s="3042">
        <v>75687</v>
      </c>
      <c r="AJ25" s="3042">
        <f t="shared" ref="AJ25" si="3">U25+V25</f>
        <v>0</v>
      </c>
      <c r="AK25" s="3042"/>
      <c r="AL25" s="3042"/>
      <c r="AM25" s="3042"/>
    </row>
    <row r="26" spans="1:70" s="1538" customFormat="1" ht="59.25" customHeight="1" x14ac:dyDescent="0.25">
      <c r="A26" s="3340"/>
      <c r="B26" s="3340"/>
      <c r="C26" s="3340"/>
      <c r="D26" s="3340"/>
      <c r="E26" s="3345"/>
      <c r="F26" s="3331"/>
      <c r="G26" s="3334"/>
      <c r="H26" s="3337"/>
      <c r="I26" s="3348"/>
      <c r="J26" s="1534" t="s">
        <v>2734</v>
      </c>
      <c r="K26" s="3007"/>
      <c r="L26" s="3327"/>
      <c r="M26" s="3011"/>
      <c r="N26" s="3363"/>
      <c r="O26" s="3331"/>
      <c r="P26" s="3358"/>
      <c r="Q26" s="1542" t="s">
        <v>2730</v>
      </c>
      <c r="R26" s="1586">
        <v>2152000.2940000035</v>
      </c>
      <c r="S26" s="896">
        <v>4</v>
      </c>
      <c r="T26" s="1537" t="s">
        <v>2727</v>
      </c>
      <c r="U26" s="3042"/>
      <c r="V26" s="3042"/>
      <c r="W26" s="3042"/>
      <c r="X26" s="3042"/>
      <c r="Y26" s="3042"/>
      <c r="Z26" s="3042"/>
      <c r="AA26" s="3042"/>
      <c r="AB26" s="3042"/>
      <c r="AC26" s="3042"/>
      <c r="AD26" s="3042"/>
      <c r="AE26" s="3042"/>
      <c r="AF26" s="3042"/>
      <c r="AG26" s="3042"/>
      <c r="AH26" s="3042"/>
      <c r="AI26" s="3042"/>
      <c r="AJ26" s="3042"/>
      <c r="AK26" s="3042"/>
      <c r="AL26" s="3042"/>
      <c r="AM26" s="3042"/>
    </row>
    <row r="27" spans="1:70" s="1538" customFormat="1" ht="39.75" customHeight="1" x14ac:dyDescent="0.25">
      <c r="A27" s="3338"/>
      <c r="B27" s="3338"/>
      <c r="C27" s="3338"/>
      <c r="D27" s="3338"/>
      <c r="E27" s="3343">
        <v>4001018</v>
      </c>
      <c r="F27" s="3329" t="s">
        <v>932</v>
      </c>
      <c r="G27" s="3332" t="s">
        <v>933</v>
      </c>
      <c r="H27" s="3335" t="s">
        <v>934</v>
      </c>
      <c r="I27" s="3346">
        <v>75</v>
      </c>
      <c r="J27" s="1534" t="s">
        <v>2735</v>
      </c>
      <c r="K27" s="3007"/>
      <c r="L27" s="3327"/>
      <c r="M27" s="3009">
        <f>+N27/N43</f>
        <v>0</v>
      </c>
      <c r="N27" s="3363"/>
      <c r="O27" s="3329" t="s">
        <v>928</v>
      </c>
      <c r="P27" s="3358"/>
      <c r="Q27" s="1542" t="s">
        <v>934</v>
      </c>
      <c r="R27" s="1586">
        <v>107535900.624</v>
      </c>
      <c r="S27" s="896">
        <v>3</v>
      </c>
      <c r="T27" s="1537" t="s">
        <v>2714</v>
      </c>
      <c r="U27" s="3042"/>
      <c r="V27" s="3042"/>
      <c r="W27" s="3042"/>
      <c r="X27" s="3042"/>
      <c r="Y27" s="3042"/>
      <c r="Z27" s="3042"/>
      <c r="AA27" s="3042"/>
      <c r="AB27" s="3042"/>
      <c r="AC27" s="3042"/>
      <c r="AD27" s="3042"/>
      <c r="AE27" s="3042"/>
      <c r="AF27" s="3042"/>
      <c r="AG27" s="3042">
        <v>44350</v>
      </c>
      <c r="AH27" s="3042">
        <v>21944</v>
      </c>
      <c r="AI27" s="3042">
        <v>75687</v>
      </c>
      <c r="AJ27" s="3042">
        <f t="shared" ref="AJ27" si="4">U27+V27</f>
        <v>0</v>
      </c>
      <c r="AK27" s="3042">
        <v>44197</v>
      </c>
      <c r="AL27" s="3042">
        <v>44561</v>
      </c>
      <c r="AM27" s="3042" t="s">
        <v>916</v>
      </c>
    </row>
    <row r="28" spans="1:70" s="1538" customFormat="1" ht="47.25" x14ac:dyDescent="0.25">
      <c r="A28" s="3339"/>
      <c r="B28" s="3339"/>
      <c r="C28" s="3339"/>
      <c r="D28" s="3339"/>
      <c r="E28" s="3344"/>
      <c r="F28" s="3330"/>
      <c r="G28" s="3333"/>
      <c r="H28" s="3336"/>
      <c r="I28" s="3347"/>
      <c r="J28" s="1534" t="s">
        <v>2736</v>
      </c>
      <c r="K28" s="3007"/>
      <c r="L28" s="3327"/>
      <c r="M28" s="3010"/>
      <c r="N28" s="3363"/>
      <c r="O28" s="3330"/>
      <c r="P28" s="3359"/>
      <c r="Q28" s="1542" t="s">
        <v>2730</v>
      </c>
      <c r="R28" s="1586">
        <v>36338563.396000013</v>
      </c>
      <c r="S28" s="896">
        <v>3</v>
      </c>
      <c r="T28" s="1537" t="s">
        <v>2714</v>
      </c>
      <c r="U28" s="3042"/>
      <c r="V28" s="3042"/>
      <c r="W28" s="3042"/>
      <c r="X28" s="3042"/>
      <c r="Y28" s="3042"/>
      <c r="Z28" s="3042"/>
      <c r="AA28" s="3042"/>
      <c r="AB28" s="3042"/>
      <c r="AC28" s="3042"/>
      <c r="AD28" s="3042"/>
      <c r="AE28" s="3042"/>
      <c r="AF28" s="3042"/>
      <c r="AG28" s="3042"/>
      <c r="AH28" s="3042"/>
      <c r="AI28" s="3042"/>
      <c r="AJ28" s="3042"/>
      <c r="AK28" s="3042"/>
      <c r="AL28" s="3042"/>
      <c r="AM28" s="3042"/>
    </row>
    <row r="29" spans="1:70" s="1538" customFormat="1" ht="41.25" customHeight="1" x14ac:dyDescent="0.25">
      <c r="A29" s="3339"/>
      <c r="B29" s="3339"/>
      <c r="C29" s="3339"/>
      <c r="D29" s="3339"/>
      <c r="E29" s="3344"/>
      <c r="F29" s="3330"/>
      <c r="G29" s="3333"/>
      <c r="H29" s="3336"/>
      <c r="I29" s="3347"/>
      <c r="J29" s="1534" t="s">
        <v>2735</v>
      </c>
      <c r="K29" s="3007"/>
      <c r="L29" s="3327"/>
      <c r="M29" s="3010"/>
      <c r="N29" s="3363"/>
      <c r="O29" s="3330"/>
      <c r="P29" s="3357" t="s">
        <v>2737</v>
      </c>
      <c r="Q29" s="1542" t="s">
        <v>934</v>
      </c>
      <c r="R29" s="1586">
        <v>48710730.961999997</v>
      </c>
      <c r="S29" s="896">
        <v>4</v>
      </c>
      <c r="T29" s="1537" t="s">
        <v>2727</v>
      </c>
      <c r="U29" s="3042"/>
      <c r="V29" s="3042"/>
      <c r="W29" s="3042"/>
      <c r="X29" s="3042"/>
      <c r="Y29" s="3042"/>
      <c r="Z29" s="3042"/>
      <c r="AA29" s="3042"/>
      <c r="AB29" s="3042"/>
      <c r="AC29" s="3042"/>
      <c r="AD29" s="3042"/>
      <c r="AE29" s="3042"/>
      <c r="AF29" s="3042"/>
      <c r="AG29" s="3042">
        <v>44350</v>
      </c>
      <c r="AH29" s="3042">
        <v>21944</v>
      </c>
      <c r="AI29" s="3042">
        <v>75687</v>
      </c>
      <c r="AJ29" s="3042">
        <f t="shared" ref="AJ29" si="5">U29+V29</f>
        <v>0</v>
      </c>
      <c r="AK29" s="3042"/>
      <c r="AL29" s="3042"/>
      <c r="AM29" s="3042"/>
    </row>
    <row r="30" spans="1:70" s="1538" customFormat="1" ht="52.5" customHeight="1" x14ac:dyDescent="0.25">
      <c r="A30" s="3340"/>
      <c r="B30" s="3340"/>
      <c r="C30" s="3340"/>
      <c r="D30" s="3340"/>
      <c r="E30" s="3345"/>
      <c r="F30" s="3331"/>
      <c r="G30" s="3334"/>
      <c r="H30" s="3337"/>
      <c r="I30" s="3348"/>
      <c r="J30" s="1534" t="s">
        <v>2736</v>
      </c>
      <c r="K30" s="3007"/>
      <c r="L30" s="3327"/>
      <c r="M30" s="3011"/>
      <c r="N30" s="3363"/>
      <c r="O30" s="3331"/>
      <c r="P30" s="3358"/>
      <c r="Q30" s="1542" t="s">
        <v>2746</v>
      </c>
      <c r="R30" s="1586">
        <v>11127776.398000002</v>
      </c>
      <c r="S30" s="896">
        <v>4</v>
      </c>
      <c r="T30" s="1537" t="s">
        <v>2727</v>
      </c>
      <c r="U30" s="3042"/>
      <c r="V30" s="3042"/>
      <c r="W30" s="3042"/>
      <c r="X30" s="3042"/>
      <c r="Y30" s="3042"/>
      <c r="Z30" s="3042"/>
      <c r="AA30" s="3042"/>
      <c r="AB30" s="3042"/>
      <c r="AC30" s="3042"/>
      <c r="AD30" s="3042"/>
      <c r="AE30" s="3042"/>
      <c r="AF30" s="3042"/>
      <c r="AG30" s="3042"/>
      <c r="AH30" s="3042"/>
      <c r="AI30" s="3042"/>
      <c r="AJ30" s="3042"/>
      <c r="AK30" s="3042"/>
      <c r="AL30" s="3042"/>
      <c r="AM30" s="3042"/>
    </row>
    <row r="31" spans="1:70" s="1538" customFormat="1" ht="53.25" customHeight="1" x14ac:dyDescent="0.25">
      <c r="A31" s="3338"/>
      <c r="B31" s="3338"/>
      <c r="C31" s="3338"/>
      <c r="D31" s="3338"/>
      <c r="E31" s="3343">
        <v>4001030</v>
      </c>
      <c r="F31" s="3329" t="s">
        <v>935</v>
      </c>
      <c r="G31" s="3332" t="s">
        <v>936</v>
      </c>
      <c r="H31" s="3335" t="s">
        <v>146</v>
      </c>
      <c r="I31" s="3346">
        <v>3</v>
      </c>
      <c r="J31" s="3355" t="s">
        <v>2738</v>
      </c>
      <c r="K31" s="3007"/>
      <c r="L31" s="3327"/>
      <c r="M31" s="3009">
        <f>+N31/N43</f>
        <v>0</v>
      </c>
      <c r="N31" s="3363"/>
      <c r="O31" s="3329" t="s">
        <v>928</v>
      </c>
      <c r="P31" s="3358"/>
      <c r="Q31" s="3349" t="s">
        <v>146</v>
      </c>
      <c r="R31" s="3351">
        <v>9973084.5600000005</v>
      </c>
      <c r="S31" s="3343">
        <v>4</v>
      </c>
      <c r="T31" s="3353" t="s">
        <v>2727</v>
      </c>
      <c r="U31" s="3042"/>
      <c r="V31" s="3042"/>
      <c r="W31" s="3042"/>
      <c r="X31" s="3042"/>
      <c r="Y31" s="3042"/>
      <c r="Z31" s="3042"/>
      <c r="AA31" s="3042"/>
      <c r="AB31" s="3042"/>
      <c r="AC31" s="3042"/>
      <c r="AD31" s="3042"/>
      <c r="AE31" s="3042"/>
      <c r="AF31" s="3042"/>
      <c r="AG31" s="3042">
        <v>44350</v>
      </c>
      <c r="AH31" s="3042">
        <v>21944</v>
      </c>
      <c r="AI31" s="3042">
        <v>75687</v>
      </c>
      <c r="AJ31" s="3042">
        <f t="shared" ref="AJ31" si="6">U31+V31</f>
        <v>0</v>
      </c>
      <c r="AK31" s="3042">
        <v>44197</v>
      </c>
      <c r="AL31" s="3042">
        <v>44561</v>
      </c>
      <c r="AM31" s="3042" t="s">
        <v>916</v>
      </c>
    </row>
    <row r="32" spans="1:70" s="1538" customFormat="1" ht="73.5" customHeight="1" x14ac:dyDescent="0.25">
      <c r="A32" s="3340"/>
      <c r="B32" s="3340"/>
      <c r="C32" s="3340"/>
      <c r="D32" s="3340"/>
      <c r="E32" s="3345"/>
      <c r="F32" s="3331"/>
      <c r="G32" s="3334"/>
      <c r="H32" s="3337"/>
      <c r="I32" s="3348"/>
      <c r="J32" s="3356"/>
      <c r="K32" s="3007"/>
      <c r="L32" s="3327"/>
      <c r="M32" s="3011"/>
      <c r="N32" s="3363"/>
      <c r="O32" s="3331"/>
      <c r="P32" s="3358"/>
      <c r="Q32" s="3350"/>
      <c r="R32" s="3352"/>
      <c r="S32" s="3345"/>
      <c r="T32" s="3354"/>
      <c r="U32" s="3042"/>
      <c r="V32" s="3042"/>
      <c r="W32" s="3042"/>
      <c r="X32" s="3042"/>
      <c r="Y32" s="3042"/>
      <c r="Z32" s="3042"/>
      <c r="AA32" s="3042"/>
      <c r="AB32" s="3042"/>
      <c r="AC32" s="3042"/>
      <c r="AD32" s="3042"/>
      <c r="AE32" s="3042"/>
      <c r="AF32" s="3042"/>
      <c r="AG32" s="3042"/>
      <c r="AH32" s="3042"/>
      <c r="AI32" s="3042"/>
      <c r="AJ32" s="3042"/>
      <c r="AK32" s="3042"/>
      <c r="AL32" s="3042"/>
      <c r="AM32" s="3042"/>
    </row>
    <row r="33" spans="1:39" s="1538" customFormat="1" ht="69.75" customHeight="1" x14ac:dyDescent="0.25">
      <c r="A33" s="3338"/>
      <c r="B33" s="3338"/>
      <c r="C33" s="3338"/>
      <c r="D33" s="3338"/>
      <c r="E33" s="3343">
        <v>4001031</v>
      </c>
      <c r="F33" s="3329" t="s">
        <v>937</v>
      </c>
      <c r="G33" s="3332">
        <v>400103103</v>
      </c>
      <c r="H33" s="3335" t="s">
        <v>938</v>
      </c>
      <c r="I33" s="3346">
        <v>8</v>
      </c>
      <c r="J33" s="1534" t="s">
        <v>2739</v>
      </c>
      <c r="K33" s="3007"/>
      <c r="L33" s="3327"/>
      <c r="M33" s="3009">
        <f>+N33/N43</f>
        <v>0</v>
      </c>
      <c r="N33" s="3363"/>
      <c r="O33" s="3329" t="s">
        <v>928</v>
      </c>
      <c r="P33" s="3358"/>
      <c r="Q33" s="1554" t="s">
        <v>2740</v>
      </c>
      <c r="R33" s="1586">
        <v>405579701</v>
      </c>
      <c r="S33" s="896">
        <v>4</v>
      </c>
      <c r="T33" s="1537" t="s">
        <v>2727</v>
      </c>
      <c r="U33" s="3042"/>
      <c r="V33" s="3042"/>
      <c r="W33" s="3042"/>
      <c r="X33" s="3042"/>
      <c r="Y33" s="3042"/>
      <c r="Z33" s="3042"/>
      <c r="AA33" s="3042"/>
      <c r="AB33" s="3042"/>
      <c r="AC33" s="3042"/>
      <c r="AD33" s="3042"/>
      <c r="AE33" s="3042"/>
      <c r="AF33" s="3042"/>
      <c r="AG33" s="3042">
        <v>44350</v>
      </c>
      <c r="AH33" s="3042">
        <v>21944</v>
      </c>
      <c r="AI33" s="3042">
        <v>75687</v>
      </c>
      <c r="AJ33" s="3042">
        <f t="shared" ref="AJ33" si="7">U33+V33</f>
        <v>0</v>
      </c>
      <c r="AK33" s="3042">
        <v>44197</v>
      </c>
      <c r="AL33" s="3042">
        <v>44561</v>
      </c>
      <c r="AM33" s="3042" t="s">
        <v>916</v>
      </c>
    </row>
    <row r="34" spans="1:39" s="1538" customFormat="1" ht="61.5" customHeight="1" x14ac:dyDescent="0.25">
      <c r="A34" s="3340"/>
      <c r="B34" s="3340"/>
      <c r="C34" s="3340"/>
      <c r="D34" s="3340"/>
      <c r="E34" s="3345"/>
      <c r="F34" s="3331"/>
      <c r="G34" s="3334"/>
      <c r="H34" s="3337"/>
      <c r="I34" s="3348"/>
      <c r="J34" s="1534" t="s">
        <v>2741</v>
      </c>
      <c r="K34" s="3007"/>
      <c r="L34" s="3327"/>
      <c r="M34" s="3011"/>
      <c r="N34" s="3363"/>
      <c r="O34" s="3331"/>
      <c r="P34" s="3358"/>
      <c r="Q34" s="1542" t="s">
        <v>2730</v>
      </c>
      <c r="R34" s="1586">
        <v>192805372.60000002</v>
      </c>
      <c r="S34" s="896">
        <v>4</v>
      </c>
      <c r="T34" s="1537" t="s">
        <v>2727</v>
      </c>
      <c r="U34" s="3042"/>
      <c r="V34" s="3042"/>
      <c r="W34" s="3042"/>
      <c r="X34" s="3042"/>
      <c r="Y34" s="3042"/>
      <c r="Z34" s="3042"/>
      <c r="AA34" s="3042"/>
      <c r="AB34" s="3042"/>
      <c r="AC34" s="3042"/>
      <c r="AD34" s="3042"/>
      <c r="AE34" s="3042"/>
      <c r="AF34" s="3042"/>
      <c r="AG34" s="3042"/>
      <c r="AH34" s="3042"/>
      <c r="AI34" s="3042"/>
      <c r="AJ34" s="3042"/>
      <c r="AK34" s="3042"/>
      <c r="AL34" s="3042"/>
      <c r="AM34" s="3042"/>
    </row>
    <row r="35" spans="1:39" s="1538" customFormat="1" ht="39.75" customHeight="1" x14ac:dyDescent="0.25">
      <c r="A35" s="3338"/>
      <c r="B35" s="3338"/>
      <c r="C35" s="3338"/>
      <c r="D35" s="3338"/>
      <c r="E35" s="3343" t="s">
        <v>939</v>
      </c>
      <c r="F35" s="3329" t="s">
        <v>940</v>
      </c>
      <c r="G35" s="3332" t="s">
        <v>941</v>
      </c>
      <c r="H35" s="3335" t="s">
        <v>940</v>
      </c>
      <c r="I35" s="3346">
        <v>35</v>
      </c>
      <c r="J35" s="1534" t="s">
        <v>2742</v>
      </c>
      <c r="K35" s="3007"/>
      <c r="L35" s="3327"/>
      <c r="M35" s="3009">
        <f>+N35/N43</f>
        <v>0</v>
      </c>
      <c r="N35" s="3363"/>
      <c r="O35" s="3329" t="s">
        <v>928</v>
      </c>
      <c r="P35" s="3358"/>
      <c r="Q35" s="1542" t="s">
        <v>940</v>
      </c>
      <c r="R35" s="1586">
        <v>57179838.217</v>
      </c>
      <c r="S35" s="896">
        <v>3</v>
      </c>
      <c r="T35" s="1537" t="s">
        <v>2714</v>
      </c>
      <c r="U35" s="3042"/>
      <c r="V35" s="3042"/>
      <c r="W35" s="3042"/>
      <c r="X35" s="3042"/>
      <c r="Y35" s="3042"/>
      <c r="Z35" s="3042"/>
      <c r="AA35" s="3042"/>
      <c r="AB35" s="3042"/>
      <c r="AC35" s="3042"/>
      <c r="AD35" s="3042"/>
      <c r="AE35" s="3042"/>
      <c r="AF35" s="3042"/>
      <c r="AG35" s="3042">
        <v>44350</v>
      </c>
      <c r="AH35" s="3042">
        <v>21944</v>
      </c>
      <c r="AI35" s="3042">
        <v>75687</v>
      </c>
      <c r="AJ35" s="3042">
        <f t="shared" ref="AJ35" si="8">U35+V35</f>
        <v>0</v>
      </c>
      <c r="AK35" s="3042">
        <v>44197</v>
      </c>
      <c r="AL35" s="3042">
        <v>44561</v>
      </c>
      <c r="AM35" s="3042" t="s">
        <v>916</v>
      </c>
    </row>
    <row r="36" spans="1:39" s="1538" customFormat="1" ht="57" customHeight="1" x14ac:dyDescent="0.25">
      <c r="A36" s="3339"/>
      <c r="B36" s="3339"/>
      <c r="C36" s="3339"/>
      <c r="D36" s="3339"/>
      <c r="E36" s="3344"/>
      <c r="F36" s="3330"/>
      <c r="G36" s="3333"/>
      <c r="H36" s="3336"/>
      <c r="I36" s="3347"/>
      <c r="J36" s="1534" t="s">
        <v>2743</v>
      </c>
      <c r="K36" s="3007"/>
      <c r="L36" s="3327"/>
      <c r="M36" s="3010"/>
      <c r="N36" s="3363"/>
      <c r="O36" s="3330"/>
      <c r="P36" s="3358"/>
      <c r="Q36" s="1542" t="s">
        <v>2730</v>
      </c>
      <c r="R36" s="1586">
        <v>14757393.793000005</v>
      </c>
      <c r="S36" s="896">
        <v>3</v>
      </c>
      <c r="T36" s="1537" t="s">
        <v>2714</v>
      </c>
      <c r="U36" s="3042"/>
      <c r="V36" s="3042"/>
      <c r="W36" s="3042"/>
      <c r="X36" s="3042"/>
      <c r="Y36" s="3042"/>
      <c r="Z36" s="3042"/>
      <c r="AA36" s="3042"/>
      <c r="AB36" s="3042"/>
      <c r="AC36" s="3042"/>
      <c r="AD36" s="3042"/>
      <c r="AE36" s="3042"/>
      <c r="AF36" s="3042"/>
      <c r="AG36" s="3042"/>
      <c r="AH36" s="3042"/>
      <c r="AI36" s="3042"/>
      <c r="AJ36" s="3042"/>
      <c r="AK36" s="3042"/>
      <c r="AL36" s="3042"/>
      <c r="AM36" s="3042"/>
    </row>
    <row r="37" spans="1:39" s="1538" customFormat="1" ht="42" customHeight="1" x14ac:dyDescent="0.25">
      <c r="A37" s="3339"/>
      <c r="B37" s="3339"/>
      <c r="C37" s="3339"/>
      <c r="D37" s="3339"/>
      <c r="E37" s="3344"/>
      <c r="F37" s="3330"/>
      <c r="G37" s="3333"/>
      <c r="H37" s="3336"/>
      <c r="I37" s="3347"/>
      <c r="J37" s="1534" t="s">
        <v>2742</v>
      </c>
      <c r="K37" s="3007"/>
      <c r="L37" s="3327"/>
      <c r="M37" s="3010"/>
      <c r="N37" s="3363"/>
      <c r="O37" s="3330"/>
      <c r="P37" s="3358"/>
      <c r="Q37" s="1542" t="s">
        <v>940</v>
      </c>
      <c r="R37" s="1586">
        <v>27767253.385999996</v>
      </c>
      <c r="S37" s="896">
        <v>4</v>
      </c>
      <c r="T37" s="1537" t="s">
        <v>2727</v>
      </c>
      <c r="U37" s="3042"/>
      <c r="V37" s="3042"/>
      <c r="W37" s="3042"/>
      <c r="X37" s="3042"/>
      <c r="Y37" s="3042"/>
      <c r="Z37" s="3042"/>
      <c r="AA37" s="3042"/>
      <c r="AB37" s="3042"/>
      <c r="AC37" s="3042"/>
      <c r="AD37" s="3042"/>
      <c r="AE37" s="3042"/>
      <c r="AF37" s="3042"/>
      <c r="AG37" s="3042">
        <v>44350</v>
      </c>
      <c r="AH37" s="3042">
        <v>21944</v>
      </c>
      <c r="AI37" s="3042">
        <v>75687</v>
      </c>
      <c r="AJ37" s="3042">
        <f t="shared" ref="AJ37" si="9">U37+V37</f>
        <v>0</v>
      </c>
      <c r="AK37" s="3042"/>
      <c r="AL37" s="3042"/>
      <c r="AM37" s="3042"/>
    </row>
    <row r="38" spans="1:39" s="1538" customFormat="1" ht="47.25" x14ac:dyDescent="0.25">
      <c r="A38" s="3340"/>
      <c r="B38" s="3340"/>
      <c r="C38" s="3340"/>
      <c r="D38" s="3340"/>
      <c r="E38" s="3345"/>
      <c r="F38" s="3331"/>
      <c r="G38" s="3334"/>
      <c r="H38" s="3337"/>
      <c r="I38" s="3348"/>
      <c r="J38" s="1534" t="s">
        <v>2743</v>
      </c>
      <c r="K38" s="3007"/>
      <c r="L38" s="3327"/>
      <c r="M38" s="3011"/>
      <c r="N38" s="3363"/>
      <c r="O38" s="3331"/>
      <c r="P38" s="3358"/>
      <c r="Q38" s="1542" t="s">
        <v>2730</v>
      </c>
      <c r="R38" s="1586">
        <v>2152000.2940000035</v>
      </c>
      <c r="S38" s="896">
        <v>4</v>
      </c>
      <c r="T38" s="1537" t="s">
        <v>2727</v>
      </c>
      <c r="U38" s="3042"/>
      <c r="V38" s="3042"/>
      <c r="W38" s="3042"/>
      <c r="X38" s="3042"/>
      <c r="Y38" s="3042"/>
      <c r="Z38" s="3042"/>
      <c r="AA38" s="3042"/>
      <c r="AB38" s="3042"/>
      <c r="AC38" s="3042"/>
      <c r="AD38" s="3042"/>
      <c r="AE38" s="3042"/>
      <c r="AF38" s="3042"/>
      <c r="AG38" s="3042"/>
      <c r="AH38" s="3042"/>
      <c r="AI38" s="3042"/>
      <c r="AJ38" s="3042"/>
      <c r="AK38" s="3042"/>
      <c r="AL38" s="3042"/>
      <c r="AM38" s="3042"/>
    </row>
    <row r="39" spans="1:39" s="1538" customFormat="1" ht="39" customHeight="1" x14ac:dyDescent="0.25">
      <c r="A39" s="3338"/>
      <c r="B39" s="3338"/>
      <c r="C39" s="3338"/>
      <c r="D39" s="3338"/>
      <c r="E39" s="3343" t="s">
        <v>942</v>
      </c>
      <c r="F39" s="3329" t="s">
        <v>132</v>
      </c>
      <c r="G39" s="3332">
        <v>400101500</v>
      </c>
      <c r="H39" s="3335" t="s">
        <v>132</v>
      </c>
      <c r="I39" s="3338">
        <v>50</v>
      </c>
      <c r="J39" s="1534" t="s">
        <v>2744</v>
      </c>
      <c r="K39" s="3007"/>
      <c r="L39" s="3327"/>
      <c r="M39" s="3341">
        <f>+N39/N43</f>
        <v>0</v>
      </c>
      <c r="N39" s="3363"/>
      <c r="O39" s="3329" t="s">
        <v>928</v>
      </c>
      <c r="P39" s="3358"/>
      <c r="Q39" s="1542" t="s">
        <v>132</v>
      </c>
      <c r="R39" s="1586">
        <v>107535900.624</v>
      </c>
      <c r="S39" s="896">
        <v>3</v>
      </c>
      <c r="T39" s="1537" t="s">
        <v>2714</v>
      </c>
      <c r="U39" s="3042"/>
      <c r="V39" s="3042"/>
      <c r="W39" s="3042"/>
      <c r="X39" s="3042"/>
      <c r="Y39" s="3042"/>
      <c r="Z39" s="3042"/>
      <c r="AA39" s="3042"/>
      <c r="AB39" s="3042"/>
      <c r="AC39" s="3042"/>
      <c r="AD39" s="3042"/>
      <c r="AE39" s="3042"/>
      <c r="AF39" s="3042"/>
      <c r="AG39" s="3042">
        <v>44350</v>
      </c>
      <c r="AH39" s="3042">
        <v>21944</v>
      </c>
      <c r="AI39" s="3042">
        <v>75687</v>
      </c>
      <c r="AJ39" s="3042">
        <f t="shared" ref="AJ39" si="10">U39+V39</f>
        <v>0</v>
      </c>
      <c r="AK39" s="3042">
        <v>44197</v>
      </c>
      <c r="AL39" s="3042">
        <v>44561</v>
      </c>
      <c r="AM39" s="3042" t="s">
        <v>916</v>
      </c>
    </row>
    <row r="40" spans="1:39" s="1538" customFormat="1" ht="47.25" x14ac:dyDescent="0.25">
      <c r="A40" s="3339"/>
      <c r="B40" s="3339"/>
      <c r="C40" s="3339"/>
      <c r="D40" s="3339"/>
      <c r="E40" s="3344"/>
      <c r="F40" s="3330"/>
      <c r="G40" s="3333"/>
      <c r="H40" s="3336"/>
      <c r="I40" s="3339"/>
      <c r="J40" s="1534" t="s">
        <v>2745</v>
      </c>
      <c r="K40" s="3007"/>
      <c r="L40" s="3327"/>
      <c r="M40" s="3341"/>
      <c r="N40" s="3363"/>
      <c r="O40" s="3330"/>
      <c r="P40" s="3358"/>
      <c r="Q40" s="1542" t="s">
        <v>2730</v>
      </c>
      <c r="R40" s="1586">
        <v>36338563.396000013</v>
      </c>
      <c r="S40" s="896">
        <v>3</v>
      </c>
      <c r="T40" s="1537" t="s">
        <v>2714</v>
      </c>
      <c r="U40" s="3042"/>
      <c r="V40" s="3042"/>
      <c r="W40" s="3042"/>
      <c r="X40" s="3042"/>
      <c r="Y40" s="3042"/>
      <c r="Z40" s="3042"/>
      <c r="AA40" s="3042"/>
      <c r="AB40" s="3042"/>
      <c r="AC40" s="3042"/>
      <c r="AD40" s="3042"/>
      <c r="AE40" s="3042"/>
      <c r="AF40" s="3042"/>
      <c r="AG40" s="3042"/>
      <c r="AH40" s="3042"/>
      <c r="AI40" s="3042"/>
      <c r="AJ40" s="3042"/>
      <c r="AK40" s="3042"/>
      <c r="AL40" s="3042"/>
      <c r="AM40" s="3042"/>
    </row>
    <row r="41" spans="1:39" s="1538" customFormat="1" ht="36.75" customHeight="1" x14ac:dyDescent="0.25">
      <c r="A41" s="3339"/>
      <c r="B41" s="3339"/>
      <c r="C41" s="3339"/>
      <c r="D41" s="3339"/>
      <c r="E41" s="3344"/>
      <c r="F41" s="3330"/>
      <c r="G41" s="3333"/>
      <c r="H41" s="3336"/>
      <c r="I41" s="3339"/>
      <c r="J41" s="1534" t="s">
        <v>2744</v>
      </c>
      <c r="K41" s="3007"/>
      <c r="L41" s="3327"/>
      <c r="M41" s="3341"/>
      <c r="N41" s="3363"/>
      <c r="O41" s="3330"/>
      <c r="P41" s="3358"/>
      <c r="Q41" s="1542" t="s">
        <v>132</v>
      </c>
      <c r="R41" s="1586">
        <v>48710730.981999993</v>
      </c>
      <c r="S41" s="896">
        <v>4</v>
      </c>
      <c r="T41" s="1537" t="s">
        <v>2727</v>
      </c>
      <c r="U41" s="3042"/>
      <c r="V41" s="3042"/>
      <c r="W41" s="3042"/>
      <c r="X41" s="3042"/>
      <c r="Y41" s="3042"/>
      <c r="Z41" s="3042"/>
      <c r="AA41" s="3042"/>
      <c r="AB41" s="3042"/>
      <c r="AC41" s="3042"/>
      <c r="AD41" s="3042"/>
      <c r="AE41" s="3042"/>
      <c r="AF41" s="3042"/>
      <c r="AG41" s="3042">
        <v>44350</v>
      </c>
      <c r="AH41" s="3042">
        <v>21944</v>
      </c>
      <c r="AI41" s="3042">
        <v>75687</v>
      </c>
      <c r="AJ41" s="3042">
        <f t="shared" ref="AJ41" si="11">U41+V41</f>
        <v>0</v>
      </c>
      <c r="AK41" s="3042"/>
      <c r="AL41" s="3042"/>
      <c r="AM41" s="3042"/>
    </row>
    <row r="42" spans="1:39" s="1538" customFormat="1" ht="47.25" x14ac:dyDescent="0.25">
      <c r="A42" s="3340"/>
      <c r="B42" s="3340"/>
      <c r="C42" s="3340"/>
      <c r="D42" s="3340"/>
      <c r="E42" s="3345"/>
      <c r="F42" s="3331"/>
      <c r="G42" s="3334"/>
      <c r="H42" s="3337"/>
      <c r="I42" s="3340"/>
      <c r="J42" s="1534" t="s">
        <v>2745</v>
      </c>
      <c r="K42" s="3008"/>
      <c r="L42" s="3328"/>
      <c r="M42" s="3341"/>
      <c r="N42" s="3364"/>
      <c r="O42" s="3331"/>
      <c r="P42" s="3358"/>
      <c r="Q42" s="1542" t="s">
        <v>2730</v>
      </c>
      <c r="R42" s="1586">
        <v>11127776.378000006</v>
      </c>
      <c r="S42" s="896">
        <v>4</v>
      </c>
      <c r="T42" s="1537" t="s">
        <v>2727</v>
      </c>
      <c r="U42" s="3043"/>
      <c r="V42" s="3043"/>
      <c r="W42" s="3043"/>
      <c r="X42" s="3043"/>
      <c r="Y42" s="3043"/>
      <c r="Z42" s="3043"/>
      <c r="AA42" s="3043"/>
      <c r="AB42" s="3043"/>
      <c r="AC42" s="3043"/>
      <c r="AD42" s="3043"/>
      <c r="AE42" s="3043"/>
      <c r="AF42" s="3043"/>
      <c r="AG42" s="3043"/>
      <c r="AH42" s="3043"/>
      <c r="AI42" s="3043"/>
      <c r="AJ42" s="3043"/>
      <c r="AK42" s="3043"/>
      <c r="AL42" s="3043"/>
      <c r="AM42" s="3043"/>
    </row>
    <row r="43" spans="1:39" s="1472" customFormat="1" ht="29.25" customHeight="1" x14ac:dyDescent="0.25">
      <c r="A43" s="1555"/>
      <c r="B43" s="1556"/>
      <c r="C43" s="1557"/>
      <c r="D43" s="1557"/>
      <c r="E43" s="1557"/>
      <c r="F43" s="1558"/>
      <c r="G43" s="1558"/>
      <c r="H43" s="1557"/>
      <c r="I43" s="1559"/>
      <c r="J43" s="1557"/>
      <c r="K43" s="1559"/>
      <c r="L43" s="1558"/>
      <c r="M43" s="1576"/>
      <c r="N43" s="1588">
        <f>SUM(N11:N42)</f>
        <v>2024983199.0000002</v>
      </c>
      <c r="O43" s="1558"/>
      <c r="P43" s="1558"/>
      <c r="Q43" s="1560"/>
      <c r="R43" s="1588">
        <f>SUM(R11:R42)</f>
        <v>2024983198.9999998</v>
      </c>
      <c r="S43" s="1561"/>
      <c r="T43" s="1559"/>
      <c r="U43" s="1562"/>
      <c r="V43" s="1562"/>
      <c r="W43" s="1562"/>
      <c r="X43" s="1562"/>
      <c r="Y43" s="1562"/>
      <c r="Z43" s="1562"/>
      <c r="AA43" s="1562"/>
      <c r="AB43" s="1562"/>
      <c r="AC43" s="1562"/>
      <c r="AD43" s="1562"/>
      <c r="AE43" s="1562"/>
      <c r="AF43" s="1562"/>
      <c r="AG43" s="1562"/>
      <c r="AH43" s="1562"/>
      <c r="AI43" s="1562"/>
      <c r="AJ43" s="1562"/>
      <c r="AK43" s="1563"/>
      <c r="AL43" s="1563"/>
      <c r="AM43" s="1564"/>
    </row>
    <row r="44" spans="1:39" x14ac:dyDescent="0.25">
      <c r="A44" s="1513"/>
    </row>
    <row r="45" spans="1:39" x14ac:dyDescent="0.25">
      <c r="A45" s="1513"/>
    </row>
    <row r="46" spans="1:39" x14ac:dyDescent="0.25">
      <c r="A46" s="1513"/>
    </row>
    <row r="47" spans="1:39" x14ac:dyDescent="0.25">
      <c r="A47" s="1513"/>
    </row>
    <row r="48" spans="1:39" x14ac:dyDescent="0.25">
      <c r="A48" s="1513"/>
    </row>
    <row r="49" spans="1:1" x14ac:dyDescent="0.25">
      <c r="A49" s="1513"/>
    </row>
    <row r="50" spans="1:1" x14ac:dyDescent="0.25">
      <c r="A50" s="1513"/>
    </row>
    <row r="51" spans="1:1" x14ac:dyDescent="0.25">
      <c r="A51" s="1513"/>
    </row>
    <row r="52" spans="1:1" x14ac:dyDescent="0.25">
      <c r="A52" s="1513"/>
    </row>
    <row r="53" spans="1:1" x14ac:dyDescent="0.25">
      <c r="A53" s="1513"/>
    </row>
  </sheetData>
  <mergeCells count="238">
    <mergeCell ref="A11:A12"/>
    <mergeCell ref="B11:B12"/>
    <mergeCell ref="C11:C12"/>
    <mergeCell ref="D11:D12"/>
    <mergeCell ref="E11:E12"/>
    <mergeCell ref="Q7:Q8"/>
    <mergeCell ref="R7:R8"/>
    <mergeCell ref="A1:AK4"/>
    <mergeCell ref="A5:I6"/>
    <mergeCell ref="J5:AM5"/>
    <mergeCell ref="U6:AI6"/>
    <mergeCell ref="A7:B7"/>
    <mergeCell ref="C7:D7"/>
    <mergeCell ref="E7:F7"/>
    <mergeCell ref="G7:H7"/>
    <mergeCell ref="I7:I8"/>
    <mergeCell ref="J7:J8"/>
    <mergeCell ref="AG7:AI7"/>
    <mergeCell ref="AJ7:AJ8"/>
    <mergeCell ref="AK7:AK8"/>
    <mergeCell ref="AL7:AL8"/>
    <mergeCell ref="AM7:AM8"/>
    <mergeCell ref="S7:T7"/>
    <mergeCell ref="U7:V7"/>
    <mergeCell ref="W7:Z7"/>
    <mergeCell ref="AA7:AF7"/>
    <mergeCell ref="K7:K8"/>
    <mergeCell ref="L7:L8"/>
    <mergeCell ref="M7:M8"/>
    <mergeCell ref="N7:N8"/>
    <mergeCell ref="O7:O8"/>
    <mergeCell ref="P7:P8"/>
    <mergeCell ref="O11:O12"/>
    <mergeCell ref="U11:U12"/>
    <mergeCell ref="V11:V12"/>
    <mergeCell ref="W11:W12"/>
    <mergeCell ref="F11:F12"/>
    <mergeCell ref="G11:G12"/>
    <mergeCell ref="H11:H12"/>
    <mergeCell ref="I11:I12"/>
    <mergeCell ref="K11:K12"/>
    <mergeCell ref="L11:L12"/>
    <mergeCell ref="AJ11:AJ12"/>
    <mergeCell ref="AK11:AK12"/>
    <mergeCell ref="AL11:AL12"/>
    <mergeCell ref="AM11:AM12"/>
    <mergeCell ref="A14:A15"/>
    <mergeCell ref="B14:B15"/>
    <mergeCell ref="C14:C15"/>
    <mergeCell ref="D14:D15"/>
    <mergeCell ref="E14:E15"/>
    <mergeCell ref="F14:F15"/>
    <mergeCell ref="AD11:AD12"/>
    <mergeCell ref="AE11:AE12"/>
    <mergeCell ref="AF11:AF12"/>
    <mergeCell ref="AG11:AG12"/>
    <mergeCell ref="AH11:AH12"/>
    <mergeCell ref="AI11:AI12"/>
    <mergeCell ref="X11:X12"/>
    <mergeCell ref="Y11:Y12"/>
    <mergeCell ref="Z11:Z12"/>
    <mergeCell ref="AA11:AA12"/>
    <mergeCell ref="AB11:AB12"/>
    <mergeCell ref="AC11:AC12"/>
    <mergeCell ref="M11:M12"/>
    <mergeCell ref="N11:N12"/>
    <mergeCell ref="U14:U15"/>
    <mergeCell ref="V14:V15"/>
    <mergeCell ref="W14:W15"/>
    <mergeCell ref="X14:X15"/>
    <mergeCell ref="G14:G15"/>
    <mergeCell ref="H14:H15"/>
    <mergeCell ref="I14:I15"/>
    <mergeCell ref="K14:K15"/>
    <mergeCell ref="L14:L15"/>
    <mergeCell ref="M14:M15"/>
    <mergeCell ref="AK14:AK15"/>
    <mergeCell ref="AL14:AL15"/>
    <mergeCell ref="AM14:AM15"/>
    <mergeCell ref="A18:A19"/>
    <mergeCell ref="B18:B19"/>
    <mergeCell ref="C18:C19"/>
    <mergeCell ref="D18:D19"/>
    <mergeCell ref="E18:E19"/>
    <mergeCell ref="F18:F19"/>
    <mergeCell ref="G18:G19"/>
    <mergeCell ref="AE14:AE15"/>
    <mergeCell ref="AF14:AF15"/>
    <mergeCell ref="AG14:AG15"/>
    <mergeCell ref="AH14:AH15"/>
    <mergeCell ref="AI14:AI15"/>
    <mergeCell ref="AJ14:AJ15"/>
    <mergeCell ref="Y14:Y15"/>
    <mergeCell ref="Z14:Z15"/>
    <mergeCell ref="AA14:AA15"/>
    <mergeCell ref="AB14:AB15"/>
    <mergeCell ref="AC14:AC15"/>
    <mergeCell ref="AD14:AD15"/>
    <mergeCell ref="N14:N15"/>
    <mergeCell ref="O14:O15"/>
    <mergeCell ref="V18:V19"/>
    <mergeCell ref="W18:W19"/>
    <mergeCell ref="X18:X19"/>
    <mergeCell ref="Y18:Y19"/>
    <mergeCell ref="H18:H19"/>
    <mergeCell ref="I18:I19"/>
    <mergeCell ref="K18:K19"/>
    <mergeCell ref="L18:L19"/>
    <mergeCell ref="M18:M19"/>
    <mergeCell ref="N18:N19"/>
    <mergeCell ref="AL18:AL19"/>
    <mergeCell ref="AM18:AM19"/>
    <mergeCell ref="A21:A22"/>
    <mergeCell ref="B21:B22"/>
    <mergeCell ref="C21:C22"/>
    <mergeCell ref="D21:D22"/>
    <mergeCell ref="E21:E22"/>
    <mergeCell ref="F21:F22"/>
    <mergeCell ref="G21:G22"/>
    <mergeCell ref="H21:H22"/>
    <mergeCell ref="AF18:AF19"/>
    <mergeCell ref="AG18:AG19"/>
    <mergeCell ref="AH18:AH19"/>
    <mergeCell ref="AI18:AI19"/>
    <mergeCell ref="AJ18:AJ19"/>
    <mergeCell ref="AK18:AK19"/>
    <mergeCell ref="Z18:Z19"/>
    <mergeCell ref="AA18:AA19"/>
    <mergeCell ref="AB18:AB19"/>
    <mergeCell ref="AC18:AC19"/>
    <mergeCell ref="AD18:AD19"/>
    <mergeCell ref="AE18:AE19"/>
    <mergeCell ref="O18:O19"/>
    <mergeCell ref="U18:U19"/>
    <mergeCell ref="P21:P28"/>
    <mergeCell ref="Q21:Q22"/>
    <mergeCell ref="R21:R22"/>
    <mergeCell ref="S21:S22"/>
    <mergeCell ref="T21:T22"/>
    <mergeCell ref="I21:I22"/>
    <mergeCell ref="J21:J22"/>
    <mergeCell ref="M21:M22"/>
    <mergeCell ref="N21:N42"/>
    <mergeCell ref="M23:M26"/>
    <mergeCell ref="O23:O26"/>
    <mergeCell ref="A27:A30"/>
    <mergeCell ref="B27:B30"/>
    <mergeCell ref="C27:C30"/>
    <mergeCell ref="D27:D30"/>
    <mergeCell ref="E27:E30"/>
    <mergeCell ref="F27:F30"/>
    <mergeCell ref="A23:A26"/>
    <mergeCell ref="B23:B26"/>
    <mergeCell ref="C23:C26"/>
    <mergeCell ref="D23:D26"/>
    <mergeCell ref="E23:E26"/>
    <mergeCell ref="F23:F26"/>
    <mergeCell ref="AH21:AH42"/>
    <mergeCell ref="AI21:AI42"/>
    <mergeCell ref="AJ21:AJ42"/>
    <mergeCell ref="AK21:AK42"/>
    <mergeCell ref="AL21:AL42"/>
    <mergeCell ref="AM21:AM42"/>
    <mergeCell ref="M35:M38"/>
    <mergeCell ref="O35:O38"/>
    <mergeCell ref="A35:A38"/>
    <mergeCell ref="B35:B38"/>
    <mergeCell ref="C35:C38"/>
    <mergeCell ref="D35:D38"/>
    <mergeCell ref="E35:E38"/>
    <mergeCell ref="F35:F38"/>
    <mergeCell ref="G35:G38"/>
    <mergeCell ref="H35:H38"/>
    <mergeCell ref="I35:I38"/>
    <mergeCell ref="I33:I34"/>
    <mergeCell ref="M33:M34"/>
    <mergeCell ref="O33:O34"/>
    <mergeCell ref="M31:M32"/>
    <mergeCell ref="O31:O32"/>
    <mergeCell ref="Q31:Q32"/>
    <mergeCell ref="R31:R32"/>
    <mergeCell ref="Y21:Y42"/>
    <mergeCell ref="Z21:Z42"/>
    <mergeCell ref="AA21:AA42"/>
    <mergeCell ref="AB21:AB42"/>
    <mergeCell ref="AC21:AC42"/>
    <mergeCell ref="AD21:AD42"/>
    <mergeCell ref="AE21:AE42"/>
    <mergeCell ref="AF21:AF42"/>
    <mergeCell ref="AG21:AG42"/>
    <mergeCell ref="A39:A42"/>
    <mergeCell ref="B39:B42"/>
    <mergeCell ref="C39:C42"/>
    <mergeCell ref="D39:D42"/>
    <mergeCell ref="E39:E42"/>
    <mergeCell ref="F39:F42"/>
    <mergeCell ref="V21:V42"/>
    <mergeCell ref="W21:W42"/>
    <mergeCell ref="X21:X42"/>
    <mergeCell ref="S31:S32"/>
    <mergeCell ref="A33:A34"/>
    <mergeCell ref="B33:B34"/>
    <mergeCell ref="C33:C34"/>
    <mergeCell ref="D33:D34"/>
    <mergeCell ref="E33:E34"/>
    <mergeCell ref="F33:F34"/>
    <mergeCell ref="G33:G34"/>
    <mergeCell ref="H33:H34"/>
    <mergeCell ref="T31:T32"/>
    <mergeCell ref="G31:G32"/>
    <mergeCell ref="H31:H32"/>
    <mergeCell ref="I31:I32"/>
    <mergeCell ref="J31:J32"/>
    <mergeCell ref="A31:A32"/>
    <mergeCell ref="B9:F9"/>
    <mergeCell ref="K21:K42"/>
    <mergeCell ref="L21:L42"/>
    <mergeCell ref="O39:O42"/>
    <mergeCell ref="G39:G42"/>
    <mergeCell ref="H39:H42"/>
    <mergeCell ref="I39:I42"/>
    <mergeCell ref="M39:M42"/>
    <mergeCell ref="U21:U42"/>
    <mergeCell ref="B31:B32"/>
    <mergeCell ref="C31:C32"/>
    <mergeCell ref="D31:D32"/>
    <mergeCell ref="E31:E32"/>
    <mergeCell ref="F31:F32"/>
    <mergeCell ref="O27:O30"/>
    <mergeCell ref="P29:P42"/>
    <mergeCell ref="G27:G30"/>
    <mergeCell ref="H27:H30"/>
    <mergeCell ref="I27:I30"/>
    <mergeCell ref="M27:M30"/>
    <mergeCell ref="G23:G26"/>
    <mergeCell ref="H23:H26"/>
    <mergeCell ref="I23:I26"/>
    <mergeCell ref="O21:O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97"/>
  <sheetViews>
    <sheetView zoomScale="60" zoomScaleNormal="60" workbookViewId="0">
      <selection activeCell="M59" sqref="M59:M85"/>
    </sheetView>
  </sheetViews>
  <sheetFormatPr baseColWidth="10" defaultColWidth="11.42578125" defaultRowHeight="15" x14ac:dyDescent="0.2"/>
  <cols>
    <col min="1" max="1" width="15" style="665" customWidth="1"/>
    <col min="2" max="2" width="13.42578125" style="589" customWidth="1"/>
    <col min="3" max="3" width="12.42578125" style="589" customWidth="1"/>
    <col min="4" max="4" width="14.5703125" style="589" customWidth="1"/>
    <col min="5" max="5" width="12.28515625" style="589" customWidth="1"/>
    <col min="6" max="6" width="31.5703125" style="589" customWidth="1"/>
    <col min="7" max="7" width="14.7109375" style="589" customWidth="1"/>
    <col min="8" max="8" width="25" style="689" customWidth="1"/>
    <col min="9" max="9" width="12" style="588" customWidth="1"/>
    <col min="10" max="10" width="46" style="588" customWidth="1"/>
    <col min="11" max="11" width="20.7109375" style="588" customWidth="1"/>
    <col min="12" max="12" width="23" style="605" customWidth="1"/>
    <col min="13" max="13" width="13.42578125" style="690" customWidth="1"/>
    <col min="14" max="14" width="25" style="691" customWidth="1"/>
    <col min="15" max="15" width="29" style="1433" customWidth="1"/>
    <col min="16" max="16" width="20.7109375" style="695" customWidth="1"/>
    <col min="17" max="17" width="63.85546875" style="689" customWidth="1"/>
    <col min="18" max="18" width="23.28515625" style="698" customWidth="1"/>
    <col min="19" max="19" width="12.5703125" style="693" customWidth="1"/>
    <col min="20" max="20" width="23.5703125" style="694" customWidth="1"/>
    <col min="21" max="21" width="10.85546875" style="695" bestFit="1" customWidth="1"/>
    <col min="22" max="22" width="10.85546875" style="589" bestFit="1" customWidth="1"/>
    <col min="23" max="23" width="10.42578125" style="589" bestFit="1" customWidth="1"/>
    <col min="24" max="24" width="9.42578125" style="589" bestFit="1" customWidth="1"/>
    <col min="25" max="26" width="14" style="589" bestFit="1" customWidth="1"/>
    <col min="27" max="27" width="7.5703125" style="589" bestFit="1" customWidth="1"/>
    <col min="28" max="28" width="8.42578125" style="589" bestFit="1" customWidth="1"/>
    <col min="29" max="32" width="4.7109375" style="589" bestFit="1" customWidth="1"/>
    <col min="33" max="33" width="8.42578125" style="589" bestFit="1" customWidth="1"/>
    <col min="34" max="34" width="9" style="589" bestFit="1" customWidth="1"/>
    <col min="35" max="35" width="9.42578125" style="589" bestFit="1" customWidth="1"/>
    <col min="36" max="36" width="17" style="589" bestFit="1" customWidth="1"/>
    <col min="37" max="37" width="13.140625" style="589" bestFit="1" customWidth="1"/>
    <col min="38" max="38" width="17.42578125" style="696" bestFit="1" customWidth="1"/>
    <col min="39" max="39" width="30.5703125" style="697" bestFit="1" customWidth="1"/>
    <col min="40" max="40" width="9.140625" style="589" customWidth="1"/>
    <col min="41" max="16384" width="11.42578125" style="589"/>
  </cols>
  <sheetData>
    <row r="1" spans="1:58" ht="18.75" customHeight="1" x14ac:dyDescent="0.2">
      <c r="A1" s="1705" t="s">
        <v>1030</v>
      </c>
      <c r="B1" s="1705"/>
      <c r="C1" s="1705"/>
      <c r="D1" s="1705"/>
      <c r="E1" s="1705"/>
      <c r="F1" s="1705"/>
      <c r="G1" s="1705"/>
      <c r="H1" s="1705"/>
      <c r="I1" s="1705"/>
      <c r="J1" s="1705"/>
      <c r="K1" s="1705"/>
      <c r="L1" s="1705"/>
      <c r="M1" s="1705"/>
      <c r="N1" s="1705"/>
      <c r="O1" s="1705"/>
      <c r="P1" s="1705"/>
      <c r="Q1" s="1705"/>
      <c r="R1" s="1705"/>
      <c r="S1" s="1705"/>
      <c r="T1" s="1705"/>
      <c r="U1" s="1705"/>
      <c r="V1" s="1705"/>
      <c r="W1" s="1705"/>
      <c r="X1" s="1705"/>
      <c r="Y1" s="1705"/>
      <c r="Z1" s="1705"/>
      <c r="AA1" s="1705"/>
      <c r="AB1" s="1705"/>
      <c r="AC1" s="1705"/>
      <c r="AD1" s="1705"/>
      <c r="AE1" s="1705"/>
      <c r="AF1" s="1705"/>
      <c r="AG1" s="1705"/>
      <c r="AH1" s="1705"/>
      <c r="AI1" s="1705"/>
      <c r="AJ1" s="1705"/>
      <c r="AK1" s="1706"/>
      <c r="AL1" s="587" t="s">
        <v>0</v>
      </c>
      <c r="AM1" s="587" t="s">
        <v>953</v>
      </c>
      <c r="AN1" s="588"/>
      <c r="AO1" s="588"/>
      <c r="AP1" s="588"/>
      <c r="AQ1" s="588"/>
      <c r="AR1" s="588"/>
      <c r="AS1" s="588"/>
      <c r="AT1" s="588"/>
      <c r="AU1" s="588"/>
      <c r="AV1" s="588"/>
      <c r="AW1" s="588"/>
      <c r="AX1" s="588"/>
      <c r="AY1" s="588"/>
      <c r="AZ1" s="588"/>
      <c r="BA1" s="588"/>
      <c r="BB1" s="588"/>
      <c r="BC1" s="588"/>
      <c r="BD1" s="588"/>
      <c r="BE1" s="588"/>
      <c r="BF1" s="588"/>
    </row>
    <row r="2" spans="1:58" ht="12.75" customHeight="1" x14ac:dyDescent="0.2">
      <c r="A2" s="1705"/>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H2" s="1705"/>
      <c r="AI2" s="1705"/>
      <c r="AJ2" s="1705"/>
      <c r="AK2" s="1706"/>
      <c r="AL2" s="590" t="s">
        <v>1</v>
      </c>
      <c r="AM2" s="587" t="s">
        <v>954</v>
      </c>
      <c r="AN2" s="588"/>
      <c r="AO2" s="588"/>
      <c r="AP2" s="588"/>
      <c r="AQ2" s="588"/>
      <c r="AR2" s="588"/>
      <c r="AS2" s="588"/>
      <c r="AT2" s="588"/>
      <c r="AU2" s="588"/>
      <c r="AV2" s="588"/>
      <c r="AW2" s="588"/>
      <c r="AX2" s="588"/>
      <c r="AY2" s="588"/>
      <c r="AZ2" s="588"/>
      <c r="BA2" s="588"/>
      <c r="BB2" s="588"/>
      <c r="BC2" s="588"/>
      <c r="BD2" s="588"/>
      <c r="BE2" s="588"/>
      <c r="BF2" s="588"/>
    </row>
    <row r="3" spans="1:58" ht="16.5" customHeight="1" x14ac:dyDescent="0.2">
      <c r="A3" s="1705"/>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c r="AH3" s="1705"/>
      <c r="AI3" s="1705"/>
      <c r="AJ3" s="1705"/>
      <c r="AK3" s="1706"/>
      <c r="AL3" s="587" t="s">
        <v>2</v>
      </c>
      <c r="AM3" s="591" t="s">
        <v>955</v>
      </c>
      <c r="AN3" s="588"/>
      <c r="AO3" s="588"/>
      <c r="AP3" s="588"/>
      <c r="AQ3" s="588"/>
      <c r="AR3" s="588"/>
      <c r="AS3" s="588"/>
      <c r="AT3" s="588"/>
      <c r="AU3" s="588"/>
      <c r="AV3" s="588"/>
      <c r="AW3" s="588"/>
      <c r="AX3" s="588"/>
      <c r="AY3" s="588"/>
      <c r="AZ3" s="588"/>
      <c r="BA3" s="588"/>
      <c r="BB3" s="588"/>
      <c r="BC3" s="588"/>
      <c r="BD3" s="588"/>
      <c r="BE3" s="588"/>
      <c r="BF3" s="588"/>
    </row>
    <row r="4" spans="1:58" ht="16.5" customHeight="1" x14ac:dyDescent="0.2">
      <c r="A4" s="1707"/>
      <c r="B4" s="1707"/>
      <c r="C4" s="1707"/>
      <c r="D4" s="1707"/>
      <c r="E4" s="1707"/>
      <c r="F4" s="1707"/>
      <c r="G4" s="1707"/>
      <c r="H4" s="1707"/>
      <c r="I4" s="1707"/>
      <c r="J4" s="1707"/>
      <c r="K4" s="1707"/>
      <c r="L4" s="1707"/>
      <c r="M4" s="1707"/>
      <c r="N4" s="1707"/>
      <c r="O4" s="1707"/>
      <c r="P4" s="1707"/>
      <c r="Q4" s="1707"/>
      <c r="R4" s="1707"/>
      <c r="S4" s="1707"/>
      <c r="T4" s="1707"/>
      <c r="U4" s="1707"/>
      <c r="V4" s="1707"/>
      <c r="W4" s="1707"/>
      <c r="X4" s="1707"/>
      <c r="Y4" s="1707"/>
      <c r="Z4" s="1707"/>
      <c r="AA4" s="1707"/>
      <c r="AB4" s="1707"/>
      <c r="AC4" s="1707"/>
      <c r="AD4" s="1707"/>
      <c r="AE4" s="1707"/>
      <c r="AF4" s="1707"/>
      <c r="AG4" s="1707"/>
      <c r="AH4" s="1707"/>
      <c r="AI4" s="1707"/>
      <c r="AJ4" s="1707"/>
      <c r="AK4" s="1708"/>
      <c r="AL4" s="587" t="s">
        <v>3</v>
      </c>
      <c r="AM4" s="592" t="s">
        <v>956</v>
      </c>
      <c r="AN4" s="588"/>
      <c r="AO4" s="588"/>
      <c r="AP4" s="588"/>
      <c r="AQ4" s="588"/>
      <c r="AR4" s="588"/>
      <c r="AS4" s="588"/>
      <c r="AT4" s="588"/>
      <c r="AU4" s="588"/>
      <c r="AV4" s="588"/>
      <c r="AW4" s="588"/>
      <c r="AX4" s="588"/>
      <c r="AY4" s="588"/>
      <c r="AZ4" s="588"/>
      <c r="BA4" s="588"/>
      <c r="BB4" s="588"/>
      <c r="BC4" s="588"/>
      <c r="BD4" s="588"/>
      <c r="BE4" s="588"/>
      <c r="BF4" s="588"/>
    </row>
    <row r="5" spans="1:58" ht="12.75" customHeight="1" x14ac:dyDescent="0.2">
      <c r="A5" s="1709" t="s">
        <v>1031</v>
      </c>
      <c r="B5" s="1709"/>
      <c r="C5" s="1709"/>
      <c r="D5" s="1709"/>
      <c r="E5" s="1709"/>
      <c r="F5" s="1709"/>
      <c r="G5" s="1709"/>
      <c r="H5" s="1709"/>
      <c r="I5" s="1709"/>
      <c r="J5" s="1711" t="s">
        <v>958</v>
      </c>
      <c r="K5" s="1711"/>
      <c r="L5" s="1711"/>
      <c r="M5" s="1711"/>
      <c r="N5" s="1711"/>
      <c r="O5" s="1711"/>
      <c r="P5" s="1711"/>
      <c r="Q5" s="1711"/>
      <c r="R5" s="1711"/>
      <c r="S5" s="1711"/>
      <c r="T5" s="1711"/>
      <c r="U5" s="1711"/>
      <c r="V5" s="1711"/>
      <c r="W5" s="1711"/>
      <c r="X5" s="1711"/>
      <c r="Y5" s="1711"/>
      <c r="Z5" s="1711"/>
      <c r="AA5" s="1711"/>
      <c r="AB5" s="1711"/>
      <c r="AC5" s="1711"/>
      <c r="AD5" s="1711"/>
      <c r="AE5" s="1711"/>
      <c r="AF5" s="1711"/>
      <c r="AG5" s="1711"/>
      <c r="AH5" s="1711"/>
      <c r="AI5" s="1711"/>
      <c r="AJ5" s="1711"/>
      <c r="AK5" s="1711"/>
      <c r="AL5" s="1711"/>
      <c r="AM5" s="1711"/>
      <c r="AN5" s="588"/>
      <c r="AO5" s="588"/>
      <c r="AP5" s="588"/>
      <c r="AQ5" s="588"/>
      <c r="AR5" s="588"/>
      <c r="AS5" s="588"/>
      <c r="AT5" s="588"/>
      <c r="AU5" s="588"/>
      <c r="AV5" s="588"/>
      <c r="AW5" s="588"/>
      <c r="AX5" s="588"/>
      <c r="AY5" s="588"/>
      <c r="AZ5" s="588"/>
      <c r="BA5" s="588"/>
      <c r="BB5" s="588"/>
      <c r="BC5" s="588"/>
      <c r="BD5" s="588"/>
      <c r="BE5" s="588"/>
      <c r="BF5" s="588"/>
    </row>
    <row r="6" spans="1:58" ht="16.5" customHeight="1" x14ac:dyDescent="0.2">
      <c r="A6" s="1710"/>
      <c r="B6" s="1710"/>
      <c r="C6" s="1710"/>
      <c r="D6" s="1710"/>
      <c r="E6" s="1710"/>
      <c r="F6" s="1710"/>
      <c r="G6" s="1710"/>
      <c r="H6" s="1710"/>
      <c r="I6" s="1710"/>
      <c r="J6" s="593"/>
      <c r="K6" s="594"/>
      <c r="L6" s="594"/>
      <c r="M6" s="594"/>
      <c r="N6" s="595"/>
      <c r="O6" s="1430"/>
      <c r="P6" s="1005"/>
      <c r="Q6" s="594"/>
      <c r="R6" s="596"/>
      <c r="S6" s="594"/>
      <c r="T6" s="594"/>
      <c r="U6" s="1712" t="s">
        <v>959</v>
      </c>
      <c r="V6" s="1707"/>
      <c r="W6" s="1707"/>
      <c r="X6" s="1707"/>
      <c r="Y6" s="1707"/>
      <c r="Z6" s="1707"/>
      <c r="AA6" s="1707"/>
      <c r="AB6" s="1707"/>
      <c r="AC6" s="1707"/>
      <c r="AD6" s="1707"/>
      <c r="AE6" s="1707"/>
      <c r="AF6" s="1707"/>
      <c r="AG6" s="1707"/>
      <c r="AH6" s="1707"/>
      <c r="AI6" s="1708"/>
      <c r="AJ6" s="1005"/>
      <c r="AK6" s="594"/>
      <c r="AL6" s="594"/>
      <c r="AM6" s="597"/>
      <c r="AN6" s="588"/>
      <c r="AO6" s="588"/>
      <c r="AP6" s="588"/>
      <c r="AQ6" s="588"/>
      <c r="AR6" s="588"/>
      <c r="AS6" s="588"/>
      <c r="AT6" s="588"/>
      <c r="AU6" s="588"/>
      <c r="AV6" s="588"/>
      <c r="AW6" s="588"/>
      <c r="AX6" s="588"/>
      <c r="AY6" s="588"/>
      <c r="AZ6" s="588"/>
      <c r="BA6" s="588"/>
      <c r="BB6" s="588"/>
      <c r="BC6" s="588"/>
      <c r="BD6" s="588"/>
      <c r="BE6" s="588"/>
      <c r="BF6" s="588"/>
    </row>
    <row r="7" spans="1:58" ht="19.5" customHeight="1" x14ac:dyDescent="0.2">
      <c r="A7" s="1713" t="s">
        <v>960</v>
      </c>
      <c r="B7" s="1714"/>
      <c r="C7" s="1713" t="s">
        <v>4</v>
      </c>
      <c r="D7" s="1714"/>
      <c r="E7" s="1713" t="s">
        <v>5</v>
      </c>
      <c r="F7" s="1714"/>
      <c r="G7" s="1713" t="s">
        <v>961</v>
      </c>
      <c r="H7" s="1714"/>
      <c r="I7" s="1691" t="s">
        <v>962</v>
      </c>
      <c r="J7" s="1691" t="s">
        <v>963</v>
      </c>
      <c r="K7" s="1691" t="s">
        <v>964</v>
      </c>
      <c r="L7" s="1691" t="s">
        <v>965</v>
      </c>
      <c r="M7" s="1693" t="s">
        <v>966</v>
      </c>
      <c r="N7" s="1793" t="s">
        <v>967</v>
      </c>
      <c r="O7" s="1795" t="s">
        <v>968</v>
      </c>
      <c r="P7" s="1697" t="s">
        <v>969</v>
      </c>
      <c r="Q7" s="1691" t="s">
        <v>970</v>
      </c>
      <c r="R7" s="1815" t="s">
        <v>967</v>
      </c>
      <c r="S7" s="1722" t="s">
        <v>971</v>
      </c>
      <c r="T7" s="1714"/>
      <c r="U7" s="1723" t="s">
        <v>972</v>
      </c>
      <c r="V7" s="1723"/>
      <c r="W7" s="1632" t="s">
        <v>973</v>
      </c>
      <c r="X7" s="1632"/>
      <c r="Y7" s="1632"/>
      <c r="Z7" s="1632"/>
      <c r="AA7" s="1633" t="s">
        <v>974</v>
      </c>
      <c r="AB7" s="1634"/>
      <c r="AC7" s="1634"/>
      <c r="AD7" s="1634"/>
      <c r="AE7" s="1634"/>
      <c r="AF7" s="1635"/>
      <c r="AG7" s="1632" t="s">
        <v>975</v>
      </c>
      <c r="AH7" s="1632"/>
      <c r="AI7" s="1632"/>
      <c r="AJ7" s="1636" t="s">
        <v>976</v>
      </c>
      <c r="AK7" s="1624" t="s">
        <v>977</v>
      </c>
      <c r="AL7" s="1624" t="s">
        <v>978</v>
      </c>
      <c r="AM7" s="1630" t="s">
        <v>979</v>
      </c>
      <c r="AN7" s="588"/>
      <c r="AO7" s="588"/>
      <c r="AP7" s="588"/>
      <c r="AQ7" s="588"/>
      <c r="AR7" s="588"/>
      <c r="AS7" s="588"/>
      <c r="AT7" s="588"/>
      <c r="AU7" s="588"/>
      <c r="AV7" s="588"/>
      <c r="AW7" s="588"/>
      <c r="AX7" s="588"/>
      <c r="AY7" s="588"/>
      <c r="AZ7" s="588"/>
      <c r="BA7" s="588"/>
      <c r="BB7" s="588"/>
      <c r="BC7" s="588"/>
      <c r="BD7" s="588"/>
      <c r="BE7" s="588"/>
      <c r="BF7" s="588"/>
    </row>
    <row r="8" spans="1:58" s="606" customFormat="1" ht="55.5" customHeight="1" x14ac:dyDescent="0.2">
      <c r="A8" s="598" t="s">
        <v>980</v>
      </c>
      <c r="B8" s="599" t="s">
        <v>981</v>
      </c>
      <c r="C8" s="600" t="s">
        <v>980</v>
      </c>
      <c r="D8" s="599" t="s">
        <v>981</v>
      </c>
      <c r="E8" s="599" t="s">
        <v>980</v>
      </c>
      <c r="F8" s="599" t="s">
        <v>981</v>
      </c>
      <c r="G8" s="599" t="s">
        <v>980</v>
      </c>
      <c r="H8" s="599" t="s">
        <v>981</v>
      </c>
      <c r="I8" s="1692"/>
      <c r="J8" s="1692"/>
      <c r="K8" s="1692"/>
      <c r="L8" s="1692"/>
      <c r="M8" s="1694"/>
      <c r="N8" s="1794"/>
      <c r="O8" s="1796"/>
      <c r="P8" s="1698"/>
      <c r="Q8" s="1692"/>
      <c r="R8" s="1816"/>
      <c r="S8" s="601" t="s">
        <v>982</v>
      </c>
      <c r="T8" s="1007" t="s">
        <v>981</v>
      </c>
      <c r="U8" s="602" t="s">
        <v>983</v>
      </c>
      <c r="V8" s="603" t="s">
        <v>984</v>
      </c>
      <c r="W8" s="604" t="s">
        <v>985</v>
      </c>
      <c r="X8" s="604" t="s">
        <v>986</v>
      </c>
      <c r="Y8" s="604" t="s">
        <v>987</v>
      </c>
      <c r="Z8" s="604" t="s">
        <v>988</v>
      </c>
      <c r="AA8" s="604" t="s">
        <v>989</v>
      </c>
      <c r="AB8" s="604" t="s">
        <v>990</v>
      </c>
      <c r="AC8" s="604" t="s">
        <v>991</v>
      </c>
      <c r="AD8" s="604" t="s">
        <v>992</v>
      </c>
      <c r="AE8" s="604" t="s">
        <v>993</v>
      </c>
      <c r="AF8" s="604" t="s">
        <v>994</v>
      </c>
      <c r="AG8" s="604" t="s">
        <v>995</v>
      </c>
      <c r="AH8" s="604" t="s">
        <v>996</v>
      </c>
      <c r="AI8" s="604" t="s">
        <v>997</v>
      </c>
      <c r="AJ8" s="1637"/>
      <c r="AK8" s="1625"/>
      <c r="AL8" s="1625"/>
      <c r="AM8" s="1631"/>
      <c r="AN8" s="605"/>
      <c r="AO8" s="605"/>
      <c r="AP8" s="605"/>
      <c r="AQ8" s="605"/>
      <c r="AR8" s="605"/>
      <c r="AS8" s="605"/>
      <c r="AT8" s="605"/>
      <c r="AU8" s="605"/>
      <c r="AV8" s="605"/>
      <c r="AW8" s="605"/>
      <c r="AX8" s="605"/>
      <c r="AY8" s="605"/>
      <c r="AZ8" s="605"/>
      <c r="BA8" s="605"/>
      <c r="BB8" s="605"/>
      <c r="BC8" s="605"/>
      <c r="BD8" s="605"/>
      <c r="BE8" s="605"/>
      <c r="BF8" s="605"/>
    </row>
    <row r="9" spans="1:58" s="621" customFormat="1" ht="21" customHeight="1" x14ac:dyDescent="0.2">
      <c r="A9" s="607">
        <v>4</v>
      </c>
      <c r="B9" s="608" t="s">
        <v>998</v>
      </c>
      <c r="C9" s="609"/>
      <c r="D9" s="610"/>
      <c r="E9" s="610"/>
      <c r="F9" s="610"/>
      <c r="G9" s="610"/>
      <c r="H9" s="611"/>
      <c r="I9" s="610"/>
      <c r="J9" s="610"/>
      <c r="K9" s="610"/>
      <c r="L9" s="612"/>
      <c r="M9" s="613"/>
      <c r="N9" s="614"/>
      <c r="O9" s="1431"/>
      <c r="P9" s="612"/>
      <c r="Q9" s="611"/>
      <c r="R9" s="616"/>
      <c r="S9" s="617"/>
      <c r="T9" s="618"/>
      <c r="U9" s="612"/>
      <c r="V9" s="619"/>
      <c r="W9" s="610"/>
      <c r="X9" s="610"/>
      <c r="Y9" s="610"/>
      <c r="Z9" s="610"/>
      <c r="AA9" s="610"/>
      <c r="AB9" s="610"/>
      <c r="AC9" s="610"/>
      <c r="AD9" s="610"/>
      <c r="AE9" s="610"/>
      <c r="AF9" s="610"/>
      <c r="AG9" s="610"/>
      <c r="AH9" s="610"/>
      <c r="AI9" s="610"/>
      <c r="AJ9" s="610"/>
      <c r="AK9" s="610"/>
      <c r="AL9" s="620"/>
      <c r="AM9" s="620"/>
      <c r="AN9" s="588"/>
      <c r="AO9" s="588"/>
      <c r="AP9" s="588"/>
      <c r="AQ9" s="588"/>
      <c r="AR9" s="588"/>
      <c r="AS9" s="588"/>
      <c r="AT9" s="588"/>
      <c r="AU9" s="588"/>
      <c r="AV9" s="588"/>
      <c r="AW9" s="588"/>
      <c r="AX9" s="588"/>
      <c r="AY9" s="588"/>
      <c r="AZ9" s="588"/>
      <c r="BA9" s="588"/>
      <c r="BB9" s="588"/>
      <c r="BC9" s="588"/>
      <c r="BD9" s="588"/>
    </row>
    <row r="10" spans="1:58" ht="21.75" customHeight="1" x14ac:dyDescent="0.2">
      <c r="A10" s="622"/>
      <c r="B10" s="623"/>
      <c r="C10" s="624">
        <v>4502</v>
      </c>
      <c r="D10" s="625" t="s">
        <v>1020</v>
      </c>
      <c r="E10" s="626"/>
      <c r="F10" s="626"/>
      <c r="G10" s="627"/>
      <c r="H10" s="626"/>
      <c r="I10" s="626"/>
      <c r="J10" s="626"/>
      <c r="K10" s="628"/>
      <c r="L10" s="629"/>
      <c r="M10" s="630"/>
      <c r="N10" s="631"/>
      <c r="O10" s="629"/>
      <c r="P10" s="635"/>
      <c r="Q10" s="627"/>
      <c r="R10" s="633"/>
      <c r="S10" s="634"/>
      <c r="T10" s="635"/>
      <c r="U10" s="935"/>
      <c r="V10" s="626"/>
      <c r="W10" s="626"/>
      <c r="X10" s="626"/>
      <c r="Y10" s="626"/>
      <c r="Z10" s="626"/>
      <c r="AA10" s="626"/>
      <c r="AB10" s="626"/>
      <c r="AC10" s="626"/>
      <c r="AD10" s="626"/>
      <c r="AE10" s="626"/>
      <c r="AF10" s="626"/>
      <c r="AG10" s="626"/>
      <c r="AH10" s="626"/>
      <c r="AI10" s="626"/>
      <c r="AJ10" s="626"/>
      <c r="AK10" s="936"/>
      <c r="AL10" s="936"/>
      <c r="AM10" s="627"/>
      <c r="AN10" s="621"/>
      <c r="AO10" s="639"/>
      <c r="AP10" s="588"/>
      <c r="AQ10" s="588"/>
      <c r="AR10" s="588"/>
      <c r="AS10" s="588"/>
      <c r="AT10" s="588"/>
      <c r="AU10" s="588"/>
      <c r="AV10" s="588"/>
      <c r="AW10" s="588"/>
      <c r="AX10" s="588"/>
      <c r="AY10" s="588"/>
      <c r="AZ10" s="588"/>
      <c r="BA10" s="588"/>
      <c r="BB10" s="588"/>
      <c r="BC10" s="588"/>
      <c r="BD10" s="588"/>
    </row>
    <row r="11" spans="1:58" s="647" customFormat="1" ht="45.75" customHeight="1" x14ac:dyDescent="0.2">
      <c r="A11" s="640"/>
      <c r="B11" s="641"/>
      <c r="C11" s="642"/>
      <c r="D11" s="643"/>
      <c r="E11" s="1814">
        <v>4502001</v>
      </c>
      <c r="F11" s="1814" t="s">
        <v>24</v>
      </c>
      <c r="G11" s="1789">
        <v>450200100</v>
      </c>
      <c r="H11" s="1803" t="s">
        <v>25</v>
      </c>
      <c r="I11" s="1678">
        <v>1</v>
      </c>
      <c r="J11" s="1435" t="s">
        <v>2631</v>
      </c>
      <c r="K11" s="1809" t="s">
        <v>26</v>
      </c>
      <c r="L11" s="1782" t="s">
        <v>27</v>
      </c>
      <c r="M11" s="1685">
        <f>SUM(R11:R27)/N11</f>
        <v>1</v>
      </c>
      <c r="N11" s="1811">
        <f>SUM(R11:R27)</f>
        <v>140000000</v>
      </c>
      <c r="O11" s="1677" t="s">
        <v>28</v>
      </c>
      <c r="P11" s="1801" t="s">
        <v>1032</v>
      </c>
      <c r="Q11" s="1767" t="s">
        <v>1033</v>
      </c>
      <c r="R11" s="979">
        <v>5000000</v>
      </c>
      <c r="S11" s="644">
        <v>20</v>
      </c>
      <c r="T11" s="934" t="s">
        <v>1034</v>
      </c>
      <c r="U11" s="1797">
        <v>295972</v>
      </c>
      <c r="V11" s="1672">
        <v>285580</v>
      </c>
      <c r="W11" s="1746">
        <v>135545</v>
      </c>
      <c r="X11" s="1741">
        <v>44254</v>
      </c>
      <c r="Y11" s="1798">
        <v>309146</v>
      </c>
      <c r="Z11" s="1741">
        <v>92607</v>
      </c>
      <c r="AA11" s="1746">
        <v>2145</v>
      </c>
      <c r="AB11" s="1741">
        <v>12718</v>
      </c>
      <c r="AC11" s="1745">
        <v>26</v>
      </c>
      <c r="AD11" s="1742">
        <v>37</v>
      </c>
      <c r="AE11" s="1745">
        <v>0</v>
      </c>
      <c r="AF11" s="1742">
        <v>0</v>
      </c>
      <c r="AG11" s="1746">
        <v>44350</v>
      </c>
      <c r="AH11" s="1741">
        <v>21944</v>
      </c>
      <c r="AI11" s="1746">
        <v>75687</v>
      </c>
      <c r="AJ11" s="1743">
        <f>+U11+V11</f>
        <v>581552</v>
      </c>
      <c r="AK11" s="1739">
        <v>44197</v>
      </c>
      <c r="AL11" s="1744">
        <v>44561</v>
      </c>
      <c r="AM11" s="1740" t="s">
        <v>1035</v>
      </c>
      <c r="AN11" s="646"/>
      <c r="AO11" s="646"/>
    </row>
    <row r="12" spans="1:58" s="647" customFormat="1" ht="48" customHeight="1" x14ac:dyDescent="0.2">
      <c r="A12" s="640"/>
      <c r="B12" s="641"/>
      <c r="C12" s="642"/>
      <c r="D12" s="643"/>
      <c r="E12" s="1814"/>
      <c r="F12" s="1814"/>
      <c r="G12" s="1789"/>
      <c r="H12" s="1803"/>
      <c r="I12" s="1678"/>
      <c r="J12" s="1435" t="s">
        <v>2632</v>
      </c>
      <c r="K12" s="1809"/>
      <c r="L12" s="1782"/>
      <c r="M12" s="1685"/>
      <c r="N12" s="1811"/>
      <c r="O12" s="1677"/>
      <c r="P12" s="1801"/>
      <c r="Q12" s="1767"/>
      <c r="R12" s="979">
        <v>10000000</v>
      </c>
      <c r="S12" s="644">
        <v>20</v>
      </c>
      <c r="T12" s="934" t="s">
        <v>1034</v>
      </c>
      <c r="U12" s="1797"/>
      <c r="V12" s="1672"/>
      <c r="W12" s="1746"/>
      <c r="X12" s="1741"/>
      <c r="Y12" s="1799"/>
      <c r="Z12" s="1741"/>
      <c r="AA12" s="1746"/>
      <c r="AB12" s="1741"/>
      <c r="AC12" s="1745"/>
      <c r="AD12" s="1742"/>
      <c r="AE12" s="1745"/>
      <c r="AF12" s="1742"/>
      <c r="AG12" s="1746"/>
      <c r="AH12" s="1741"/>
      <c r="AI12" s="1746"/>
      <c r="AJ12" s="1743"/>
      <c r="AK12" s="1739"/>
      <c r="AL12" s="1744"/>
      <c r="AM12" s="1740"/>
      <c r="AN12" s="646"/>
      <c r="AO12" s="646"/>
    </row>
    <row r="13" spans="1:58" s="647" customFormat="1" ht="45" customHeight="1" x14ac:dyDescent="0.2">
      <c r="A13" s="640"/>
      <c r="B13" s="641"/>
      <c r="C13" s="642"/>
      <c r="D13" s="643"/>
      <c r="E13" s="1814"/>
      <c r="F13" s="1814"/>
      <c r="G13" s="1789"/>
      <c r="H13" s="1803"/>
      <c r="I13" s="1678"/>
      <c r="J13" s="1435" t="s">
        <v>2631</v>
      </c>
      <c r="K13" s="1809"/>
      <c r="L13" s="1782"/>
      <c r="M13" s="1685"/>
      <c r="N13" s="1811"/>
      <c r="O13" s="1677"/>
      <c r="P13" s="1801"/>
      <c r="Q13" s="1768" t="s">
        <v>1036</v>
      </c>
      <c r="R13" s="979">
        <v>5000000</v>
      </c>
      <c r="S13" s="644">
        <v>20</v>
      </c>
      <c r="T13" s="934" t="s">
        <v>1034</v>
      </c>
      <c r="U13" s="1797"/>
      <c r="V13" s="1672"/>
      <c r="W13" s="1746"/>
      <c r="X13" s="1741"/>
      <c r="Y13" s="1799"/>
      <c r="Z13" s="1741"/>
      <c r="AA13" s="1746"/>
      <c r="AB13" s="1741"/>
      <c r="AC13" s="1745"/>
      <c r="AD13" s="1742"/>
      <c r="AE13" s="1745"/>
      <c r="AF13" s="1742"/>
      <c r="AG13" s="1746"/>
      <c r="AH13" s="1741"/>
      <c r="AI13" s="1746"/>
      <c r="AJ13" s="1743"/>
      <c r="AK13" s="1739"/>
      <c r="AL13" s="1744"/>
      <c r="AM13" s="1740"/>
      <c r="AN13" s="646"/>
      <c r="AO13" s="646"/>
    </row>
    <row r="14" spans="1:58" s="647" customFormat="1" ht="39" customHeight="1" x14ac:dyDescent="0.2">
      <c r="A14" s="640"/>
      <c r="B14" s="641"/>
      <c r="C14" s="642"/>
      <c r="D14" s="643"/>
      <c r="E14" s="1814"/>
      <c r="F14" s="1814"/>
      <c r="G14" s="1789"/>
      <c r="H14" s="1803"/>
      <c r="I14" s="1678"/>
      <c r="J14" s="1435" t="s">
        <v>2632</v>
      </c>
      <c r="K14" s="1809"/>
      <c r="L14" s="1782"/>
      <c r="M14" s="1685"/>
      <c r="N14" s="1811"/>
      <c r="O14" s="1677"/>
      <c r="P14" s="1801"/>
      <c r="Q14" s="1768"/>
      <c r="R14" s="979">
        <v>5000000</v>
      </c>
      <c r="S14" s="644">
        <v>20</v>
      </c>
      <c r="T14" s="934" t="s">
        <v>1034</v>
      </c>
      <c r="U14" s="1797"/>
      <c r="V14" s="1672"/>
      <c r="W14" s="1746"/>
      <c r="X14" s="1741"/>
      <c r="Y14" s="1799"/>
      <c r="Z14" s="1741"/>
      <c r="AA14" s="1746"/>
      <c r="AB14" s="1741"/>
      <c r="AC14" s="1745"/>
      <c r="AD14" s="1742"/>
      <c r="AE14" s="1745"/>
      <c r="AF14" s="1742"/>
      <c r="AG14" s="1746"/>
      <c r="AH14" s="1741"/>
      <c r="AI14" s="1746"/>
      <c r="AJ14" s="1743"/>
      <c r="AK14" s="1739"/>
      <c r="AL14" s="1744"/>
      <c r="AM14" s="1740"/>
      <c r="AN14" s="646"/>
      <c r="AO14" s="646"/>
    </row>
    <row r="15" spans="1:58" s="647" customFormat="1" ht="83.25" customHeight="1" x14ac:dyDescent="0.2">
      <c r="A15" s="640"/>
      <c r="B15" s="641"/>
      <c r="C15" s="642"/>
      <c r="D15" s="643"/>
      <c r="E15" s="1814"/>
      <c r="F15" s="1814"/>
      <c r="G15" s="1789"/>
      <c r="H15" s="1803"/>
      <c r="I15" s="1678"/>
      <c r="J15" s="1436" t="s">
        <v>2633</v>
      </c>
      <c r="K15" s="1809"/>
      <c r="L15" s="1782"/>
      <c r="M15" s="1685"/>
      <c r="N15" s="1811"/>
      <c r="O15" s="1677"/>
      <c r="P15" s="1801"/>
      <c r="Q15" s="1769"/>
      <c r="R15" s="979">
        <v>5000000</v>
      </c>
      <c r="S15" s="644">
        <v>20</v>
      </c>
      <c r="T15" s="934" t="s">
        <v>1034</v>
      </c>
      <c r="U15" s="1797"/>
      <c r="V15" s="1672"/>
      <c r="W15" s="1746"/>
      <c r="X15" s="1741"/>
      <c r="Y15" s="1799"/>
      <c r="Z15" s="1741"/>
      <c r="AA15" s="1746"/>
      <c r="AB15" s="1741"/>
      <c r="AC15" s="1745"/>
      <c r="AD15" s="1742"/>
      <c r="AE15" s="1745"/>
      <c r="AF15" s="1742"/>
      <c r="AG15" s="1746"/>
      <c r="AH15" s="1741"/>
      <c r="AI15" s="1746"/>
      <c r="AJ15" s="1743"/>
      <c r="AK15" s="1739"/>
      <c r="AL15" s="1744"/>
      <c r="AM15" s="1740"/>
      <c r="AN15" s="646"/>
      <c r="AO15" s="646"/>
    </row>
    <row r="16" spans="1:58" s="647" customFormat="1" ht="54.75" customHeight="1" x14ac:dyDescent="0.2">
      <c r="A16" s="640"/>
      <c r="B16" s="641"/>
      <c r="C16" s="642"/>
      <c r="D16" s="643"/>
      <c r="E16" s="1814"/>
      <c r="F16" s="1814"/>
      <c r="G16" s="1789"/>
      <c r="H16" s="1803"/>
      <c r="I16" s="1678"/>
      <c r="J16" s="1436" t="s">
        <v>2633</v>
      </c>
      <c r="K16" s="1809"/>
      <c r="L16" s="1782"/>
      <c r="M16" s="1685"/>
      <c r="N16" s="1811"/>
      <c r="O16" s="1677"/>
      <c r="P16" s="1801"/>
      <c r="Q16" s="1770" t="s">
        <v>1037</v>
      </c>
      <c r="R16" s="979">
        <v>10000000</v>
      </c>
      <c r="S16" s="644">
        <v>20</v>
      </c>
      <c r="T16" s="934" t="s">
        <v>1034</v>
      </c>
      <c r="U16" s="1797"/>
      <c r="V16" s="1672"/>
      <c r="W16" s="1746"/>
      <c r="X16" s="1741"/>
      <c r="Y16" s="1799"/>
      <c r="Z16" s="1741"/>
      <c r="AA16" s="1746"/>
      <c r="AB16" s="1741"/>
      <c r="AC16" s="1745"/>
      <c r="AD16" s="1742"/>
      <c r="AE16" s="1745"/>
      <c r="AF16" s="1742"/>
      <c r="AG16" s="1746"/>
      <c r="AH16" s="1741"/>
      <c r="AI16" s="1746"/>
      <c r="AJ16" s="1743"/>
      <c r="AK16" s="1739"/>
      <c r="AL16" s="1744"/>
      <c r="AM16" s="1740"/>
      <c r="AN16" s="646"/>
      <c r="AO16" s="646"/>
    </row>
    <row r="17" spans="1:41" s="647" customFormat="1" ht="68.25" customHeight="1" x14ac:dyDescent="0.2">
      <c r="A17" s="640"/>
      <c r="B17" s="641"/>
      <c r="C17" s="642"/>
      <c r="D17" s="643"/>
      <c r="E17" s="1814"/>
      <c r="F17" s="1814"/>
      <c r="G17" s="1789"/>
      <c r="H17" s="1803"/>
      <c r="I17" s="1678"/>
      <c r="J17" s="1435" t="s">
        <v>2632</v>
      </c>
      <c r="K17" s="1809"/>
      <c r="L17" s="1782"/>
      <c r="M17" s="1685"/>
      <c r="N17" s="1811"/>
      <c r="O17" s="1677"/>
      <c r="P17" s="1801"/>
      <c r="Q17" s="1771"/>
      <c r="R17" s="979">
        <v>5000000</v>
      </c>
      <c r="S17" s="644">
        <v>20</v>
      </c>
      <c r="T17" s="934" t="s">
        <v>1034</v>
      </c>
      <c r="U17" s="1797"/>
      <c r="V17" s="1672"/>
      <c r="W17" s="1746"/>
      <c r="X17" s="1741"/>
      <c r="Y17" s="1799"/>
      <c r="Z17" s="1741"/>
      <c r="AA17" s="1746"/>
      <c r="AB17" s="1741"/>
      <c r="AC17" s="1745"/>
      <c r="AD17" s="1742"/>
      <c r="AE17" s="1745"/>
      <c r="AF17" s="1742"/>
      <c r="AG17" s="1746"/>
      <c r="AH17" s="1741"/>
      <c r="AI17" s="1746"/>
      <c r="AJ17" s="1743"/>
      <c r="AK17" s="1739"/>
      <c r="AL17" s="1744"/>
      <c r="AM17" s="1740"/>
      <c r="AN17" s="646"/>
      <c r="AO17" s="646"/>
    </row>
    <row r="18" spans="1:41" s="647" customFormat="1" ht="54.75" customHeight="1" x14ac:dyDescent="0.2">
      <c r="A18" s="640"/>
      <c r="B18" s="641"/>
      <c r="C18" s="642"/>
      <c r="D18" s="643"/>
      <c r="E18" s="1814"/>
      <c r="F18" s="1814"/>
      <c r="G18" s="1789"/>
      <c r="H18" s="1803"/>
      <c r="I18" s="1678"/>
      <c r="J18" s="1436" t="s">
        <v>2634</v>
      </c>
      <c r="K18" s="1809"/>
      <c r="L18" s="1782"/>
      <c r="M18" s="1685"/>
      <c r="N18" s="1811"/>
      <c r="O18" s="1677"/>
      <c r="P18" s="1801"/>
      <c r="Q18" s="1767" t="s">
        <v>1038</v>
      </c>
      <c r="R18" s="979">
        <v>1500000</v>
      </c>
      <c r="S18" s="644">
        <v>20</v>
      </c>
      <c r="T18" s="934" t="s">
        <v>1034</v>
      </c>
      <c r="U18" s="1797"/>
      <c r="V18" s="1672"/>
      <c r="W18" s="1746"/>
      <c r="X18" s="1741"/>
      <c r="Y18" s="1799"/>
      <c r="Z18" s="1741"/>
      <c r="AA18" s="1746"/>
      <c r="AB18" s="1741"/>
      <c r="AC18" s="1745"/>
      <c r="AD18" s="1742"/>
      <c r="AE18" s="1745"/>
      <c r="AF18" s="1742"/>
      <c r="AG18" s="1746"/>
      <c r="AH18" s="1741"/>
      <c r="AI18" s="1746"/>
      <c r="AJ18" s="1743"/>
      <c r="AK18" s="1739"/>
      <c r="AL18" s="1744"/>
      <c r="AM18" s="1740"/>
      <c r="AN18" s="646"/>
      <c r="AO18" s="646"/>
    </row>
    <row r="19" spans="1:41" s="647" customFormat="1" ht="45.75" customHeight="1" x14ac:dyDescent="0.2">
      <c r="A19" s="640"/>
      <c r="B19" s="641"/>
      <c r="C19" s="642"/>
      <c r="D19" s="643"/>
      <c r="E19" s="1814"/>
      <c r="F19" s="1814"/>
      <c r="G19" s="1789"/>
      <c r="H19" s="1803"/>
      <c r="I19" s="1678"/>
      <c r="J19" s="1436" t="s">
        <v>2635</v>
      </c>
      <c r="K19" s="1809"/>
      <c r="L19" s="1782"/>
      <c r="M19" s="1685"/>
      <c r="N19" s="1811"/>
      <c r="O19" s="1677"/>
      <c r="P19" s="1801"/>
      <c r="Q19" s="1767"/>
      <c r="R19" s="979">
        <v>7500000</v>
      </c>
      <c r="S19" s="644">
        <v>20</v>
      </c>
      <c r="T19" s="934" t="s">
        <v>1034</v>
      </c>
      <c r="U19" s="1797"/>
      <c r="V19" s="1672"/>
      <c r="W19" s="1746"/>
      <c r="X19" s="1741"/>
      <c r="Y19" s="1799"/>
      <c r="Z19" s="1741"/>
      <c r="AA19" s="1746"/>
      <c r="AB19" s="1741"/>
      <c r="AC19" s="1745"/>
      <c r="AD19" s="1742"/>
      <c r="AE19" s="1745"/>
      <c r="AF19" s="1742"/>
      <c r="AG19" s="1746"/>
      <c r="AH19" s="1741"/>
      <c r="AI19" s="1746"/>
      <c r="AJ19" s="1743"/>
      <c r="AK19" s="1739"/>
      <c r="AL19" s="1744"/>
      <c r="AM19" s="1740"/>
      <c r="AN19" s="646"/>
      <c r="AO19" s="646"/>
    </row>
    <row r="20" spans="1:41" s="647" customFormat="1" ht="45.75" customHeight="1" x14ac:dyDescent="0.2">
      <c r="A20" s="640"/>
      <c r="B20" s="641"/>
      <c r="C20" s="642"/>
      <c r="D20" s="643"/>
      <c r="E20" s="1814"/>
      <c r="F20" s="1814"/>
      <c r="G20" s="1789"/>
      <c r="H20" s="1803"/>
      <c r="I20" s="1678"/>
      <c r="J20" s="1436" t="s">
        <v>1039</v>
      </c>
      <c r="K20" s="1809"/>
      <c r="L20" s="1782"/>
      <c r="M20" s="1685"/>
      <c r="N20" s="1811"/>
      <c r="O20" s="1677"/>
      <c r="P20" s="1678"/>
      <c r="Q20" s="648" t="s">
        <v>1040</v>
      </c>
      <c r="R20" s="756">
        <v>9000000</v>
      </c>
      <c r="S20" s="644">
        <v>20</v>
      </c>
      <c r="T20" s="934" t="s">
        <v>1034</v>
      </c>
      <c r="U20" s="1797"/>
      <c r="V20" s="1672"/>
      <c r="W20" s="1746"/>
      <c r="X20" s="1741"/>
      <c r="Y20" s="1799"/>
      <c r="Z20" s="1741"/>
      <c r="AA20" s="1746"/>
      <c r="AB20" s="1741"/>
      <c r="AC20" s="1745"/>
      <c r="AD20" s="1742"/>
      <c r="AE20" s="1745"/>
      <c r="AF20" s="1742"/>
      <c r="AG20" s="1746"/>
      <c r="AH20" s="1741"/>
      <c r="AI20" s="1746"/>
      <c r="AJ20" s="1743"/>
      <c r="AK20" s="1739"/>
      <c r="AL20" s="1744"/>
      <c r="AM20" s="1740"/>
      <c r="AN20" s="646"/>
      <c r="AO20" s="646"/>
    </row>
    <row r="21" spans="1:41" s="647" customFormat="1" ht="45.75" customHeight="1" x14ac:dyDescent="0.2">
      <c r="A21" s="640"/>
      <c r="B21" s="641"/>
      <c r="C21" s="642"/>
      <c r="D21" s="643"/>
      <c r="E21" s="1814"/>
      <c r="F21" s="1814"/>
      <c r="G21" s="1789"/>
      <c r="H21" s="1803"/>
      <c r="I21" s="1678"/>
      <c r="J21" s="1436" t="s">
        <v>1041</v>
      </c>
      <c r="K21" s="1809"/>
      <c r="L21" s="1782"/>
      <c r="M21" s="1685"/>
      <c r="N21" s="1811"/>
      <c r="O21" s="1677"/>
      <c r="P21" s="1678"/>
      <c r="Q21" s="649" t="s">
        <v>1042</v>
      </c>
      <c r="R21" s="756">
        <v>15000000</v>
      </c>
      <c r="S21" s="644">
        <v>20</v>
      </c>
      <c r="T21" s="934" t="s">
        <v>1034</v>
      </c>
      <c r="U21" s="1797"/>
      <c r="V21" s="1672"/>
      <c r="W21" s="1746"/>
      <c r="X21" s="1741"/>
      <c r="Y21" s="1799"/>
      <c r="Z21" s="1741"/>
      <c r="AA21" s="1746"/>
      <c r="AB21" s="1741"/>
      <c r="AC21" s="1745"/>
      <c r="AD21" s="1742"/>
      <c r="AE21" s="1745"/>
      <c r="AF21" s="1742"/>
      <c r="AG21" s="1746"/>
      <c r="AH21" s="1741"/>
      <c r="AI21" s="1746"/>
      <c r="AJ21" s="1743"/>
      <c r="AK21" s="1739"/>
      <c r="AL21" s="1744"/>
      <c r="AM21" s="1740"/>
      <c r="AN21" s="646"/>
      <c r="AO21" s="646"/>
    </row>
    <row r="22" spans="1:41" s="647" customFormat="1" ht="45.75" customHeight="1" x14ac:dyDescent="0.2">
      <c r="A22" s="640"/>
      <c r="B22" s="641"/>
      <c r="C22" s="642"/>
      <c r="D22" s="643"/>
      <c r="E22" s="1814"/>
      <c r="F22" s="1814"/>
      <c r="G22" s="1789"/>
      <c r="H22" s="1803"/>
      <c r="I22" s="1678"/>
      <c r="J22" s="1436" t="s">
        <v>1043</v>
      </c>
      <c r="K22" s="1809"/>
      <c r="L22" s="1782"/>
      <c r="M22" s="1685"/>
      <c r="N22" s="1811"/>
      <c r="O22" s="1677"/>
      <c r="P22" s="1678"/>
      <c r="Q22" s="1191" t="s">
        <v>1044</v>
      </c>
      <c r="R22" s="756">
        <v>11000000</v>
      </c>
      <c r="S22" s="644">
        <v>20</v>
      </c>
      <c r="T22" s="934" t="s">
        <v>1034</v>
      </c>
      <c r="U22" s="1797"/>
      <c r="V22" s="1672"/>
      <c r="W22" s="1746"/>
      <c r="X22" s="1741"/>
      <c r="Y22" s="1799"/>
      <c r="Z22" s="1741"/>
      <c r="AA22" s="1746"/>
      <c r="AB22" s="1741"/>
      <c r="AC22" s="1745"/>
      <c r="AD22" s="1742"/>
      <c r="AE22" s="1745"/>
      <c r="AF22" s="1742"/>
      <c r="AG22" s="1746"/>
      <c r="AH22" s="1741"/>
      <c r="AI22" s="1746"/>
      <c r="AJ22" s="1743"/>
      <c r="AK22" s="1739"/>
      <c r="AL22" s="1744"/>
      <c r="AM22" s="1740"/>
      <c r="AN22" s="646"/>
      <c r="AO22" s="646"/>
    </row>
    <row r="23" spans="1:41" s="647" customFormat="1" ht="45.75" customHeight="1" x14ac:dyDescent="0.2">
      <c r="A23" s="640"/>
      <c r="B23" s="641"/>
      <c r="C23" s="642"/>
      <c r="D23" s="643"/>
      <c r="E23" s="1814"/>
      <c r="F23" s="1814"/>
      <c r="G23" s="1789"/>
      <c r="H23" s="1803"/>
      <c r="I23" s="1678"/>
      <c r="J23" s="1436" t="s">
        <v>1045</v>
      </c>
      <c r="K23" s="1809"/>
      <c r="L23" s="1782"/>
      <c r="M23" s="1685"/>
      <c r="N23" s="1811"/>
      <c r="O23" s="1677"/>
      <c r="P23" s="1678"/>
      <c r="Q23" s="1191" t="s">
        <v>1046</v>
      </c>
      <c r="R23" s="756">
        <v>14000000</v>
      </c>
      <c r="S23" s="644">
        <v>20</v>
      </c>
      <c r="T23" s="934" t="s">
        <v>1034</v>
      </c>
      <c r="U23" s="1797"/>
      <c r="V23" s="1672"/>
      <c r="W23" s="1746"/>
      <c r="X23" s="1741"/>
      <c r="Y23" s="1799"/>
      <c r="Z23" s="1741"/>
      <c r="AA23" s="1746"/>
      <c r="AB23" s="1741"/>
      <c r="AC23" s="1745"/>
      <c r="AD23" s="1742"/>
      <c r="AE23" s="1745"/>
      <c r="AF23" s="1742"/>
      <c r="AG23" s="1746"/>
      <c r="AH23" s="1741"/>
      <c r="AI23" s="1746"/>
      <c r="AJ23" s="1743"/>
      <c r="AK23" s="1739"/>
      <c r="AL23" s="1744"/>
      <c r="AM23" s="1740"/>
      <c r="AN23" s="646"/>
      <c r="AO23" s="646"/>
    </row>
    <row r="24" spans="1:41" s="647" customFormat="1" ht="45.75" customHeight="1" x14ac:dyDescent="0.2">
      <c r="A24" s="640"/>
      <c r="B24" s="641"/>
      <c r="C24" s="642"/>
      <c r="D24" s="643"/>
      <c r="E24" s="1814"/>
      <c r="F24" s="1814"/>
      <c r="G24" s="1789"/>
      <c r="H24" s="1803"/>
      <c r="I24" s="1678"/>
      <c r="J24" s="1772" t="s">
        <v>2636</v>
      </c>
      <c r="K24" s="1809"/>
      <c r="L24" s="1782"/>
      <c r="M24" s="1685"/>
      <c r="N24" s="1811"/>
      <c r="O24" s="1677"/>
      <c r="P24" s="1678"/>
      <c r="Q24" s="650" t="s">
        <v>1047</v>
      </c>
      <c r="R24" s="756">
        <v>15000000</v>
      </c>
      <c r="S24" s="644">
        <v>20</v>
      </c>
      <c r="T24" s="934" t="s">
        <v>1034</v>
      </c>
      <c r="U24" s="1797"/>
      <c r="V24" s="1672"/>
      <c r="W24" s="1746"/>
      <c r="X24" s="1741"/>
      <c r="Y24" s="1799"/>
      <c r="Z24" s="1741"/>
      <c r="AA24" s="1746"/>
      <c r="AB24" s="1741"/>
      <c r="AC24" s="1745"/>
      <c r="AD24" s="1742"/>
      <c r="AE24" s="1745"/>
      <c r="AF24" s="1742"/>
      <c r="AG24" s="1746"/>
      <c r="AH24" s="1741"/>
      <c r="AI24" s="1746"/>
      <c r="AJ24" s="1743"/>
      <c r="AK24" s="1739"/>
      <c r="AL24" s="1744"/>
      <c r="AM24" s="1740"/>
      <c r="AN24" s="646"/>
      <c r="AO24" s="646"/>
    </row>
    <row r="25" spans="1:41" s="647" customFormat="1" ht="45.75" customHeight="1" x14ac:dyDescent="0.2">
      <c r="A25" s="640"/>
      <c r="B25" s="641"/>
      <c r="C25" s="642"/>
      <c r="D25" s="643"/>
      <c r="E25" s="1814"/>
      <c r="F25" s="1814"/>
      <c r="G25" s="1789"/>
      <c r="H25" s="1803"/>
      <c r="I25" s="1678"/>
      <c r="J25" s="1773"/>
      <c r="K25" s="1809"/>
      <c r="L25" s="1782"/>
      <c r="M25" s="1685"/>
      <c r="N25" s="1811"/>
      <c r="O25" s="1677"/>
      <c r="P25" s="1678"/>
      <c r="Q25" s="650" t="s">
        <v>1048</v>
      </c>
      <c r="R25" s="756">
        <v>12000000</v>
      </c>
      <c r="S25" s="644">
        <v>20</v>
      </c>
      <c r="T25" s="934" t="s">
        <v>1034</v>
      </c>
      <c r="U25" s="1797"/>
      <c r="V25" s="1672"/>
      <c r="W25" s="1746"/>
      <c r="X25" s="1741"/>
      <c r="Y25" s="1799"/>
      <c r="Z25" s="1741"/>
      <c r="AA25" s="1746"/>
      <c r="AB25" s="1741"/>
      <c r="AC25" s="1745"/>
      <c r="AD25" s="1742"/>
      <c r="AE25" s="1745"/>
      <c r="AF25" s="1742"/>
      <c r="AG25" s="1746"/>
      <c r="AH25" s="1741"/>
      <c r="AI25" s="1746"/>
      <c r="AJ25" s="1743"/>
      <c r="AK25" s="1739"/>
      <c r="AL25" s="1744"/>
      <c r="AM25" s="1740"/>
      <c r="AN25" s="646"/>
      <c r="AO25" s="646"/>
    </row>
    <row r="26" spans="1:41" s="647" customFormat="1" ht="36" customHeight="1" x14ac:dyDescent="0.2">
      <c r="A26" s="640"/>
      <c r="B26" s="641"/>
      <c r="C26" s="642"/>
      <c r="D26" s="643"/>
      <c r="E26" s="1814"/>
      <c r="F26" s="1814"/>
      <c r="G26" s="1789"/>
      <c r="H26" s="1803"/>
      <c r="I26" s="1678"/>
      <c r="J26" s="1774"/>
      <c r="K26" s="1809"/>
      <c r="L26" s="1782"/>
      <c r="M26" s="1685"/>
      <c r="N26" s="1811"/>
      <c r="O26" s="1677"/>
      <c r="P26" s="1678"/>
      <c r="Q26" s="650" t="s">
        <v>1049</v>
      </c>
      <c r="R26" s="756">
        <v>3000000</v>
      </c>
      <c r="S26" s="644">
        <v>20</v>
      </c>
      <c r="T26" s="934" t="s">
        <v>1034</v>
      </c>
      <c r="U26" s="1797"/>
      <c r="V26" s="1672"/>
      <c r="W26" s="1746"/>
      <c r="X26" s="1741"/>
      <c r="Y26" s="1799"/>
      <c r="Z26" s="1741"/>
      <c r="AA26" s="1746"/>
      <c r="AB26" s="1741"/>
      <c r="AC26" s="1745"/>
      <c r="AD26" s="1742"/>
      <c r="AE26" s="1745"/>
      <c r="AF26" s="1742"/>
      <c r="AG26" s="1746"/>
      <c r="AH26" s="1741"/>
      <c r="AI26" s="1746"/>
      <c r="AJ26" s="1743"/>
      <c r="AK26" s="1739"/>
      <c r="AL26" s="1744"/>
      <c r="AM26" s="1740"/>
      <c r="AN26" s="646"/>
      <c r="AO26" s="646"/>
    </row>
    <row r="27" spans="1:41" s="647" customFormat="1" ht="48" customHeight="1" x14ac:dyDescent="0.2">
      <c r="A27" s="640"/>
      <c r="B27" s="641"/>
      <c r="C27" s="642"/>
      <c r="D27" s="643"/>
      <c r="E27" s="1814"/>
      <c r="F27" s="1814"/>
      <c r="G27" s="1789"/>
      <c r="H27" s="1803"/>
      <c r="I27" s="1678"/>
      <c r="J27" s="1437" t="s">
        <v>1050</v>
      </c>
      <c r="K27" s="1810"/>
      <c r="L27" s="1779"/>
      <c r="M27" s="1665"/>
      <c r="N27" s="1812"/>
      <c r="O27" s="1813"/>
      <c r="P27" s="1650"/>
      <c r="Q27" s="1191" t="s">
        <v>1051</v>
      </c>
      <c r="R27" s="756">
        <v>7000000</v>
      </c>
      <c r="S27" s="644">
        <v>20</v>
      </c>
      <c r="T27" s="934" t="s">
        <v>1034</v>
      </c>
      <c r="U27" s="1797"/>
      <c r="V27" s="1672"/>
      <c r="W27" s="1746"/>
      <c r="X27" s="1741"/>
      <c r="Y27" s="1800"/>
      <c r="Z27" s="1741"/>
      <c r="AA27" s="1746"/>
      <c r="AB27" s="1741"/>
      <c r="AC27" s="1745"/>
      <c r="AD27" s="1742"/>
      <c r="AE27" s="1745"/>
      <c r="AF27" s="1742"/>
      <c r="AG27" s="1746"/>
      <c r="AH27" s="1741"/>
      <c r="AI27" s="1746"/>
      <c r="AJ27" s="1743"/>
      <c r="AK27" s="1739"/>
      <c r="AL27" s="1744"/>
      <c r="AM27" s="1740"/>
      <c r="AN27" s="646"/>
      <c r="AO27" s="646"/>
    </row>
    <row r="28" spans="1:41" s="647" customFormat="1" ht="50.25" customHeight="1" x14ac:dyDescent="0.2">
      <c r="A28" s="640"/>
      <c r="B28" s="641"/>
      <c r="C28" s="642"/>
      <c r="D28" s="643"/>
      <c r="E28" s="1789">
        <v>4502001</v>
      </c>
      <c r="F28" s="1789" t="s">
        <v>29</v>
      </c>
      <c r="G28" s="1789">
        <v>450200101</v>
      </c>
      <c r="H28" s="1803" t="s">
        <v>30</v>
      </c>
      <c r="I28" s="1801">
        <v>12</v>
      </c>
      <c r="J28" s="1792" t="s">
        <v>1052</v>
      </c>
      <c r="K28" s="1804" t="s">
        <v>31</v>
      </c>
      <c r="L28" s="1805" t="s">
        <v>1053</v>
      </c>
      <c r="M28" s="1806">
        <f>SUM(R28:R32)/N28</f>
        <v>1</v>
      </c>
      <c r="N28" s="1807">
        <f>SUM(R28:R32)</f>
        <v>35000000</v>
      </c>
      <c r="O28" s="1808" t="s">
        <v>32</v>
      </c>
      <c r="P28" s="1672" t="s">
        <v>1054</v>
      </c>
      <c r="Q28" s="651" t="s">
        <v>1055</v>
      </c>
      <c r="R28" s="980">
        <v>6000000</v>
      </c>
      <c r="S28" s="644">
        <v>20</v>
      </c>
      <c r="T28" s="645" t="s">
        <v>1034</v>
      </c>
      <c r="U28" s="1737">
        <v>295972</v>
      </c>
      <c r="V28" s="1737">
        <v>285580</v>
      </c>
      <c r="W28" s="1737">
        <v>135545</v>
      </c>
      <c r="X28" s="1737">
        <v>44254</v>
      </c>
      <c r="Y28" s="1737">
        <v>309146</v>
      </c>
      <c r="Z28" s="1737">
        <v>92607</v>
      </c>
      <c r="AA28" s="1737">
        <v>2145</v>
      </c>
      <c r="AB28" s="1737">
        <v>12718</v>
      </c>
      <c r="AC28" s="1737">
        <v>26</v>
      </c>
      <c r="AD28" s="1737">
        <v>37</v>
      </c>
      <c r="AE28" s="1737">
        <v>0</v>
      </c>
      <c r="AF28" s="1737">
        <v>0</v>
      </c>
      <c r="AG28" s="1737">
        <v>44350</v>
      </c>
      <c r="AH28" s="1737">
        <v>21944</v>
      </c>
      <c r="AI28" s="1737">
        <v>75687</v>
      </c>
      <c r="AJ28" s="1737">
        <f>SUM(U28:V32)</f>
        <v>581552</v>
      </c>
      <c r="AK28" s="1738">
        <v>44197</v>
      </c>
      <c r="AL28" s="1737" t="s">
        <v>1056</v>
      </c>
      <c r="AM28" s="1737" t="s">
        <v>1035</v>
      </c>
      <c r="AN28" s="646"/>
      <c r="AO28" s="646"/>
    </row>
    <row r="29" spans="1:41" s="647" customFormat="1" ht="50.25" customHeight="1" x14ac:dyDescent="0.2">
      <c r="A29" s="640"/>
      <c r="B29" s="641"/>
      <c r="C29" s="642"/>
      <c r="D29" s="643"/>
      <c r="E29" s="1789"/>
      <c r="F29" s="1789"/>
      <c r="G29" s="1789"/>
      <c r="H29" s="1803"/>
      <c r="I29" s="1801"/>
      <c r="J29" s="1792"/>
      <c r="K29" s="1804"/>
      <c r="L29" s="1805"/>
      <c r="M29" s="1806"/>
      <c r="N29" s="1807"/>
      <c r="O29" s="1808"/>
      <c r="P29" s="1672"/>
      <c r="Q29" s="651" t="s">
        <v>1057</v>
      </c>
      <c r="R29" s="652">
        <v>3000000</v>
      </c>
      <c r="S29" s="644">
        <v>20</v>
      </c>
      <c r="T29" s="645" t="s">
        <v>1034</v>
      </c>
      <c r="U29" s="1651"/>
      <c r="V29" s="1651"/>
      <c r="W29" s="1651"/>
      <c r="X29" s="1651"/>
      <c r="Y29" s="1651"/>
      <c r="Z29" s="1651"/>
      <c r="AA29" s="1651"/>
      <c r="AB29" s="1651"/>
      <c r="AC29" s="1651"/>
      <c r="AD29" s="1651"/>
      <c r="AE29" s="1651"/>
      <c r="AF29" s="1651"/>
      <c r="AG29" s="1651"/>
      <c r="AH29" s="1651"/>
      <c r="AI29" s="1651"/>
      <c r="AJ29" s="1651"/>
      <c r="AK29" s="1651"/>
      <c r="AL29" s="1651"/>
      <c r="AM29" s="1651"/>
      <c r="AN29" s="646"/>
      <c r="AO29" s="646"/>
    </row>
    <row r="30" spans="1:41" s="647" customFormat="1" ht="64.5" customHeight="1" x14ac:dyDescent="0.2">
      <c r="A30" s="640"/>
      <c r="B30" s="641"/>
      <c r="C30" s="642"/>
      <c r="D30" s="643"/>
      <c r="E30" s="1789"/>
      <c r="F30" s="1789"/>
      <c r="G30" s="1789"/>
      <c r="H30" s="1803"/>
      <c r="I30" s="1801"/>
      <c r="J30" s="1792"/>
      <c r="K30" s="1804"/>
      <c r="L30" s="1805"/>
      <c r="M30" s="1806"/>
      <c r="N30" s="1807"/>
      <c r="O30" s="1808"/>
      <c r="P30" s="1672"/>
      <c r="Q30" s="651" t="s">
        <v>1058</v>
      </c>
      <c r="R30" s="652">
        <v>15000000</v>
      </c>
      <c r="S30" s="644">
        <v>20</v>
      </c>
      <c r="T30" s="645" t="s">
        <v>1034</v>
      </c>
      <c r="U30" s="1651"/>
      <c r="V30" s="1651"/>
      <c r="W30" s="1651"/>
      <c r="X30" s="1651"/>
      <c r="Y30" s="1651"/>
      <c r="Z30" s="1651"/>
      <c r="AA30" s="1651"/>
      <c r="AB30" s="1651"/>
      <c r="AC30" s="1651"/>
      <c r="AD30" s="1651"/>
      <c r="AE30" s="1651"/>
      <c r="AF30" s="1651"/>
      <c r="AG30" s="1651"/>
      <c r="AH30" s="1651"/>
      <c r="AI30" s="1651"/>
      <c r="AJ30" s="1651"/>
      <c r="AK30" s="1651"/>
      <c r="AL30" s="1651"/>
      <c r="AM30" s="1651"/>
      <c r="AN30" s="646"/>
      <c r="AO30" s="646"/>
    </row>
    <row r="31" spans="1:41" s="647" customFormat="1" ht="60.75" customHeight="1" x14ac:dyDescent="0.2">
      <c r="A31" s="640"/>
      <c r="B31" s="641"/>
      <c r="C31" s="642"/>
      <c r="D31" s="643"/>
      <c r="E31" s="1789"/>
      <c r="F31" s="1789"/>
      <c r="G31" s="1789"/>
      <c r="H31" s="1803"/>
      <c r="I31" s="1801"/>
      <c r="J31" s="1792"/>
      <c r="K31" s="1804"/>
      <c r="L31" s="1805"/>
      <c r="M31" s="1806"/>
      <c r="N31" s="1807"/>
      <c r="O31" s="1808"/>
      <c r="P31" s="1672"/>
      <c r="Q31" s="651" t="s">
        <v>1059</v>
      </c>
      <c r="R31" s="652">
        <v>3000000</v>
      </c>
      <c r="S31" s="644">
        <v>20</v>
      </c>
      <c r="T31" s="645" t="s">
        <v>1034</v>
      </c>
      <c r="U31" s="1651"/>
      <c r="V31" s="1651"/>
      <c r="W31" s="1651"/>
      <c r="X31" s="1651"/>
      <c r="Y31" s="1651"/>
      <c r="Z31" s="1651"/>
      <c r="AA31" s="1651"/>
      <c r="AB31" s="1651"/>
      <c r="AC31" s="1651"/>
      <c r="AD31" s="1651"/>
      <c r="AE31" s="1651"/>
      <c r="AF31" s="1651"/>
      <c r="AG31" s="1651"/>
      <c r="AH31" s="1651"/>
      <c r="AI31" s="1651"/>
      <c r="AJ31" s="1651"/>
      <c r="AK31" s="1651"/>
      <c r="AL31" s="1651"/>
      <c r="AM31" s="1651"/>
      <c r="AN31" s="646"/>
      <c r="AO31" s="646"/>
    </row>
    <row r="32" spans="1:41" s="647" customFormat="1" ht="48.75" customHeight="1" x14ac:dyDescent="0.2">
      <c r="A32" s="640"/>
      <c r="B32" s="641"/>
      <c r="C32" s="642"/>
      <c r="D32" s="643"/>
      <c r="E32" s="1789"/>
      <c r="F32" s="1789"/>
      <c r="G32" s="1789"/>
      <c r="H32" s="1803"/>
      <c r="I32" s="1801"/>
      <c r="J32" s="806" t="s">
        <v>1060</v>
      </c>
      <c r="K32" s="1804"/>
      <c r="L32" s="1805"/>
      <c r="M32" s="1806"/>
      <c r="N32" s="1807"/>
      <c r="O32" s="1808"/>
      <c r="P32" s="1672"/>
      <c r="Q32" s="651" t="s">
        <v>1061</v>
      </c>
      <c r="R32" s="652">
        <v>8000000</v>
      </c>
      <c r="S32" s="644">
        <v>20</v>
      </c>
      <c r="T32" s="645" t="s">
        <v>1034</v>
      </c>
      <c r="U32" s="1652"/>
      <c r="V32" s="1652"/>
      <c r="W32" s="1652"/>
      <c r="X32" s="1652"/>
      <c r="Y32" s="1652"/>
      <c r="Z32" s="1652"/>
      <c r="AA32" s="1652"/>
      <c r="AB32" s="1652"/>
      <c r="AC32" s="1652"/>
      <c r="AD32" s="1652"/>
      <c r="AE32" s="1652"/>
      <c r="AF32" s="1652"/>
      <c r="AG32" s="1652"/>
      <c r="AH32" s="1652"/>
      <c r="AI32" s="1652"/>
      <c r="AJ32" s="1652"/>
      <c r="AK32" s="1652"/>
      <c r="AL32" s="1652"/>
      <c r="AM32" s="1652"/>
      <c r="AN32" s="646"/>
      <c r="AO32" s="646"/>
    </row>
    <row r="33" spans="1:41" s="647" customFormat="1" ht="22.5" customHeight="1" x14ac:dyDescent="0.2">
      <c r="A33" s="640"/>
      <c r="B33" s="641"/>
      <c r="C33" s="653">
        <v>4599</v>
      </c>
      <c r="D33" s="575" t="s">
        <v>7</v>
      </c>
      <c r="E33" s="654"/>
      <c r="F33" s="655"/>
      <c r="G33" s="656"/>
      <c r="H33" s="656"/>
      <c r="I33" s="656"/>
      <c r="J33" s="657"/>
      <c r="K33" s="658"/>
      <c r="L33" s="657"/>
      <c r="M33" s="659"/>
      <c r="N33" s="660"/>
      <c r="O33" s="657"/>
      <c r="P33" s="754"/>
      <c r="Q33" s="656"/>
      <c r="R33" s="661"/>
      <c r="S33" s="662"/>
      <c r="T33" s="656"/>
      <c r="U33" s="663"/>
      <c r="V33" s="663"/>
      <c r="W33" s="663"/>
      <c r="X33" s="663"/>
      <c r="Y33" s="663"/>
      <c r="Z33" s="663"/>
      <c r="AA33" s="663"/>
      <c r="AB33" s="663"/>
      <c r="AC33" s="663"/>
      <c r="AD33" s="663"/>
      <c r="AE33" s="663"/>
      <c r="AF33" s="663"/>
      <c r="AG33" s="663"/>
      <c r="AH33" s="663"/>
      <c r="AI33" s="663"/>
      <c r="AJ33" s="663"/>
      <c r="AK33" s="663"/>
      <c r="AL33" s="663"/>
      <c r="AM33" s="664"/>
      <c r="AN33" s="646"/>
      <c r="AO33" s="646"/>
    </row>
    <row r="34" spans="1:41" s="647" customFormat="1" ht="72.75" customHeight="1" x14ac:dyDescent="0.2">
      <c r="A34" s="640"/>
      <c r="B34" s="641"/>
      <c r="C34" s="642"/>
      <c r="D34" s="643"/>
      <c r="E34" s="1766">
        <v>4599018</v>
      </c>
      <c r="F34" s="1766" t="s">
        <v>33</v>
      </c>
      <c r="G34" s="1766">
        <v>459901800</v>
      </c>
      <c r="H34" s="1766" t="s">
        <v>34</v>
      </c>
      <c r="I34" s="1766">
        <v>5</v>
      </c>
      <c r="J34" s="1766" t="s">
        <v>1062</v>
      </c>
      <c r="K34" s="1766" t="s">
        <v>35</v>
      </c>
      <c r="L34" s="1766" t="s">
        <v>36</v>
      </c>
      <c r="M34" s="1783">
        <f>SUM(R34:R39)/N34</f>
        <v>1</v>
      </c>
      <c r="N34" s="1784">
        <f>SUM(R34:R39)</f>
        <v>144000000</v>
      </c>
      <c r="O34" s="1782" t="s">
        <v>37</v>
      </c>
      <c r="P34" s="1766" t="s">
        <v>1063</v>
      </c>
      <c r="Q34" s="680" t="s">
        <v>1064</v>
      </c>
      <c r="R34" s="973">
        <v>36000000</v>
      </c>
      <c r="S34" s="644">
        <v>20</v>
      </c>
      <c r="T34" s="645" t="s">
        <v>1034</v>
      </c>
      <c r="U34" s="1646">
        <v>295972</v>
      </c>
      <c r="V34" s="1646">
        <v>285580</v>
      </c>
      <c r="W34" s="1646">
        <v>135545</v>
      </c>
      <c r="X34" s="1646">
        <v>44254</v>
      </c>
      <c r="Y34" s="1646">
        <v>309146</v>
      </c>
      <c r="Z34" s="1646">
        <v>92607</v>
      </c>
      <c r="AA34" s="1646">
        <v>2145</v>
      </c>
      <c r="AB34" s="1646">
        <v>12718</v>
      </c>
      <c r="AC34" s="1646">
        <v>26</v>
      </c>
      <c r="AD34" s="1646">
        <v>37</v>
      </c>
      <c r="AE34" s="1646">
        <v>0</v>
      </c>
      <c r="AF34" s="1646">
        <v>0</v>
      </c>
      <c r="AG34" s="1646">
        <v>44350</v>
      </c>
      <c r="AH34" s="1646">
        <v>21944</v>
      </c>
      <c r="AI34" s="1646">
        <v>75687</v>
      </c>
      <c r="AJ34" s="1646">
        <f>SUM(U34,V34)</f>
        <v>581552</v>
      </c>
      <c r="AK34" s="1758">
        <v>44197</v>
      </c>
      <c r="AL34" s="1758">
        <v>44561</v>
      </c>
      <c r="AM34" s="1759" t="s">
        <v>1035</v>
      </c>
      <c r="AN34" s="646"/>
      <c r="AO34" s="646"/>
    </row>
    <row r="35" spans="1:41" s="647" customFormat="1" ht="64.5" customHeight="1" x14ac:dyDescent="0.2">
      <c r="A35" s="641"/>
      <c r="B35" s="641"/>
      <c r="C35" s="642"/>
      <c r="D35" s="643"/>
      <c r="E35" s="1766"/>
      <c r="F35" s="1766"/>
      <c r="G35" s="1766"/>
      <c r="H35" s="1766"/>
      <c r="I35" s="1766"/>
      <c r="J35" s="1766"/>
      <c r="K35" s="1766"/>
      <c r="L35" s="1766"/>
      <c r="M35" s="1783"/>
      <c r="N35" s="1784"/>
      <c r="O35" s="1782"/>
      <c r="P35" s="1766"/>
      <c r="Q35" s="1256" t="s">
        <v>1065</v>
      </c>
      <c r="R35" s="974">
        <v>18000000</v>
      </c>
      <c r="S35" s="644">
        <v>20</v>
      </c>
      <c r="T35" s="645" t="s">
        <v>1034</v>
      </c>
      <c r="U35" s="1647"/>
      <c r="V35" s="1647"/>
      <c r="W35" s="1647"/>
      <c r="X35" s="1647"/>
      <c r="Y35" s="1647"/>
      <c r="Z35" s="1647"/>
      <c r="AA35" s="1647"/>
      <c r="AB35" s="1647"/>
      <c r="AC35" s="1647"/>
      <c r="AD35" s="1647"/>
      <c r="AE35" s="1647"/>
      <c r="AF35" s="1647"/>
      <c r="AG35" s="1647"/>
      <c r="AH35" s="1647"/>
      <c r="AI35" s="1647"/>
      <c r="AJ35" s="1647"/>
      <c r="AK35" s="1647"/>
      <c r="AL35" s="1647"/>
      <c r="AM35" s="1760"/>
      <c r="AN35" s="646"/>
      <c r="AO35" s="646"/>
    </row>
    <row r="36" spans="1:41" s="647" customFormat="1" ht="48.75" customHeight="1" x14ac:dyDescent="0.2">
      <c r="A36" s="641"/>
      <c r="B36" s="641"/>
      <c r="C36" s="642"/>
      <c r="D36" s="643"/>
      <c r="E36" s="1766"/>
      <c r="F36" s="1766"/>
      <c r="G36" s="1766"/>
      <c r="H36" s="1766"/>
      <c r="I36" s="1766"/>
      <c r="J36" s="1766"/>
      <c r="K36" s="1766"/>
      <c r="L36" s="1766"/>
      <c r="M36" s="1783"/>
      <c r="N36" s="1784"/>
      <c r="O36" s="1782"/>
      <c r="P36" s="1766"/>
      <c r="Q36" s="1256" t="s">
        <v>1066</v>
      </c>
      <c r="R36" s="974">
        <v>36000000</v>
      </c>
      <c r="S36" s="644">
        <v>20</v>
      </c>
      <c r="T36" s="645" t="s">
        <v>1034</v>
      </c>
      <c r="U36" s="1647"/>
      <c r="V36" s="1647"/>
      <c r="W36" s="1647"/>
      <c r="X36" s="1647"/>
      <c r="Y36" s="1647"/>
      <c r="Z36" s="1647"/>
      <c r="AA36" s="1647"/>
      <c r="AB36" s="1647"/>
      <c r="AC36" s="1647"/>
      <c r="AD36" s="1647"/>
      <c r="AE36" s="1647"/>
      <c r="AF36" s="1647"/>
      <c r="AG36" s="1647"/>
      <c r="AH36" s="1647"/>
      <c r="AI36" s="1647"/>
      <c r="AJ36" s="1647"/>
      <c r="AK36" s="1647"/>
      <c r="AL36" s="1647"/>
      <c r="AM36" s="1760"/>
      <c r="AN36" s="646"/>
      <c r="AO36" s="646"/>
    </row>
    <row r="37" spans="1:41" s="647" customFormat="1" ht="39" customHeight="1" x14ac:dyDescent="0.2">
      <c r="A37" s="641"/>
      <c r="B37" s="641"/>
      <c r="C37" s="642"/>
      <c r="D37" s="643"/>
      <c r="E37" s="1766"/>
      <c r="F37" s="1766"/>
      <c r="G37" s="1766"/>
      <c r="H37" s="1766"/>
      <c r="I37" s="1766"/>
      <c r="J37" s="1766"/>
      <c r="K37" s="1766"/>
      <c r="L37" s="1766"/>
      <c r="M37" s="1783"/>
      <c r="N37" s="1784"/>
      <c r="O37" s="1782"/>
      <c r="P37" s="1766"/>
      <c r="Q37" s="1256" t="s">
        <v>1067</v>
      </c>
      <c r="R37" s="974">
        <v>28252000</v>
      </c>
      <c r="S37" s="644">
        <v>20</v>
      </c>
      <c r="T37" s="645" t="s">
        <v>1034</v>
      </c>
      <c r="U37" s="1647"/>
      <c r="V37" s="1647"/>
      <c r="W37" s="1647"/>
      <c r="X37" s="1647"/>
      <c r="Y37" s="1647"/>
      <c r="Z37" s="1647"/>
      <c r="AA37" s="1647"/>
      <c r="AB37" s="1647"/>
      <c r="AC37" s="1647"/>
      <c r="AD37" s="1647"/>
      <c r="AE37" s="1647"/>
      <c r="AF37" s="1647"/>
      <c r="AG37" s="1647"/>
      <c r="AH37" s="1647"/>
      <c r="AI37" s="1647"/>
      <c r="AJ37" s="1647"/>
      <c r="AK37" s="1647"/>
      <c r="AL37" s="1647"/>
      <c r="AM37" s="1760"/>
      <c r="AN37" s="646"/>
      <c r="AO37" s="646"/>
    </row>
    <row r="38" spans="1:41" s="647" customFormat="1" ht="67.5" customHeight="1" x14ac:dyDescent="0.2">
      <c r="A38" s="641"/>
      <c r="B38" s="641"/>
      <c r="C38" s="642"/>
      <c r="D38" s="643"/>
      <c r="E38" s="1766"/>
      <c r="F38" s="1766"/>
      <c r="G38" s="1766"/>
      <c r="H38" s="1766"/>
      <c r="I38" s="1766"/>
      <c r="J38" s="1766"/>
      <c r="K38" s="1766"/>
      <c r="L38" s="1766"/>
      <c r="M38" s="1783"/>
      <c r="N38" s="1784"/>
      <c r="O38" s="1782"/>
      <c r="P38" s="1766"/>
      <c r="Q38" s="1256" t="s">
        <v>1068</v>
      </c>
      <c r="R38" s="974">
        <v>15000000</v>
      </c>
      <c r="S38" s="644">
        <v>20</v>
      </c>
      <c r="T38" s="645" t="s">
        <v>1034</v>
      </c>
      <c r="U38" s="1647"/>
      <c r="V38" s="1647"/>
      <c r="W38" s="1647"/>
      <c r="X38" s="1647"/>
      <c r="Y38" s="1647"/>
      <c r="Z38" s="1647"/>
      <c r="AA38" s="1647"/>
      <c r="AB38" s="1647"/>
      <c r="AC38" s="1647"/>
      <c r="AD38" s="1647"/>
      <c r="AE38" s="1647"/>
      <c r="AF38" s="1647"/>
      <c r="AG38" s="1647"/>
      <c r="AH38" s="1647"/>
      <c r="AI38" s="1647"/>
      <c r="AJ38" s="1647"/>
      <c r="AK38" s="1647"/>
      <c r="AL38" s="1647"/>
      <c r="AM38" s="1760"/>
      <c r="AN38" s="646"/>
      <c r="AO38" s="646"/>
    </row>
    <row r="39" spans="1:41" s="647" customFormat="1" ht="86.25" customHeight="1" x14ac:dyDescent="0.2">
      <c r="A39" s="641"/>
      <c r="B39" s="641"/>
      <c r="C39" s="642"/>
      <c r="D39" s="643"/>
      <c r="E39" s="1766"/>
      <c r="F39" s="1766"/>
      <c r="G39" s="1766"/>
      <c r="H39" s="1766"/>
      <c r="I39" s="1766"/>
      <c r="J39" s="1766"/>
      <c r="K39" s="1766"/>
      <c r="L39" s="1766"/>
      <c r="M39" s="1783"/>
      <c r="N39" s="1784"/>
      <c r="O39" s="1782"/>
      <c r="P39" s="1766"/>
      <c r="Q39" s="1256" t="s">
        <v>1069</v>
      </c>
      <c r="R39" s="974">
        <v>10748000</v>
      </c>
      <c r="S39" s="644">
        <v>20</v>
      </c>
      <c r="T39" s="645" t="s">
        <v>1034</v>
      </c>
      <c r="U39" s="1648"/>
      <c r="V39" s="1648"/>
      <c r="W39" s="1648"/>
      <c r="X39" s="1648"/>
      <c r="Y39" s="1648"/>
      <c r="Z39" s="1648"/>
      <c r="AA39" s="1648"/>
      <c r="AB39" s="1648"/>
      <c r="AC39" s="1648"/>
      <c r="AD39" s="1648"/>
      <c r="AE39" s="1648"/>
      <c r="AF39" s="1648"/>
      <c r="AG39" s="1648"/>
      <c r="AH39" s="1648"/>
      <c r="AI39" s="1648"/>
      <c r="AJ39" s="1648"/>
      <c r="AK39" s="1648"/>
      <c r="AL39" s="1648"/>
      <c r="AM39" s="1761"/>
      <c r="AN39" s="646"/>
      <c r="AO39" s="646"/>
    </row>
    <row r="40" spans="1:41" ht="138.75" customHeight="1" x14ac:dyDescent="0.2">
      <c r="E40" s="1766">
        <v>4599025</v>
      </c>
      <c r="F40" s="1766" t="s">
        <v>38</v>
      </c>
      <c r="G40" s="1766">
        <v>459902500</v>
      </c>
      <c r="H40" s="1766" t="s">
        <v>39</v>
      </c>
      <c r="I40" s="1766">
        <v>1</v>
      </c>
      <c r="J40" s="1766" t="s">
        <v>1070</v>
      </c>
      <c r="K40" s="1766" t="s">
        <v>40</v>
      </c>
      <c r="L40" s="1766" t="s">
        <v>41</v>
      </c>
      <c r="M40" s="1787">
        <f>SUM(R40:R42)/N40</f>
        <v>1</v>
      </c>
      <c r="N40" s="1785">
        <f>SUM(R40:R42)</f>
        <v>72000000</v>
      </c>
      <c r="O40" s="1782" t="s">
        <v>42</v>
      </c>
      <c r="P40" s="1766" t="s">
        <v>1071</v>
      </c>
      <c r="Q40" s="1257" t="s">
        <v>1072</v>
      </c>
      <c r="R40" s="975">
        <v>30000000</v>
      </c>
      <c r="S40" s="644">
        <v>20</v>
      </c>
      <c r="T40" s="645" t="s">
        <v>1034</v>
      </c>
      <c r="U40" s="1747">
        <v>295972</v>
      </c>
      <c r="V40" s="1747">
        <v>285580</v>
      </c>
      <c r="W40" s="1747">
        <v>135545</v>
      </c>
      <c r="X40" s="1747">
        <v>44254</v>
      </c>
      <c r="Y40" s="1747">
        <v>309146</v>
      </c>
      <c r="Z40" s="1747">
        <v>92607</v>
      </c>
      <c r="AA40" s="1747">
        <v>2145</v>
      </c>
      <c r="AB40" s="1747">
        <v>12718</v>
      </c>
      <c r="AC40" s="1747">
        <v>26</v>
      </c>
      <c r="AD40" s="1747">
        <v>37</v>
      </c>
      <c r="AE40" s="1747">
        <v>0</v>
      </c>
      <c r="AF40" s="1747">
        <v>0</v>
      </c>
      <c r="AG40" s="1747">
        <v>44350</v>
      </c>
      <c r="AH40" s="1747">
        <v>21944</v>
      </c>
      <c r="AI40" s="1747">
        <v>75687</v>
      </c>
      <c r="AJ40" s="1747">
        <f>SUM(U40:V42)</f>
        <v>581552</v>
      </c>
      <c r="AK40" s="1750">
        <v>44197</v>
      </c>
      <c r="AL40" s="1750">
        <v>44561</v>
      </c>
      <c r="AM40" s="1656" t="s">
        <v>1035</v>
      </c>
    </row>
    <row r="41" spans="1:41" ht="64.5" customHeight="1" x14ac:dyDescent="0.2">
      <c r="E41" s="1766"/>
      <c r="F41" s="1766"/>
      <c r="G41" s="1766"/>
      <c r="H41" s="1766"/>
      <c r="I41" s="1766"/>
      <c r="J41" s="1766"/>
      <c r="K41" s="1766"/>
      <c r="L41" s="1766"/>
      <c r="M41" s="1788"/>
      <c r="N41" s="1786"/>
      <c r="O41" s="1782"/>
      <c r="P41" s="1790"/>
      <c r="Q41" s="1258" t="s">
        <v>1073</v>
      </c>
      <c r="R41" s="972">
        <v>30000000</v>
      </c>
      <c r="S41" s="644">
        <v>20</v>
      </c>
      <c r="T41" s="645" t="s">
        <v>1034</v>
      </c>
      <c r="U41" s="1748"/>
      <c r="V41" s="1748"/>
      <c r="W41" s="1748"/>
      <c r="X41" s="1748"/>
      <c r="Y41" s="1748"/>
      <c r="Z41" s="1748"/>
      <c r="AA41" s="1748"/>
      <c r="AB41" s="1748"/>
      <c r="AC41" s="1748"/>
      <c r="AD41" s="1748"/>
      <c r="AE41" s="1748"/>
      <c r="AF41" s="1748"/>
      <c r="AG41" s="1748"/>
      <c r="AH41" s="1748"/>
      <c r="AI41" s="1748"/>
      <c r="AJ41" s="1748"/>
      <c r="AK41" s="1748"/>
      <c r="AL41" s="1748"/>
      <c r="AM41" s="1657"/>
    </row>
    <row r="42" spans="1:41" ht="101.25" customHeight="1" x14ac:dyDescent="0.2">
      <c r="E42" s="1659"/>
      <c r="F42" s="1659"/>
      <c r="G42" s="1659"/>
      <c r="H42" s="1659"/>
      <c r="I42" s="1766"/>
      <c r="J42" s="1766"/>
      <c r="K42" s="1766"/>
      <c r="L42" s="1766"/>
      <c r="M42" s="1788"/>
      <c r="N42" s="1786"/>
      <c r="O42" s="1782"/>
      <c r="P42" s="1790"/>
      <c r="Q42" s="677" t="s">
        <v>1074</v>
      </c>
      <c r="R42" s="972">
        <v>12000000</v>
      </c>
      <c r="S42" s="644">
        <v>20</v>
      </c>
      <c r="T42" s="645" t="s">
        <v>1034</v>
      </c>
      <c r="U42" s="1749"/>
      <c r="V42" s="1749"/>
      <c r="W42" s="1749"/>
      <c r="X42" s="1749"/>
      <c r="Y42" s="1749"/>
      <c r="Z42" s="1749"/>
      <c r="AA42" s="1749"/>
      <c r="AB42" s="1749"/>
      <c r="AC42" s="1749"/>
      <c r="AD42" s="1749"/>
      <c r="AE42" s="1749"/>
      <c r="AF42" s="1749"/>
      <c r="AG42" s="1749"/>
      <c r="AH42" s="1749"/>
      <c r="AI42" s="1749"/>
      <c r="AJ42" s="1749"/>
      <c r="AK42" s="1749"/>
      <c r="AL42" s="1749"/>
      <c r="AM42" s="1658"/>
    </row>
    <row r="43" spans="1:41" ht="76.5" customHeight="1" x14ac:dyDescent="0.2">
      <c r="E43" s="1762">
        <v>4599025</v>
      </c>
      <c r="F43" s="1762" t="s">
        <v>43</v>
      </c>
      <c r="G43" s="1762">
        <v>459902500</v>
      </c>
      <c r="H43" s="1762" t="s">
        <v>44</v>
      </c>
      <c r="I43" s="1763">
        <v>1</v>
      </c>
      <c r="J43" s="1662" t="s">
        <v>1075</v>
      </c>
      <c r="K43" s="1659" t="s">
        <v>45</v>
      </c>
      <c r="L43" s="1659" t="s">
        <v>46</v>
      </c>
      <c r="M43" s="1775">
        <f>SUM(R43:R52)/N43</f>
        <v>1</v>
      </c>
      <c r="N43" s="1778">
        <f>SUM(R43:R52)</f>
        <v>280000000</v>
      </c>
      <c r="O43" s="1779" t="s">
        <v>47</v>
      </c>
      <c r="P43" s="1656" t="s">
        <v>1076</v>
      </c>
      <c r="Q43" s="704" t="s">
        <v>1077</v>
      </c>
      <c r="R43" s="976">
        <v>40321000</v>
      </c>
      <c r="S43" s="644">
        <v>20</v>
      </c>
      <c r="T43" s="645" t="s">
        <v>1034</v>
      </c>
      <c r="U43" s="1747">
        <v>295972</v>
      </c>
      <c r="V43" s="1747">
        <v>285580</v>
      </c>
      <c r="W43" s="1747">
        <v>135545</v>
      </c>
      <c r="X43" s="1747">
        <v>44254</v>
      </c>
      <c r="Y43" s="1747">
        <v>309146</v>
      </c>
      <c r="Z43" s="1747">
        <v>92607</v>
      </c>
      <c r="AA43" s="1747">
        <v>2145</v>
      </c>
      <c r="AB43" s="1747">
        <v>12718</v>
      </c>
      <c r="AC43" s="1747">
        <v>26</v>
      </c>
      <c r="AD43" s="1747">
        <v>37</v>
      </c>
      <c r="AE43" s="1747">
        <v>0</v>
      </c>
      <c r="AF43" s="1747">
        <v>0</v>
      </c>
      <c r="AG43" s="1747">
        <v>44350</v>
      </c>
      <c r="AH43" s="1747">
        <v>21944</v>
      </c>
      <c r="AI43" s="1747">
        <v>75687</v>
      </c>
      <c r="AJ43" s="1747">
        <f>SUM(U43:V52)</f>
        <v>581552</v>
      </c>
      <c r="AK43" s="1750">
        <v>44197</v>
      </c>
      <c r="AL43" s="1750">
        <v>44561</v>
      </c>
      <c r="AM43" s="1656" t="s">
        <v>1035</v>
      </c>
    </row>
    <row r="44" spans="1:41" ht="95.25" customHeight="1" x14ac:dyDescent="0.2">
      <c r="E44" s="1762"/>
      <c r="F44" s="1762"/>
      <c r="G44" s="1762"/>
      <c r="H44" s="1762"/>
      <c r="I44" s="1764"/>
      <c r="J44" s="1663"/>
      <c r="K44" s="1660"/>
      <c r="L44" s="1660"/>
      <c r="M44" s="1776"/>
      <c r="N44" s="1660"/>
      <c r="O44" s="1780"/>
      <c r="P44" s="1657"/>
      <c r="Q44" s="706" t="s">
        <v>1078</v>
      </c>
      <c r="R44" s="977">
        <v>34650999</v>
      </c>
      <c r="S44" s="644">
        <v>20</v>
      </c>
      <c r="T44" s="645" t="s">
        <v>1034</v>
      </c>
      <c r="U44" s="1748"/>
      <c r="V44" s="1748"/>
      <c r="W44" s="1748"/>
      <c r="X44" s="1748"/>
      <c r="Y44" s="1748"/>
      <c r="Z44" s="1748"/>
      <c r="AA44" s="1748"/>
      <c r="AB44" s="1748"/>
      <c r="AC44" s="1748"/>
      <c r="AD44" s="1748"/>
      <c r="AE44" s="1748"/>
      <c r="AF44" s="1748"/>
      <c r="AG44" s="1748"/>
      <c r="AH44" s="1748"/>
      <c r="AI44" s="1748"/>
      <c r="AJ44" s="1748"/>
      <c r="AK44" s="1748"/>
      <c r="AL44" s="1748"/>
      <c r="AM44" s="1657"/>
    </row>
    <row r="45" spans="1:41" ht="84" customHeight="1" x14ac:dyDescent="0.2">
      <c r="E45" s="1762"/>
      <c r="F45" s="1762"/>
      <c r="G45" s="1762"/>
      <c r="H45" s="1762"/>
      <c r="I45" s="1764"/>
      <c r="J45" s="1663"/>
      <c r="K45" s="1660"/>
      <c r="L45" s="1660"/>
      <c r="M45" s="1776"/>
      <c r="N45" s="1660"/>
      <c r="O45" s="1780"/>
      <c r="P45" s="1657"/>
      <c r="Q45" s="706" t="s">
        <v>1079</v>
      </c>
      <c r="R45" s="977">
        <v>73041890</v>
      </c>
      <c r="S45" s="644">
        <v>20</v>
      </c>
      <c r="T45" s="645" t="s">
        <v>1034</v>
      </c>
      <c r="U45" s="1748"/>
      <c r="V45" s="1748"/>
      <c r="W45" s="1748"/>
      <c r="X45" s="1748"/>
      <c r="Y45" s="1748"/>
      <c r="Z45" s="1748"/>
      <c r="AA45" s="1748"/>
      <c r="AB45" s="1748"/>
      <c r="AC45" s="1748"/>
      <c r="AD45" s="1748"/>
      <c r="AE45" s="1748"/>
      <c r="AF45" s="1748"/>
      <c r="AG45" s="1748"/>
      <c r="AH45" s="1748"/>
      <c r="AI45" s="1748"/>
      <c r="AJ45" s="1748"/>
      <c r="AK45" s="1748"/>
      <c r="AL45" s="1748"/>
      <c r="AM45" s="1657"/>
    </row>
    <row r="46" spans="1:41" ht="131.25" customHeight="1" x14ac:dyDescent="0.2">
      <c r="E46" s="1762"/>
      <c r="F46" s="1762"/>
      <c r="G46" s="1762"/>
      <c r="H46" s="1762"/>
      <c r="I46" s="1764"/>
      <c r="J46" s="1663"/>
      <c r="K46" s="1660"/>
      <c r="L46" s="1660"/>
      <c r="M46" s="1776"/>
      <c r="N46" s="1660"/>
      <c r="O46" s="1780"/>
      <c r="P46" s="1657"/>
      <c r="Q46" s="706" t="s">
        <v>1080</v>
      </c>
      <c r="R46" s="977">
        <v>25952111</v>
      </c>
      <c r="S46" s="644">
        <v>20</v>
      </c>
      <c r="T46" s="645" t="s">
        <v>1034</v>
      </c>
      <c r="U46" s="1748"/>
      <c r="V46" s="1748"/>
      <c r="W46" s="1748"/>
      <c r="X46" s="1748"/>
      <c r="Y46" s="1748"/>
      <c r="Z46" s="1748"/>
      <c r="AA46" s="1748"/>
      <c r="AB46" s="1748"/>
      <c r="AC46" s="1748"/>
      <c r="AD46" s="1748"/>
      <c r="AE46" s="1748"/>
      <c r="AF46" s="1748"/>
      <c r="AG46" s="1748"/>
      <c r="AH46" s="1748"/>
      <c r="AI46" s="1748"/>
      <c r="AJ46" s="1748"/>
      <c r="AK46" s="1748"/>
      <c r="AL46" s="1748"/>
      <c r="AM46" s="1657"/>
    </row>
    <row r="47" spans="1:41" ht="135" customHeight="1" x14ac:dyDescent="0.2">
      <c r="E47" s="1762"/>
      <c r="F47" s="1762"/>
      <c r="G47" s="1762"/>
      <c r="H47" s="1762"/>
      <c r="I47" s="1764"/>
      <c r="J47" s="1663"/>
      <c r="K47" s="1660"/>
      <c r="L47" s="1660"/>
      <c r="M47" s="1776"/>
      <c r="N47" s="1660"/>
      <c r="O47" s="1780"/>
      <c r="P47" s="1657"/>
      <c r="Q47" s="704" t="s">
        <v>1081</v>
      </c>
      <c r="R47" s="977">
        <v>25965000</v>
      </c>
      <c r="S47" s="644">
        <v>20</v>
      </c>
      <c r="T47" s="645" t="s">
        <v>1034</v>
      </c>
      <c r="U47" s="1748"/>
      <c r="V47" s="1748"/>
      <c r="W47" s="1748"/>
      <c r="X47" s="1748"/>
      <c r="Y47" s="1748"/>
      <c r="Z47" s="1748"/>
      <c r="AA47" s="1748"/>
      <c r="AB47" s="1748"/>
      <c r="AC47" s="1748"/>
      <c r="AD47" s="1748"/>
      <c r="AE47" s="1748"/>
      <c r="AF47" s="1748"/>
      <c r="AG47" s="1748"/>
      <c r="AH47" s="1748"/>
      <c r="AI47" s="1748"/>
      <c r="AJ47" s="1748"/>
      <c r="AK47" s="1748"/>
      <c r="AL47" s="1748"/>
      <c r="AM47" s="1657"/>
    </row>
    <row r="48" spans="1:41" ht="95.25" customHeight="1" x14ac:dyDescent="0.2">
      <c r="E48" s="1762"/>
      <c r="F48" s="1762"/>
      <c r="G48" s="1762"/>
      <c r="H48" s="1762"/>
      <c r="I48" s="1764"/>
      <c r="J48" s="1663"/>
      <c r="K48" s="1660"/>
      <c r="L48" s="1660"/>
      <c r="M48" s="1776"/>
      <c r="N48" s="1660"/>
      <c r="O48" s="1780"/>
      <c r="P48" s="1657"/>
      <c r="Q48" s="706" t="s">
        <v>1082</v>
      </c>
      <c r="R48" s="977">
        <v>25965000</v>
      </c>
      <c r="S48" s="644">
        <v>20</v>
      </c>
      <c r="T48" s="645" t="s">
        <v>1034</v>
      </c>
      <c r="U48" s="1748"/>
      <c r="V48" s="1748"/>
      <c r="W48" s="1748"/>
      <c r="X48" s="1748"/>
      <c r="Y48" s="1748"/>
      <c r="Z48" s="1748"/>
      <c r="AA48" s="1748"/>
      <c r="AB48" s="1748"/>
      <c r="AC48" s="1748"/>
      <c r="AD48" s="1748"/>
      <c r="AE48" s="1748"/>
      <c r="AF48" s="1748"/>
      <c r="AG48" s="1748"/>
      <c r="AH48" s="1748"/>
      <c r="AI48" s="1748"/>
      <c r="AJ48" s="1748"/>
      <c r="AK48" s="1748"/>
      <c r="AL48" s="1748"/>
      <c r="AM48" s="1657"/>
    </row>
    <row r="49" spans="1:39" ht="80.25" customHeight="1" x14ac:dyDescent="0.2">
      <c r="E49" s="1762"/>
      <c r="F49" s="1762"/>
      <c r="G49" s="1762"/>
      <c r="H49" s="1762"/>
      <c r="I49" s="1764"/>
      <c r="J49" s="1663"/>
      <c r="K49" s="1660"/>
      <c r="L49" s="1660"/>
      <c r="M49" s="1776"/>
      <c r="N49" s="1660"/>
      <c r="O49" s="1780"/>
      <c r="P49" s="1657"/>
      <c r="Q49" s="704" t="s">
        <v>1083</v>
      </c>
      <c r="R49" s="977">
        <v>34620000</v>
      </c>
      <c r="S49" s="644">
        <v>20</v>
      </c>
      <c r="T49" s="645" t="s">
        <v>1034</v>
      </c>
      <c r="U49" s="1748"/>
      <c r="V49" s="1748"/>
      <c r="W49" s="1748"/>
      <c r="X49" s="1748"/>
      <c r="Y49" s="1748"/>
      <c r="Z49" s="1748"/>
      <c r="AA49" s="1748"/>
      <c r="AB49" s="1748"/>
      <c r="AC49" s="1748"/>
      <c r="AD49" s="1748"/>
      <c r="AE49" s="1748"/>
      <c r="AF49" s="1748"/>
      <c r="AG49" s="1748"/>
      <c r="AH49" s="1748"/>
      <c r="AI49" s="1748"/>
      <c r="AJ49" s="1748"/>
      <c r="AK49" s="1748"/>
      <c r="AL49" s="1748"/>
      <c r="AM49" s="1657"/>
    </row>
    <row r="50" spans="1:39" ht="105" customHeight="1" x14ac:dyDescent="0.2">
      <c r="E50" s="1762"/>
      <c r="F50" s="1762"/>
      <c r="G50" s="1762"/>
      <c r="H50" s="1762"/>
      <c r="I50" s="1764"/>
      <c r="J50" s="1663"/>
      <c r="K50" s="1660"/>
      <c r="L50" s="1660"/>
      <c r="M50" s="1776"/>
      <c r="N50" s="1660"/>
      <c r="O50" s="1780"/>
      <c r="P50" s="1657"/>
      <c r="Q50" s="704" t="s">
        <v>1084</v>
      </c>
      <c r="R50" s="977">
        <v>1660000</v>
      </c>
      <c r="S50" s="644">
        <v>20</v>
      </c>
      <c r="T50" s="645" t="s">
        <v>1034</v>
      </c>
      <c r="U50" s="1748"/>
      <c r="V50" s="1748"/>
      <c r="W50" s="1748"/>
      <c r="X50" s="1748"/>
      <c r="Y50" s="1748"/>
      <c r="Z50" s="1748"/>
      <c r="AA50" s="1748"/>
      <c r="AB50" s="1748"/>
      <c r="AC50" s="1748"/>
      <c r="AD50" s="1748"/>
      <c r="AE50" s="1748"/>
      <c r="AF50" s="1748"/>
      <c r="AG50" s="1748"/>
      <c r="AH50" s="1748"/>
      <c r="AI50" s="1748"/>
      <c r="AJ50" s="1748"/>
      <c r="AK50" s="1748"/>
      <c r="AL50" s="1748"/>
      <c r="AM50" s="1657"/>
    </row>
    <row r="51" spans="1:39" ht="148.5" customHeight="1" x14ac:dyDescent="0.2">
      <c r="E51" s="1762"/>
      <c r="F51" s="1762"/>
      <c r="G51" s="1762"/>
      <c r="H51" s="1762"/>
      <c r="I51" s="1764"/>
      <c r="J51" s="1663"/>
      <c r="K51" s="1660"/>
      <c r="L51" s="1660"/>
      <c r="M51" s="1776"/>
      <c r="N51" s="1660"/>
      <c r="O51" s="1780"/>
      <c r="P51" s="1657"/>
      <c r="Q51" s="704" t="s">
        <v>1085</v>
      </c>
      <c r="R51" s="977">
        <v>9120000</v>
      </c>
      <c r="S51" s="644">
        <v>20</v>
      </c>
      <c r="T51" s="645" t="s">
        <v>1034</v>
      </c>
      <c r="U51" s="1748"/>
      <c r="V51" s="1748"/>
      <c r="W51" s="1748"/>
      <c r="X51" s="1748"/>
      <c r="Y51" s="1748"/>
      <c r="Z51" s="1748"/>
      <c r="AA51" s="1748"/>
      <c r="AB51" s="1748"/>
      <c r="AC51" s="1748"/>
      <c r="AD51" s="1748"/>
      <c r="AE51" s="1748"/>
      <c r="AF51" s="1748"/>
      <c r="AG51" s="1748"/>
      <c r="AH51" s="1748"/>
      <c r="AI51" s="1748"/>
      <c r="AJ51" s="1748"/>
      <c r="AK51" s="1748"/>
      <c r="AL51" s="1748"/>
      <c r="AM51" s="1657"/>
    </row>
    <row r="52" spans="1:39" ht="106.5" customHeight="1" x14ac:dyDescent="0.2">
      <c r="E52" s="1762"/>
      <c r="F52" s="1762"/>
      <c r="G52" s="1762"/>
      <c r="H52" s="1762"/>
      <c r="I52" s="1765"/>
      <c r="J52" s="1664"/>
      <c r="K52" s="1661"/>
      <c r="L52" s="1661"/>
      <c r="M52" s="1777"/>
      <c r="N52" s="1661"/>
      <c r="O52" s="1781"/>
      <c r="P52" s="1658"/>
      <c r="Q52" s="704" t="s">
        <v>1086</v>
      </c>
      <c r="R52" s="977">
        <v>8704000</v>
      </c>
      <c r="S52" s="644">
        <v>20</v>
      </c>
      <c r="T52" s="645" t="s">
        <v>1034</v>
      </c>
      <c r="U52" s="1749"/>
      <c r="V52" s="1749"/>
      <c r="W52" s="1749"/>
      <c r="X52" s="1749"/>
      <c r="Y52" s="1749"/>
      <c r="Z52" s="1749"/>
      <c r="AA52" s="1749"/>
      <c r="AB52" s="1749"/>
      <c r="AC52" s="1749"/>
      <c r="AD52" s="1749"/>
      <c r="AE52" s="1749"/>
      <c r="AF52" s="1749"/>
      <c r="AG52" s="1749"/>
      <c r="AH52" s="1749"/>
      <c r="AI52" s="1749"/>
      <c r="AJ52" s="1749"/>
      <c r="AK52" s="1749"/>
      <c r="AL52" s="1749"/>
      <c r="AM52" s="1657"/>
    </row>
    <row r="53" spans="1:39" s="647" customFormat="1" ht="67.5" customHeight="1" x14ac:dyDescent="0.2">
      <c r="A53" s="675"/>
      <c r="E53" s="1094">
        <v>4599031</v>
      </c>
      <c r="F53" s="1107" t="s">
        <v>48</v>
      </c>
      <c r="G53" s="1094">
        <v>459903101</v>
      </c>
      <c r="H53" s="1107" t="s">
        <v>49</v>
      </c>
      <c r="I53" s="1766">
        <v>12</v>
      </c>
      <c r="J53" s="937" t="s">
        <v>1087</v>
      </c>
      <c r="K53" s="1766" t="s">
        <v>50</v>
      </c>
      <c r="L53" s="1782" t="s">
        <v>51</v>
      </c>
      <c r="M53" s="760">
        <f>R53/N53</f>
        <v>0.15</v>
      </c>
      <c r="N53" s="1785">
        <f>SUM(R53:R58)</f>
        <v>240000000</v>
      </c>
      <c r="O53" s="1782" t="s">
        <v>52</v>
      </c>
      <c r="P53" s="1766" t="s">
        <v>1088</v>
      </c>
      <c r="Q53" s="704" t="s">
        <v>1089</v>
      </c>
      <c r="R53" s="678">
        <v>36000000</v>
      </c>
      <c r="S53" s="644">
        <v>20</v>
      </c>
      <c r="T53" s="645" t="s">
        <v>1034</v>
      </c>
      <c r="U53" s="1751">
        <v>295972</v>
      </c>
      <c r="V53" s="1751">
        <v>285580</v>
      </c>
      <c r="W53" s="1751">
        <v>135545</v>
      </c>
      <c r="X53" s="1751">
        <v>44254</v>
      </c>
      <c r="Y53" s="1751">
        <v>309146</v>
      </c>
      <c r="Z53" s="1751">
        <v>92607</v>
      </c>
      <c r="AA53" s="1751">
        <v>2145</v>
      </c>
      <c r="AB53" s="1751">
        <v>12718</v>
      </c>
      <c r="AC53" s="1751">
        <v>26</v>
      </c>
      <c r="AD53" s="1751">
        <v>37</v>
      </c>
      <c r="AE53" s="1751">
        <v>0</v>
      </c>
      <c r="AF53" s="1751">
        <v>0</v>
      </c>
      <c r="AG53" s="1751">
        <v>44350</v>
      </c>
      <c r="AH53" s="1751">
        <v>21944</v>
      </c>
      <c r="AI53" s="1751">
        <v>75687</v>
      </c>
      <c r="AJ53" s="1751">
        <f>SUM(U53,V53)</f>
        <v>581552</v>
      </c>
      <c r="AK53" s="1754">
        <v>44197</v>
      </c>
      <c r="AL53" s="1755">
        <v>44561</v>
      </c>
      <c r="AM53" s="1672" t="s">
        <v>1035</v>
      </c>
    </row>
    <row r="54" spans="1:39" s="647" customFormat="1" ht="75" x14ac:dyDescent="0.2">
      <c r="A54" s="675"/>
      <c r="E54" s="676">
        <v>4599031</v>
      </c>
      <c r="F54" s="677" t="s">
        <v>53</v>
      </c>
      <c r="G54" s="676">
        <v>459903101</v>
      </c>
      <c r="H54" s="677" t="s">
        <v>54</v>
      </c>
      <c r="I54" s="1766">
        <v>12</v>
      </c>
      <c r="J54" s="938" t="s">
        <v>1090</v>
      </c>
      <c r="K54" s="1766"/>
      <c r="L54" s="1782"/>
      <c r="M54" s="760">
        <f>R54/N53</f>
        <v>0.15</v>
      </c>
      <c r="N54" s="1786"/>
      <c r="O54" s="1782"/>
      <c r="P54" s="1766"/>
      <c r="Q54" s="680" t="s">
        <v>1091</v>
      </c>
      <c r="R54" s="678">
        <v>36000000</v>
      </c>
      <c r="S54" s="644">
        <v>20</v>
      </c>
      <c r="T54" s="645" t="s">
        <v>1034</v>
      </c>
      <c r="U54" s="1752"/>
      <c r="V54" s="1752"/>
      <c r="W54" s="1752"/>
      <c r="X54" s="1752"/>
      <c r="Y54" s="1752"/>
      <c r="Z54" s="1752"/>
      <c r="AA54" s="1752"/>
      <c r="AB54" s="1752"/>
      <c r="AC54" s="1752"/>
      <c r="AD54" s="1752"/>
      <c r="AE54" s="1752"/>
      <c r="AF54" s="1752"/>
      <c r="AG54" s="1752"/>
      <c r="AH54" s="1752"/>
      <c r="AI54" s="1752"/>
      <c r="AJ54" s="1752"/>
      <c r="AK54" s="1752"/>
      <c r="AL54" s="1756"/>
      <c r="AM54" s="1672"/>
    </row>
    <row r="55" spans="1:39" s="647" customFormat="1" ht="69.75" customHeight="1" x14ac:dyDescent="0.2">
      <c r="A55" s="675"/>
      <c r="E55" s="676">
        <v>4599031</v>
      </c>
      <c r="F55" s="677" t="s">
        <v>55</v>
      </c>
      <c r="G55" s="676">
        <v>459903101</v>
      </c>
      <c r="H55" s="677" t="s">
        <v>54</v>
      </c>
      <c r="I55" s="1766">
        <v>12</v>
      </c>
      <c r="J55" s="938" t="s">
        <v>1092</v>
      </c>
      <c r="K55" s="1766"/>
      <c r="L55" s="1782"/>
      <c r="M55" s="760">
        <f>R55/N53</f>
        <v>0.15</v>
      </c>
      <c r="N55" s="1786"/>
      <c r="O55" s="1782"/>
      <c r="P55" s="1766"/>
      <c r="Q55" s="680" t="s">
        <v>1093</v>
      </c>
      <c r="R55" s="678">
        <v>36000000</v>
      </c>
      <c r="S55" s="757">
        <v>20</v>
      </c>
      <c r="T55" s="1006" t="s">
        <v>1034</v>
      </c>
      <c r="U55" s="1752"/>
      <c r="V55" s="1752"/>
      <c r="W55" s="1752"/>
      <c r="X55" s="1752"/>
      <c r="Y55" s="1752"/>
      <c r="Z55" s="1752"/>
      <c r="AA55" s="1752"/>
      <c r="AB55" s="1752"/>
      <c r="AC55" s="1752"/>
      <c r="AD55" s="1752"/>
      <c r="AE55" s="1752"/>
      <c r="AF55" s="1752"/>
      <c r="AG55" s="1752"/>
      <c r="AH55" s="1752"/>
      <c r="AI55" s="1752"/>
      <c r="AJ55" s="1752"/>
      <c r="AK55" s="1752"/>
      <c r="AL55" s="1756"/>
      <c r="AM55" s="1672"/>
    </row>
    <row r="56" spans="1:39" s="647" customFormat="1" ht="300.75" customHeight="1" x14ac:dyDescent="0.2">
      <c r="A56" s="675"/>
      <c r="E56" s="676">
        <v>4599031</v>
      </c>
      <c r="F56" s="677" t="s">
        <v>56</v>
      </c>
      <c r="G56" s="676">
        <v>459903101</v>
      </c>
      <c r="H56" s="758" t="s">
        <v>54</v>
      </c>
      <c r="I56" s="1766">
        <v>12</v>
      </c>
      <c r="J56" s="939" t="s">
        <v>1092</v>
      </c>
      <c r="K56" s="1766"/>
      <c r="L56" s="1782"/>
      <c r="M56" s="760">
        <f>R56/N53</f>
        <v>0.15</v>
      </c>
      <c r="N56" s="1786"/>
      <c r="O56" s="1782"/>
      <c r="P56" s="1766"/>
      <c r="Q56" s="759" t="s">
        <v>1094</v>
      </c>
      <c r="R56" s="678">
        <v>36000000</v>
      </c>
      <c r="S56" s="757">
        <v>20</v>
      </c>
      <c r="T56" s="1006" t="s">
        <v>1034</v>
      </c>
      <c r="U56" s="1752"/>
      <c r="V56" s="1752"/>
      <c r="W56" s="1752"/>
      <c r="X56" s="1752"/>
      <c r="Y56" s="1752"/>
      <c r="Z56" s="1752"/>
      <c r="AA56" s="1752"/>
      <c r="AB56" s="1752"/>
      <c r="AC56" s="1752"/>
      <c r="AD56" s="1752"/>
      <c r="AE56" s="1752"/>
      <c r="AF56" s="1752"/>
      <c r="AG56" s="1752"/>
      <c r="AH56" s="1752"/>
      <c r="AI56" s="1752"/>
      <c r="AJ56" s="1752"/>
      <c r="AK56" s="1752"/>
      <c r="AL56" s="1756"/>
      <c r="AM56" s="1672"/>
    </row>
    <row r="57" spans="1:39" s="647" customFormat="1" ht="211.5" customHeight="1" x14ac:dyDescent="0.2">
      <c r="A57" s="675"/>
      <c r="E57" s="676">
        <v>4599031</v>
      </c>
      <c r="F57" s="677" t="s">
        <v>57</v>
      </c>
      <c r="G57" s="676">
        <v>459903101</v>
      </c>
      <c r="H57" s="677" t="s">
        <v>54</v>
      </c>
      <c r="I57" s="1766">
        <v>12</v>
      </c>
      <c r="J57" s="938" t="s">
        <v>1095</v>
      </c>
      <c r="K57" s="1766"/>
      <c r="L57" s="1782"/>
      <c r="M57" s="760">
        <f>R57/N53</f>
        <v>0.25</v>
      </c>
      <c r="N57" s="1786"/>
      <c r="O57" s="1782"/>
      <c r="P57" s="1766"/>
      <c r="Q57" s="681" t="s">
        <v>1096</v>
      </c>
      <c r="R57" s="678">
        <v>60000000</v>
      </c>
      <c r="S57" s="644">
        <v>20</v>
      </c>
      <c r="T57" s="645" t="s">
        <v>1034</v>
      </c>
      <c r="U57" s="1752"/>
      <c r="V57" s="1752"/>
      <c r="W57" s="1752"/>
      <c r="X57" s="1752"/>
      <c r="Y57" s="1752"/>
      <c r="Z57" s="1752"/>
      <c r="AA57" s="1752"/>
      <c r="AB57" s="1752"/>
      <c r="AC57" s="1752"/>
      <c r="AD57" s="1752"/>
      <c r="AE57" s="1752"/>
      <c r="AF57" s="1752"/>
      <c r="AG57" s="1752"/>
      <c r="AH57" s="1752"/>
      <c r="AI57" s="1752"/>
      <c r="AJ57" s="1752"/>
      <c r="AK57" s="1752"/>
      <c r="AL57" s="1756"/>
      <c r="AM57" s="1672"/>
    </row>
    <row r="58" spans="1:39" s="647" customFormat="1" ht="48.75" customHeight="1" x14ac:dyDescent="0.2">
      <c r="A58" s="675"/>
      <c r="E58" s="676">
        <v>4599031</v>
      </c>
      <c r="F58" s="677" t="s">
        <v>58</v>
      </c>
      <c r="G58" s="676">
        <v>459903101</v>
      </c>
      <c r="H58" s="677" t="s">
        <v>54</v>
      </c>
      <c r="I58" s="1766">
        <v>12</v>
      </c>
      <c r="J58" s="938" t="s">
        <v>1097</v>
      </c>
      <c r="K58" s="1766"/>
      <c r="L58" s="1782"/>
      <c r="M58" s="760">
        <f>R58/N53</f>
        <v>0.15</v>
      </c>
      <c r="N58" s="1802"/>
      <c r="O58" s="1782"/>
      <c r="P58" s="1766"/>
      <c r="Q58" s="680" t="s">
        <v>58</v>
      </c>
      <c r="R58" s="678">
        <v>36000000</v>
      </c>
      <c r="S58" s="644">
        <v>20</v>
      </c>
      <c r="T58" s="645" t="s">
        <v>1034</v>
      </c>
      <c r="U58" s="1753"/>
      <c r="V58" s="1753"/>
      <c r="W58" s="1753"/>
      <c r="X58" s="1753"/>
      <c r="Y58" s="1753"/>
      <c r="Z58" s="1753"/>
      <c r="AA58" s="1753"/>
      <c r="AB58" s="1753"/>
      <c r="AC58" s="1753"/>
      <c r="AD58" s="1753"/>
      <c r="AE58" s="1753"/>
      <c r="AF58" s="1753"/>
      <c r="AG58" s="1753"/>
      <c r="AH58" s="1753"/>
      <c r="AI58" s="1753"/>
      <c r="AJ58" s="1753"/>
      <c r="AK58" s="1753"/>
      <c r="AL58" s="1757"/>
      <c r="AM58" s="1672"/>
    </row>
    <row r="59" spans="1:39" ht="39" customHeight="1" x14ac:dyDescent="0.2">
      <c r="E59" s="1766">
        <v>4599023</v>
      </c>
      <c r="F59" s="1766" t="s">
        <v>8</v>
      </c>
      <c r="G59" s="1766">
        <v>459902300</v>
      </c>
      <c r="H59" s="1766" t="s">
        <v>9</v>
      </c>
      <c r="I59" s="1766">
        <v>18</v>
      </c>
      <c r="J59" s="1766" t="s">
        <v>1098</v>
      </c>
      <c r="K59" s="1766" t="s">
        <v>59</v>
      </c>
      <c r="L59" s="1766" t="s">
        <v>60</v>
      </c>
      <c r="M59" s="1791">
        <f>SUM(R59:R85)/N59</f>
        <v>1</v>
      </c>
      <c r="N59" s="1784">
        <f>SUM(R59:R85)</f>
        <v>72000000</v>
      </c>
      <c r="O59" s="1782" t="s">
        <v>61</v>
      </c>
      <c r="P59" s="1766" t="s">
        <v>1099</v>
      </c>
      <c r="Q59" s="1259" t="s">
        <v>1100</v>
      </c>
      <c r="R59" s="666">
        <v>500000</v>
      </c>
      <c r="S59" s="644">
        <v>20</v>
      </c>
      <c r="T59" s="645" t="s">
        <v>1034</v>
      </c>
      <c r="U59" s="1747">
        <v>295972</v>
      </c>
      <c r="V59" s="1747">
        <v>285580</v>
      </c>
      <c r="W59" s="1747">
        <v>135545</v>
      </c>
      <c r="X59" s="1747">
        <v>44254</v>
      </c>
      <c r="Y59" s="1747">
        <v>309146</v>
      </c>
      <c r="Z59" s="1747">
        <v>92607</v>
      </c>
      <c r="AA59" s="1747">
        <v>2145</v>
      </c>
      <c r="AB59" s="1747">
        <v>12718</v>
      </c>
      <c r="AC59" s="1747">
        <v>26</v>
      </c>
      <c r="AD59" s="1747"/>
      <c r="AE59" s="1747">
        <v>0</v>
      </c>
      <c r="AF59" s="1747">
        <v>0</v>
      </c>
      <c r="AG59" s="1747">
        <v>44350</v>
      </c>
      <c r="AH59" s="1747">
        <v>21944</v>
      </c>
      <c r="AI59" s="1747">
        <v>75687</v>
      </c>
      <c r="AJ59" s="1747">
        <f>SUM(U59,V59)</f>
        <v>581552</v>
      </c>
      <c r="AK59" s="1750">
        <v>44197</v>
      </c>
      <c r="AL59" s="1750">
        <v>44561</v>
      </c>
      <c r="AM59" s="1657" t="s">
        <v>1035</v>
      </c>
    </row>
    <row r="60" spans="1:39" ht="26.25" customHeight="1" x14ac:dyDescent="0.2">
      <c r="E60" s="1766"/>
      <c r="F60" s="1766"/>
      <c r="G60" s="1766"/>
      <c r="H60" s="1766"/>
      <c r="I60" s="1766"/>
      <c r="J60" s="1766"/>
      <c r="K60" s="1766"/>
      <c r="L60" s="1766"/>
      <c r="M60" s="1791"/>
      <c r="N60" s="1784"/>
      <c r="O60" s="1782"/>
      <c r="P60" s="1766"/>
      <c r="Q60" s="1259" t="s">
        <v>1101</v>
      </c>
      <c r="R60" s="666">
        <v>500000</v>
      </c>
      <c r="S60" s="644">
        <v>20</v>
      </c>
      <c r="T60" s="645" t="s">
        <v>1034</v>
      </c>
      <c r="U60" s="1748"/>
      <c r="V60" s="1748"/>
      <c r="W60" s="1748"/>
      <c r="X60" s="1748"/>
      <c r="Y60" s="1748"/>
      <c r="Z60" s="1748"/>
      <c r="AA60" s="1748"/>
      <c r="AB60" s="1748"/>
      <c r="AC60" s="1748"/>
      <c r="AD60" s="1748"/>
      <c r="AE60" s="1748"/>
      <c r="AF60" s="1748"/>
      <c r="AG60" s="1748"/>
      <c r="AH60" s="1748"/>
      <c r="AI60" s="1748"/>
      <c r="AJ60" s="1748"/>
      <c r="AK60" s="1748"/>
      <c r="AL60" s="1748"/>
      <c r="AM60" s="1657"/>
    </row>
    <row r="61" spans="1:39" ht="41.25" customHeight="1" x14ac:dyDescent="0.2">
      <c r="E61" s="1766"/>
      <c r="F61" s="1766"/>
      <c r="G61" s="1766"/>
      <c r="H61" s="1766"/>
      <c r="I61" s="1766"/>
      <c r="J61" s="1766"/>
      <c r="K61" s="1766"/>
      <c r="L61" s="1766"/>
      <c r="M61" s="1791"/>
      <c r="N61" s="1784"/>
      <c r="O61" s="1782"/>
      <c r="P61" s="1766"/>
      <c r="Q61" s="1259" t="s">
        <v>1102</v>
      </c>
      <c r="R61" s="666">
        <v>500000</v>
      </c>
      <c r="S61" s="644">
        <v>20</v>
      </c>
      <c r="T61" s="645" t="s">
        <v>1034</v>
      </c>
      <c r="U61" s="1748"/>
      <c r="V61" s="1748"/>
      <c r="W61" s="1748"/>
      <c r="X61" s="1748"/>
      <c r="Y61" s="1748"/>
      <c r="Z61" s="1748"/>
      <c r="AA61" s="1748"/>
      <c r="AB61" s="1748"/>
      <c r="AC61" s="1748"/>
      <c r="AD61" s="1748"/>
      <c r="AE61" s="1748"/>
      <c r="AF61" s="1748"/>
      <c r="AG61" s="1748"/>
      <c r="AH61" s="1748"/>
      <c r="AI61" s="1748"/>
      <c r="AJ61" s="1748"/>
      <c r="AK61" s="1748"/>
      <c r="AL61" s="1748"/>
      <c r="AM61" s="1657"/>
    </row>
    <row r="62" spans="1:39" ht="24.95" customHeight="1" x14ac:dyDescent="0.2">
      <c r="E62" s="1766"/>
      <c r="F62" s="1766"/>
      <c r="G62" s="1766"/>
      <c r="H62" s="1766"/>
      <c r="I62" s="1766"/>
      <c r="J62" s="1766"/>
      <c r="K62" s="1766"/>
      <c r="L62" s="1766"/>
      <c r="M62" s="1791"/>
      <c r="N62" s="1784"/>
      <c r="O62" s="1782"/>
      <c r="P62" s="1766"/>
      <c r="Q62" s="1259" t="s">
        <v>1103</v>
      </c>
      <c r="R62" s="666">
        <v>500000</v>
      </c>
      <c r="S62" s="644">
        <v>20</v>
      </c>
      <c r="T62" s="645" t="s">
        <v>1034</v>
      </c>
      <c r="U62" s="1748"/>
      <c r="V62" s="1748"/>
      <c r="W62" s="1748"/>
      <c r="X62" s="1748"/>
      <c r="Y62" s="1748"/>
      <c r="Z62" s="1748"/>
      <c r="AA62" s="1748"/>
      <c r="AB62" s="1748"/>
      <c r="AC62" s="1748"/>
      <c r="AD62" s="1748"/>
      <c r="AE62" s="1748"/>
      <c r="AF62" s="1748"/>
      <c r="AG62" s="1748"/>
      <c r="AH62" s="1748"/>
      <c r="AI62" s="1748"/>
      <c r="AJ62" s="1748"/>
      <c r="AK62" s="1748"/>
      <c r="AL62" s="1748"/>
      <c r="AM62" s="1657"/>
    </row>
    <row r="63" spans="1:39" ht="29.25" customHeight="1" x14ac:dyDescent="0.2">
      <c r="E63" s="1766"/>
      <c r="F63" s="1766"/>
      <c r="G63" s="1766"/>
      <c r="H63" s="1766"/>
      <c r="I63" s="1766"/>
      <c r="J63" s="1766"/>
      <c r="K63" s="1766"/>
      <c r="L63" s="1766"/>
      <c r="M63" s="1791"/>
      <c r="N63" s="1784"/>
      <c r="O63" s="1782"/>
      <c r="P63" s="1766"/>
      <c r="Q63" s="1259" t="s">
        <v>1104</v>
      </c>
      <c r="R63" s="666">
        <v>500000</v>
      </c>
      <c r="S63" s="644">
        <v>20</v>
      </c>
      <c r="T63" s="645" t="s">
        <v>1034</v>
      </c>
      <c r="U63" s="1748"/>
      <c r="V63" s="1748"/>
      <c r="W63" s="1748"/>
      <c r="X63" s="1748"/>
      <c r="Y63" s="1748"/>
      <c r="Z63" s="1748"/>
      <c r="AA63" s="1748"/>
      <c r="AB63" s="1748"/>
      <c r="AC63" s="1748"/>
      <c r="AD63" s="1748"/>
      <c r="AE63" s="1748"/>
      <c r="AF63" s="1748"/>
      <c r="AG63" s="1748"/>
      <c r="AH63" s="1748"/>
      <c r="AI63" s="1748"/>
      <c r="AJ63" s="1748"/>
      <c r="AK63" s="1748"/>
      <c r="AL63" s="1748"/>
      <c r="AM63" s="1657"/>
    </row>
    <row r="64" spans="1:39" ht="33" customHeight="1" x14ac:dyDescent="0.2">
      <c r="E64" s="1766"/>
      <c r="F64" s="1766"/>
      <c r="G64" s="1766"/>
      <c r="H64" s="1766"/>
      <c r="I64" s="1766"/>
      <c r="J64" s="1766"/>
      <c r="K64" s="1766"/>
      <c r="L64" s="1766"/>
      <c r="M64" s="1791"/>
      <c r="N64" s="1784"/>
      <c r="O64" s="1782"/>
      <c r="P64" s="1766"/>
      <c r="Q64" s="1259" t="s">
        <v>1105</v>
      </c>
      <c r="R64" s="666">
        <v>500000</v>
      </c>
      <c r="S64" s="644">
        <v>20</v>
      </c>
      <c r="T64" s="645" t="s">
        <v>1034</v>
      </c>
      <c r="U64" s="1748"/>
      <c r="V64" s="1748"/>
      <c r="W64" s="1748"/>
      <c r="X64" s="1748"/>
      <c r="Y64" s="1748"/>
      <c r="Z64" s="1748"/>
      <c r="AA64" s="1748"/>
      <c r="AB64" s="1748"/>
      <c r="AC64" s="1748"/>
      <c r="AD64" s="1748"/>
      <c r="AE64" s="1748"/>
      <c r="AF64" s="1748"/>
      <c r="AG64" s="1748"/>
      <c r="AH64" s="1748"/>
      <c r="AI64" s="1748"/>
      <c r="AJ64" s="1748"/>
      <c r="AK64" s="1748"/>
      <c r="AL64" s="1748"/>
      <c r="AM64" s="1657"/>
    </row>
    <row r="65" spans="5:39" ht="24.95" customHeight="1" x14ac:dyDescent="0.2">
      <c r="E65" s="1766"/>
      <c r="F65" s="1766"/>
      <c r="G65" s="1766"/>
      <c r="H65" s="1766"/>
      <c r="I65" s="1766"/>
      <c r="J65" s="1766"/>
      <c r="K65" s="1766"/>
      <c r="L65" s="1766"/>
      <c r="M65" s="1791"/>
      <c r="N65" s="1784"/>
      <c r="O65" s="1782"/>
      <c r="P65" s="1766"/>
      <c r="Q65" s="1259" t="s">
        <v>1106</v>
      </c>
      <c r="R65" s="666">
        <v>500000</v>
      </c>
      <c r="S65" s="644">
        <v>20</v>
      </c>
      <c r="T65" s="645" t="s">
        <v>1034</v>
      </c>
      <c r="U65" s="1748"/>
      <c r="V65" s="1748"/>
      <c r="W65" s="1748"/>
      <c r="X65" s="1748"/>
      <c r="Y65" s="1748"/>
      <c r="Z65" s="1748"/>
      <c r="AA65" s="1748"/>
      <c r="AB65" s="1748"/>
      <c r="AC65" s="1748"/>
      <c r="AD65" s="1748"/>
      <c r="AE65" s="1748"/>
      <c r="AF65" s="1748"/>
      <c r="AG65" s="1748"/>
      <c r="AH65" s="1748"/>
      <c r="AI65" s="1748"/>
      <c r="AJ65" s="1748"/>
      <c r="AK65" s="1748"/>
      <c r="AL65" s="1748"/>
      <c r="AM65" s="1657"/>
    </row>
    <row r="66" spans="5:39" ht="24.95" customHeight="1" x14ac:dyDescent="0.2">
      <c r="E66" s="1766"/>
      <c r="F66" s="1766"/>
      <c r="G66" s="1766"/>
      <c r="H66" s="1766"/>
      <c r="I66" s="1766"/>
      <c r="J66" s="1766"/>
      <c r="K66" s="1766"/>
      <c r="L66" s="1766"/>
      <c r="M66" s="1791"/>
      <c r="N66" s="1784"/>
      <c r="O66" s="1782"/>
      <c r="P66" s="1766"/>
      <c r="Q66" s="1260" t="s">
        <v>1107</v>
      </c>
      <c r="R66" s="666">
        <v>5500000</v>
      </c>
      <c r="S66" s="644">
        <v>20</v>
      </c>
      <c r="T66" s="645" t="s">
        <v>1034</v>
      </c>
      <c r="U66" s="1748"/>
      <c r="V66" s="1748"/>
      <c r="W66" s="1748"/>
      <c r="X66" s="1748"/>
      <c r="Y66" s="1748"/>
      <c r="Z66" s="1748"/>
      <c r="AA66" s="1748"/>
      <c r="AB66" s="1748"/>
      <c r="AC66" s="1748"/>
      <c r="AD66" s="1748"/>
      <c r="AE66" s="1748"/>
      <c r="AF66" s="1748"/>
      <c r="AG66" s="1748"/>
      <c r="AH66" s="1748"/>
      <c r="AI66" s="1748"/>
      <c r="AJ66" s="1748"/>
      <c r="AK66" s="1748"/>
      <c r="AL66" s="1748"/>
      <c r="AM66" s="1657"/>
    </row>
    <row r="67" spans="5:39" ht="24.95" customHeight="1" x14ac:dyDescent="0.2">
      <c r="E67" s="1766"/>
      <c r="F67" s="1766"/>
      <c r="G67" s="1766"/>
      <c r="H67" s="1766"/>
      <c r="I67" s="1766"/>
      <c r="J67" s="1766"/>
      <c r="K67" s="1766"/>
      <c r="L67" s="1766"/>
      <c r="M67" s="1791"/>
      <c r="N67" s="1784"/>
      <c r="O67" s="1782"/>
      <c r="P67" s="1766"/>
      <c r="Q67" s="1260" t="s">
        <v>1108</v>
      </c>
      <c r="R67" s="666">
        <v>2200000</v>
      </c>
      <c r="S67" s="644">
        <v>20</v>
      </c>
      <c r="T67" s="645" t="s">
        <v>1034</v>
      </c>
      <c r="U67" s="1748"/>
      <c r="V67" s="1748"/>
      <c r="W67" s="1748"/>
      <c r="X67" s="1748"/>
      <c r="Y67" s="1748"/>
      <c r="Z67" s="1748"/>
      <c r="AA67" s="1748"/>
      <c r="AB67" s="1748"/>
      <c r="AC67" s="1748"/>
      <c r="AD67" s="1748"/>
      <c r="AE67" s="1748"/>
      <c r="AF67" s="1748"/>
      <c r="AG67" s="1748"/>
      <c r="AH67" s="1748"/>
      <c r="AI67" s="1748"/>
      <c r="AJ67" s="1748"/>
      <c r="AK67" s="1748"/>
      <c r="AL67" s="1748"/>
      <c r="AM67" s="1657"/>
    </row>
    <row r="68" spans="5:39" ht="24.95" customHeight="1" x14ac:dyDescent="0.2">
      <c r="E68" s="1766"/>
      <c r="F68" s="1766"/>
      <c r="G68" s="1766"/>
      <c r="H68" s="1766"/>
      <c r="I68" s="1766"/>
      <c r="J68" s="1766"/>
      <c r="K68" s="1766"/>
      <c r="L68" s="1766"/>
      <c r="M68" s="1791"/>
      <c r="N68" s="1784"/>
      <c r="O68" s="1782"/>
      <c r="P68" s="1766"/>
      <c r="Q68" s="682" t="s">
        <v>1109</v>
      </c>
      <c r="R68" s="666">
        <v>2200000</v>
      </c>
      <c r="S68" s="644">
        <v>20</v>
      </c>
      <c r="T68" s="645" t="s">
        <v>1034</v>
      </c>
      <c r="U68" s="1748"/>
      <c r="V68" s="1748"/>
      <c r="W68" s="1748"/>
      <c r="X68" s="1748"/>
      <c r="Y68" s="1748"/>
      <c r="Z68" s="1748"/>
      <c r="AA68" s="1748"/>
      <c r="AB68" s="1748"/>
      <c r="AC68" s="1748"/>
      <c r="AD68" s="1748"/>
      <c r="AE68" s="1748"/>
      <c r="AF68" s="1748"/>
      <c r="AG68" s="1748"/>
      <c r="AH68" s="1748"/>
      <c r="AI68" s="1748"/>
      <c r="AJ68" s="1748"/>
      <c r="AK68" s="1748"/>
      <c r="AL68" s="1748"/>
      <c r="AM68" s="1657"/>
    </row>
    <row r="69" spans="5:39" ht="33.75" customHeight="1" x14ac:dyDescent="0.2">
      <c r="E69" s="1766"/>
      <c r="F69" s="1766"/>
      <c r="G69" s="1766"/>
      <c r="H69" s="1766"/>
      <c r="I69" s="1766"/>
      <c r="J69" s="1766"/>
      <c r="K69" s="1766"/>
      <c r="L69" s="1766"/>
      <c r="M69" s="1791"/>
      <c r="N69" s="1784"/>
      <c r="O69" s="1782"/>
      <c r="P69" s="1766"/>
      <c r="Q69" s="1260" t="s">
        <v>1110</v>
      </c>
      <c r="R69" s="666">
        <v>2200000</v>
      </c>
      <c r="S69" s="644">
        <v>20</v>
      </c>
      <c r="T69" s="645" t="s">
        <v>1034</v>
      </c>
      <c r="U69" s="1748"/>
      <c r="V69" s="1748"/>
      <c r="W69" s="1748"/>
      <c r="X69" s="1748"/>
      <c r="Y69" s="1748"/>
      <c r="Z69" s="1748"/>
      <c r="AA69" s="1748"/>
      <c r="AB69" s="1748"/>
      <c r="AC69" s="1748"/>
      <c r="AD69" s="1748"/>
      <c r="AE69" s="1748"/>
      <c r="AF69" s="1748"/>
      <c r="AG69" s="1748"/>
      <c r="AH69" s="1748"/>
      <c r="AI69" s="1748"/>
      <c r="AJ69" s="1748"/>
      <c r="AK69" s="1748"/>
      <c r="AL69" s="1748"/>
      <c r="AM69" s="1657"/>
    </row>
    <row r="70" spans="5:39" ht="37.5" customHeight="1" x14ac:dyDescent="0.2">
      <c r="E70" s="1766"/>
      <c r="F70" s="1766"/>
      <c r="G70" s="1766"/>
      <c r="H70" s="1766"/>
      <c r="I70" s="1766"/>
      <c r="J70" s="1766"/>
      <c r="K70" s="1766"/>
      <c r="L70" s="1766"/>
      <c r="M70" s="1791"/>
      <c r="N70" s="1784"/>
      <c r="O70" s="1782"/>
      <c r="P70" s="1766"/>
      <c r="Q70" s="1260" t="s">
        <v>1111</v>
      </c>
      <c r="R70" s="666">
        <v>4400000</v>
      </c>
      <c r="S70" s="644">
        <v>20</v>
      </c>
      <c r="T70" s="645" t="s">
        <v>1034</v>
      </c>
      <c r="U70" s="1748"/>
      <c r="V70" s="1748"/>
      <c r="W70" s="1748"/>
      <c r="X70" s="1748"/>
      <c r="Y70" s="1748"/>
      <c r="Z70" s="1748"/>
      <c r="AA70" s="1748"/>
      <c r="AB70" s="1748"/>
      <c r="AC70" s="1748"/>
      <c r="AD70" s="1748"/>
      <c r="AE70" s="1748"/>
      <c r="AF70" s="1748"/>
      <c r="AG70" s="1748"/>
      <c r="AH70" s="1748"/>
      <c r="AI70" s="1748"/>
      <c r="AJ70" s="1748"/>
      <c r="AK70" s="1748"/>
      <c r="AL70" s="1748"/>
      <c r="AM70" s="1657"/>
    </row>
    <row r="71" spans="5:39" ht="24.95" customHeight="1" x14ac:dyDescent="0.2">
      <c r="E71" s="1766"/>
      <c r="F71" s="1766"/>
      <c r="G71" s="1766"/>
      <c r="H71" s="1766"/>
      <c r="I71" s="1766"/>
      <c r="J71" s="1766"/>
      <c r="K71" s="1766"/>
      <c r="L71" s="1766"/>
      <c r="M71" s="1791"/>
      <c r="N71" s="1784"/>
      <c r="O71" s="1782"/>
      <c r="P71" s="1766"/>
      <c r="Q71" s="1260" t="s">
        <v>1112</v>
      </c>
      <c r="R71" s="666">
        <v>2200000</v>
      </c>
      <c r="S71" s="644">
        <v>20</v>
      </c>
      <c r="T71" s="645" t="s">
        <v>1034</v>
      </c>
      <c r="U71" s="1748"/>
      <c r="V71" s="1748"/>
      <c r="W71" s="1748"/>
      <c r="X71" s="1748"/>
      <c r="Y71" s="1748"/>
      <c r="Z71" s="1748"/>
      <c r="AA71" s="1748"/>
      <c r="AB71" s="1748"/>
      <c r="AC71" s="1748"/>
      <c r="AD71" s="1748"/>
      <c r="AE71" s="1748"/>
      <c r="AF71" s="1748"/>
      <c r="AG71" s="1748"/>
      <c r="AH71" s="1748"/>
      <c r="AI71" s="1748"/>
      <c r="AJ71" s="1748"/>
      <c r="AK71" s="1748"/>
      <c r="AL71" s="1748"/>
      <c r="AM71" s="1657"/>
    </row>
    <row r="72" spans="5:39" ht="24.95" customHeight="1" x14ac:dyDescent="0.2">
      <c r="E72" s="1766"/>
      <c r="F72" s="1766"/>
      <c r="G72" s="1766"/>
      <c r="H72" s="1766"/>
      <c r="I72" s="1766"/>
      <c r="J72" s="1766"/>
      <c r="K72" s="1766"/>
      <c r="L72" s="1766"/>
      <c r="M72" s="1791"/>
      <c r="N72" s="1784"/>
      <c r="O72" s="1782"/>
      <c r="P72" s="1766"/>
      <c r="Q72" s="1260" t="s">
        <v>1113</v>
      </c>
      <c r="R72" s="666">
        <v>2200000</v>
      </c>
      <c r="S72" s="644">
        <v>20</v>
      </c>
      <c r="T72" s="645" t="s">
        <v>1034</v>
      </c>
      <c r="U72" s="1748"/>
      <c r="V72" s="1748"/>
      <c r="W72" s="1748"/>
      <c r="X72" s="1748"/>
      <c r="Y72" s="1748"/>
      <c r="Z72" s="1748"/>
      <c r="AA72" s="1748"/>
      <c r="AB72" s="1748"/>
      <c r="AC72" s="1748"/>
      <c r="AD72" s="1748"/>
      <c r="AE72" s="1748"/>
      <c r="AF72" s="1748"/>
      <c r="AG72" s="1748"/>
      <c r="AH72" s="1748"/>
      <c r="AI72" s="1748"/>
      <c r="AJ72" s="1748"/>
      <c r="AK72" s="1748"/>
      <c r="AL72" s="1748"/>
      <c r="AM72" s="1657"/>
    </row>
    <row r="73" spans="5:39" ht="24.95" customHeight="1" x14ac:dyDescent="0.2">
      <c r="E73" s="1766"/>
      <c r="F73" s="1766"/>
      <c r="G73" s="1766"/>
      <c r="H73" s="1766"/>
      <c r="I73" s="1766"/>
      <c r="J73" s="1766"/>
      <c r="K73" s="1766"/>
      <c r="L73" s="1766"/>
      <c r="M73" s="1791"/>
      <c r="N73" s="1784"/>
      <c r="O73" s="1782"/>
      <c r="P73" s="1766"/>
      <c r="Q73" s="1260" t="s">
        <v>1114</v>
      </c>
      <c r="R73" s="666">
        <v>2200000</v>
      </c>
      <c r="S73" s="644">
        <v>20</v>
      </c>
      <c r="T73" s="645" t="s">
        <v>1034</v>
      </c>
      <c r="U73" s="1748"/>
      <c r="V73" s="1748"/>
      <c r="W73" s="1748"/>
      <c r="X73" s="1748"/>
      <c r="Y73" s="1748"/>
      <c r="Z73" s="1748"/>
      <c r="AA73" s="1748"/>
      <c r="AB73" s="1748"/>
      <c r="AC73" s="1748"/>
      <c r="AD73" s="1748"/>
      <c r="AE73" s="1748"/>
      <c r="AF73" s="1748"/>
      <c r="AG73" s="1748"/>
      <c r="AH73" s="1748"/>
      <c r="AI73" s="1748"/>
      <c r="AJ73" s="1748"/>
      <c r="AK73" s="1748"/>
      <c r="AL73" s="1748"/>
      <c r="AM73" s="1657"/>
    </row>
    <row r="74" spans="5:39" ht="34.5" customHeight="1" x14ac:dyDescent="0.2">
      <c r="E74" s="1766"/>
      <c r="F74" s="1766"/>
      <c r="G74" s="1766"/>
      <c r="H74" s="1766"/>
      <c r="I74" s="1766"/>
      <c r="J74" s="1766"/>
      <c r="K74" s="1766"/>
      <c r="L74" s="1766"/>
      <c r="M74" s="1791"/>
      <c r="N74" s="1784"/>
      <c r="O74" s="1782"/>
      <c r="P74" s="1766"/>
      <c r="Q74" s="1260" t="s">
        <v>1115</v>
      </c>
      <c r="R74" s="666">
        <v>5500000</v>
      </c>
      <c r="S74" s="644">
        <v>20</v>
      </c>
      <c r="T74" s="645" t="s">
        <v>1034</v>
      </c>
      <c r="U74" s="1748"/>
      <c r="V74" s="1748"/>
      <c r="W74" s="1748"/>
      <c r="X74" s="1748"/>
      <c r="Y74" s="1748"/>
      <c r="Z74" s="1748"/>
      <c r="AA74" s="1748"/>
      <c r="AB74" s="1748"/>
      <c r="AC74" s="1748"/>
      <c r="AD74" s="1748"/>
      <c r="AE74" s="1748"/>
      <c r="AF74" s="1748"/>
      <c r="AG74" s="1748"/>
      <c r="AH74" s="1748"/>
      <c r="AI74" s="1748"/>
      <c r="AJ74" s="1748"/>
      <c r="AK74" s="1748"/>
      <c r="AL74" s="1748"/>
      <c r="AM74" s="1657"/>
    </row>
    <row r="75" spans="5:39" ht="24.95" customHeight="1" x14ac:dyDescent="0.2">
      <c r="E75" s="1766"/>
      <c r="F75" s="1766"/>
      <c r="G75" s="1766"/>
      <c r="H75" s="1766"/>
      <c r="I75" s="1766"/>
      <c r="J75" s="1766"/>
      <c r="K75" s="1766"/>
      <c r="L75" s="1766"/>
      <c r="M75" s="1791"/>
      <c r="N75" s="1784"/>
      <c r="O75" s="1782"/>
      <c r="P75" s="1766"/>
      <c r="Q75" s="1260" t="s">
        <v>1116</v>
      </c>
      <c r="R75" s="666">
        <v>4400000</v>
      </c>
      <c r="S75" s="644">
        <v>20</v>
      </c>
      <c r="T75" s="645" t="s">
        <v>1034</v>
      </c>
      <c r="U75" s="1748"/>
      <c r="V75" s="1748"/>
      <c r="W75" s="1748"/>
      <c r="X75" s="1748"/>
      <c r="Y75" s="1748"/>
      <c r="Z75" s="1748"/>
      <c r="AA75" s="1748"/>
      <c r="AB75" s="1748"/>
      <c r="AC75" s="1748"/>
      <c r="AD75" s="1748"/>
      <c r="AE75" s="1748"/>
      <c r="AF75" s="1748"/>
      <c r="AG75" s="1748"/>
      <c r="AH75" s="1748"/>
      <c r="AI75" s="1748"/>
      <c r="AJ75" s="1748"/>
      <c r="AK75" s="1748"/>
      <c r="AL75" s="1748"/>
      <c r="AM75" s="1657"/>
    </row>
    <row r="76" spans="5:39" ht="24.95" customHeight="1" x14ac:dyDescent="0.2">
      <c r="E76" s="1766"/>
      <c r="F76" s="1766"/>
      <c r="G76" s="1766"/>
      <c r="H76" s="1766"/>
      <c r="I76" s="1766"/>
      <c r="J76" s="1766"/>
      <c r="K76" s="1766"/>
      <c r="L76" s="1766"/>
      <c r="M76" s="1791"/>
      <c r="N76" s="1784"/>
      <c r="O76" s="1782"/>
      <c r="P76" s="1766"/>
      <c r="Q76" s="1260" t="s">
        <v>1117</v>
      </c>
      <c r="R76" s="666">
        <v>4400000</v>
      </c>
      <c r="S76" s="644">
        <v>20</v>
      </c>
      <c r="T76" s="645" t="s">
        <v>1034</v>
      </c>
      <c r="U76" s="1748"/>
      <c r="V76" s="1748"/>
      <c r="W76" s="1748"/>
      <c r="X76" s="1748"/>
      <c r="Y76" s="1748"/>
      <c r="Z76" s="1748"/>
      <c r="AA76" s="1748"/>
      <c r="AB76" s="1748"/>
      <c r="AC76" s="1748"/>
      <c r="AD76" s="1748"/>
      <c r="AE76" s="1748"/>
      <c r="AF76" s="1748"/>
      <c r="AG76" s="1748"/>
      <c r="AH76" s="1748"/>
      <c r="AI76" s="1748"/>
      <c r="AJ76" s="1748"/>
      <c r="AK76" s="1748"/>
      <c r="AL76" s="1748"/>
      <c r="AM76" s="1657"/>
    </row>
    <row r="77" spans="5:39" ht="45" customHeight="1" x14ac:dyDescent="0.2">
      <c r="E77" s="1766"/>
      <c r="F77" s="1766"/>
      <c r="G77" s="1766"/>
      <c r="H77" s="1766"/>
      <c r="I77" s="1766"/>
      <c r="J77" s="1766"/>
      <c r="K77" s="1766"/>
      <c r="L77" s="1766"/>
      <c r="M77" s="1791"/>
      <c r="N77" s="1784"/>
      <c r="O77" s="1782"/>
      <c r="P77" s="1766"/>
      <c r="Q77" s="1260" t="s">
        <v>1118</v>
      </c>
      <c r="R77" s="666">
        <v>4400000</v>
      </c>
      <c r="S77" s="644">
        <v>20</v>
      </c>
      <c r="T77" s="645" t="s">
        <v>1034</v>
      </c>
      <c r="U77" s="1748"/>
      <c r="V77" s="1748"/>
      <c r="W77" s="1748"/>
      <c r="X77" s="1748"/>
      <c r="Y77" s="1748"/>
      <c r="Z77" s="1748"/>
      <c r="AA77" s="1748"/>
      <c r="AB77" s="1748"/>
      <c r="AC77" s="1748"/>
      <c r="AD77" s="1748"/>
      <c r="AE77" s="1748"/>
      <c r="AF77" s="1748"/>
      <c r="AG77" s="1748"/>
      <c r="AH77" s="1748"/>
      <c r="AI77" s="1748"/>
      <c r="AJ77" s="1748"/>
      <c r="AK77" s="1748"/>
      <c r="AL77" s="1748"/>
      <c r="AM77" s="1657"/>
    </row>
    <row r="78" spans="5:39" ht="24.95" customHeight="1" x14ac:dyDescent="0.2">
      <c r="E78" s="1766"/>
      <c r="F78" s="1766"/>
      <c r="G78" s="1766"/>
      <c r="H78" s="1766"/>
      <c r="I78" s="1766"/>
      <c r="J78" s="1766"/>
      <c r="K78" s="1766"/>
      <c r="L78" s="1766"/>
      <c r="M78" s="1791"/>
      <c r="N78" s="1784"/>
      <c r="O78" s="1782"/>
      <c r="P78" s="1766"/>
      <c r="Q78" s="1260" t="s">
        <v>1119</v>
      </c>
      <c r="R78" s="666">
        <v>4400000</v>
      </c>
      <c r="S78" s="644">
        <v>20</v>
      </c>
      <c r="T78" s="645" t="s">
        <v>1034</v>
      </c>
      <c r="U78" s="1748"/>
      <c r="V78" s="1748"/>
      <c r="W78" s="1748"/>
      <c r="X78" s="1748"/>
      <c r="Y78" s="1748"/>
      <c r="Z78" s="1748"/>
      <c r="AA78" s="1748"/>
      <c r="AB78" s="1748"/>
      <c r="AC78" s="1748"/>
      <c r="AD78" s="1748"/>
      <c r="AE78" s="1748"/>
      <c r="AF78" s="1748"/>
      <c r="AG78" s="1748"/>
      <c r="AH78" s="1748"/>
      <c r="AI78" s="1748"/>
      <c r="AJ78" s="1748"/>
      <c r="AK78" s="1748"/>
      <c r="AL78" s="1748"/>
      <c r="AM78" s="1657"/>
    </row>
    <row r="79" spans="5:39" ht="32.25" customHeight="1" x14ac:dyDescent="0.2">
      <c r="E79" s="1766"/>
      <c r="F79" s="1766"/>
      <c r="G79" s="1766"/>
      <c r="H79" s="1766"/>
      <c r="I79" s="1766"/>
      <c r="J79" s="1766"/>
      <c r="K79" s="1766"/>
      <c r="L79" s="1766"/>
      <c r="M79" s="1791"/>
      <c r="N79" s="1784"/>
      <c r="O79" s="1782"/>
      <c r="P79" s="1766"/>
      <c r="Q79" s="1260" t="s">
        <v>1120</v>
      </c>
      <c r="R79" s="666">
        <v>2200000</v>
      </c>
      <c r="S79" s="644">
        <v>20</v>
      </c>
      <c r="T79" s="645" t="s">
        <v>1034</v>
      </c>
      <c r="U79" s="1748"/>
      <c r="V79" s="1748"/>
      <c r="W79" s="1748"/>
      <c r="X79" s="1748"/>
      <c r="Y79" s="1748"/>
      <c r="Z79" s="1748"/>
      <c r="AA79" s="1748"/>
      <c r="AB79" s="1748"/>
      <c r="AC79" s="1748"/>
      <c r="AD79" s="1748"/>
      <c r="AE79" s="1748"/>
      <c r="AF79" s="1748"/>
      <c r="AG79" s="1748"/>
      <c r="AH79" s="1748"/>
      <c r="AI79" s="1748"/>
      <c r="AJ79" s="1748"/>
      <c r="AK79" s="1748"/>
      <c r="AL79" s="1748"/>
      <c r="AM79" s="1657"/>
    </row>
    <row r="80" spans="5:39" ht="24.95" customHeight="1" x14ac:dyDescent="0.2">
      <c r="E80" s="1766"/>
      <c r="F80" s="1766"/>
      <c r="G80" s="1766"/>
      <c r="H80" s="1766"/>
      <c r="I80" s="1766"/>
      <c r="J80" s="1766"/>
      <c r="K80" s="1766"/>
      <c r="L80" s="1766"/>
      <c r="M80" s="1791"/>
      <c r="N80" s="1784"/>
      <c r="O80" s="1782"/>
      <c r="P80" s="1766"/>
      <c r="Q80" s="1260" t="s">
        <v>1121</v>
      </c>
      <c r="R80" s="666">
        <v>3300000</v>
      </c>
      <c r="S80" s="644">
        <v>20</v>
      </c>
      <c r="T80" s="645" t="s">
        <v>1034</v>
      </c>
      <c r="U80" s="1748"/>
      <c r="V80" s="1748"/>
      <c r="W80" s="1748"/>
      <c r="X80" s="1748"/>
      <c r="Y80" s="1748"/>
      <c r="Z80" s="1748"/>
      <c r="AA80" s="1748"/>
      <c r="AB80" s="1748"/>
      <c r="AC80" s="1748"/>
      <c r="AD80" s="1748"/>
      <c r="AE80" s="1748"/>
      <c r="AF80" s="1748"/>
      <c r="AG80" s="1748"/>
      <c r="AH80" s="1748"/>
      <c r="AI80" s="1748"/>
      <c r="AJ80" s="1748"/>
      <c r="AK80" s="1748"/>
      <c r="AL80" s="1748"/>
      <c r="AM80" s="1657"/>
    </row>
    <row r="81" spans="5:39" ht="30.75" customHeight="1" x14ac:dyDescent="0.2">
      <c r="E81" s="1766"/>
      <c r="F81" s="1766"/>
      <c r="G81" s="1766"/>
      <c r="H81" s="1766"/>
      <c r="I81" s="1766"/>
      <c r="J81" s="1766"/>
      <c r="K81" s="1766"/>
      <c r="L81" s="1766"/>
      <c r="M81" s="1791"/>
      <c r="N81" s="1784"/>
      <c r="O81" s="1782"/>
      <c r="P81" s="1766"/>
      <c r="Q81" s="1260" t="s">
        <v>1122</v>
      </c>
      <c r="R81" s="666">
        <v>2200000</v>
      </c>
      <c r="S81" s="644">
        <v>20</v>
      </c>
      <c r="T81" s="645" t="s">
        <v>1034</v>
      </c>
      <c r="U81" s="1748"/>
      <c r="V81" s="1748"/>
      <c r="W81" s="1748"/>
      <c r="X81" s="1748"/>
      <c r="Y81" s="1748"/>
      <c r="Z81" s="1748"/>
      <c r="AA81" s="1748"/>
      <c r="AB81" s="1748"/>
      <c r="AC81" s="1748"/>
      <c r="AD81" s="1748"/>
      <c r="AE81" s="1748"/>
      <c r="AF81" s="1748"/>
      <c r="AG81" s="1748"/>
      <c r="AH81" s="1748"/>
      <c r="AI81" s="1748"/>
      <c r="AJ81" s="1748"/>
      <c r="AK81" s="1748"/>
      <c r="AL81" s="1748"/>
      <c r="AM81" s="1657"/>
    </row>
    <row r="82" spans="5:39" ht="37.5" customHeight="1" x14ac:dyDescent="0.2">
      <c r="E82" s="1766"/>
      <c r="F82" s="1766"/>
      <c r="G82" s="1766"/>
      <c r="H82" s="1766"/>
      <c r="I82" s="1766"/>
      <c r="J82" s="1766"/>
      <c r="K82" s="1766"/>
      <c r="L82" s="1766"/>
      <c r="M82" s="1791"/>
      <c r="N82" s="1784"/>
      <c r="O82" s="1782"/>
      <c r="P82" s="1766"/>
      <c r="Q82" s="1260" t="s">
        <v>1123</v>
      </c>
      <c r="R82" s="666">
        <v>5500000</v>
      </c>
      <c r="S82" s="644">
        <v>20</v>
      </c>
      <c r="T82" s="645" t="s">
        <v>1034</v>
      </c>
      <c r="U82" s="1748"/>
      <c r="V82" s="1748"/>
      <c r="W82" s="1748"/>
      <c r="X82" s="1748"/>
      <c r="Y82" s="1748"/>
      <c r="Z82" s="1748"/>
      <c r="AA82" s="1748"/>
      <c r="AB82" s="1748"/>
      <c r="AC82" s="1748"/>
      <c r="AD82" s="1748"/>
      <c r="AE82" s="1748"/>
      <c r="AF82" s="1748"/>
      <c r="AG82" s="1748"/>
      <c r="AH82" s="1748"/>
      <c r="AI82" s="1748"/>
      <c r="AJ82" s="1748"/>
      <c r="AK82" s="1748"/>
      <c r="AL82" s="1748"/>
      <c r="AM82" s="1657"/>
    </row>
    <row r="83" spans="5:39" ht="24.95" customHeight="1" x14ac:dyDescent="0.2">
      <c r="E83" s="1766"/>
      <c r="F83" s="1766"/>
      <c r="G83" s="1766"/>
      <c r="H83" s="1766"/>
      <c r="I83" s="1766"/>
      <c r="J83" s="1766"/>
      <c r="K83" s="1766"/>
      <c r="L83" s="1766"/>
      <c r="M83" s="1791"/>
      <c r="N83" s="1784"/>
      <c r="O83" s="1782"/>
      <c r="P83" s="1766"/>
      <c r="Q83" s="1260" t="s">
        <v>1124</v>
      </c>
      <c r="R83" s="666">
        <v>4600000</v>
      </c>
      <c r="S83" s="644">
        <v>20</v>
      </c>
      <c r="T83" s="645" t="s">
        <v>1034</v>
      </c>
      <c r="U83" s="1748"/>
      <c r="V83" s="1748"/>
      <c r="W83" s="1748"/>
      <c r="X83" s="1748"/>
      <c r="Y83" s="1748"/>
      <c r="Z83" s="1748"/>
      <c r="AA83" s="1748"/>
      <c r="AB83" s="1748"/>
      <c r="AC83" s="1748"/>
      <c r="AD83" s="1748"/>
      <c r="AE83" s="1748"/>
      <c r="AF83" s="1748"/>
      <c r="AG83" s="1748"/>
      <c r="AH83" s="1748"/>
      <c r="AI83" s="1748"/>
      <c r="AJ83" s="1748"/>
      <c r="AK83" s="1748"/>
      <c r="AL83" s="1748"/>
      <c r="AM83" s="1657"/>
    </row>
    <row r="84" spans="5:39" ht="24.95" customHeight="1" x14ac:dyDescent="0.2">
      <c r="E84" s="1766"/>
      <c r="F84" s="1766"/>
      <c r="G84" s="1766"/>
      <c r="H84" s="1766"/>
      <c r="I84" s="1766"/>
      <c r="J84" s="1766"/>
      <c r="K84" s="1766"/>
      <c r="L84" s="1766"/>
      <c r="M84" s="1791"/>
      <c r="N84" s="1784"/>
      <c r="O84" s="1782"/>
      <c r="P84" s="1766"/>
      <c r="Q84" s="1260" t="s">
        <v>1125</v>
      </c>
      <c r="R84" s="666">
        <v>2400000</v>
      </c>
      <c r="S84" s="644">
        <v>20</v>
      </c>
      <c r="T84" s="645" t="s">
        <v>1034</v>
      </c>
      <c r="U84" s="1748"/>
      <c r="V84" s="1748"/>
      <c r="W84" s="1748"/>
      <c r="X84" s="1748"/>
      <c r="Y84" s="1748"/>
      <c r="Z84" s="1748"/>
      <c r="AA84" s="1748"/>
      <c r="AB84" s="1748"/>
      <c r="AC84" s="1748"/>
      <c r="AD84" s="1748"/>
      <c r="AE84" s="1748"/>
      <c r="AF84" s="1748"/>
      <c r="AG84" s="1748"/>
      <c r="AH84" s="1748"/>
      <c r="AI84" s="1748"/>
      <c r="AJ84" s="1748"/>
      <c r="AK84" s="1748"/>
      <c r="AL84" s="1748"/>
      <c r="AM84" s="1657"/>
    </row>
    <row r="85" spans="5:39" ht="24.95" customHeight="1" x14ac:dyDescent="0.2">
      <c r="E85" s="1766"/>
      <c r="F85" s="1766"/>
      <c r="G85" s="1766"/>
      <c r="H85" s="1766"/>
      <c r="I85" s="1766"/>
      <c r="J85" s="1766"/>
      <c r="K85" s="1766"/>
      <c r="L85" s="1766"/>
      <c r="M85" s="1791"/>
      <c r="N85" s="1784"/>
      <c r="O85" s="1782"/>
      <c r="P85" s="1766"/>
      <c r="Q85" s="1260" t="s">
        <v>1126</v>
      </c>
      <c r="R85" s="666">
        <v>2100000</v>
      </c>
      <c r="S85" s="644">
        <v>20</v>
      </c>
      <c r="T85" s="645" t="s">
        <v>1034</v>
      </c>
      <c r="U85" s="1749"/>
      <c r="V85" s="1749"/>
      <c r="W85" s="1749"/>
      <c r="X85" s="1749"/>
      <c r="Y85" s="1749"/>
      <c r="Z85" s="1749"/>
      <c r="AA85" s="1749"/>
      <c r="AB85" s="1749"/>
      <c r="AC85" s="1749"/>
      <c r="AD85" s="1749"/>
      <c r="AE85" s="1749"/>
      <c r="AF85" s="1749"/>
      <c r="AG85" s="1749"/>
      <c r="AH85" s="1749"/>
      <c r="AI85" s="1749"/>
      <c r="AJ85" s="1749"/>
      <c r="AK85" s="1749"/>
      <c r="AL85" s="1749"/>
      <c r="AM85" s="1658"/>
    </row>
    <row r="86" spans="5:39" ht="33" customHeight="1" x14ac:dyDescent="0.2">
      <c r="E86" s="668"/>
      <c r="F86" s="668"/>
      <c r="G86" s="668"/>
      <c r="H86" s="671"/>
      <c r="I86" s="683"/>
      <c r="J86" s="683"/>
      <c r="K86" s="683"/>
      <c r="L86" s="684"/>
      <c r="M86" s="645"/>
      <c r="N86" s="685">
        <f>SUM(N9:N85)</f>
        <v>983000000</v>
      </c>
      <c r="O86" s="1432"/>
      <c r="P86" s="667"/>
      <c r="Q86" s="686" t="s">
        <v>1027</v>
      </c>
      <c r="R86" s="685">
        <f>SUM(R9:R85)</f>
        <v>983000000</v>
      </c>
      <c r="S86" s="687"/>
      <c r="T86" s="688"/>
      <c r="U86" s="667"/>
      <c r="V86" s="668"/>
      <c r="W86" s="668"/>
      <c r="X86" s="668"/>
      <c r="Y86" s="668"/>
      <c r="Z86" s="668"/>
      <c r="AA86" s="668"/>
      <c r="AB86" s="668"/>
      <c r="AC86" s="668"/>
      <c r="AD86" s="668"/>
      <c r="AE86" s="668"/>
      <c r="AF86" s="668"/>
      <c r="AG86" s="668"/>
      <c r="AH86" s="668"/>
      <c r="AI86" s="668"/>
      <c r="AJ86" s="668"/>
      <c r="AK86" s="668"/>
      <c r="AL86" s="669"/>
      <c r="AM86" s="670"/>
    </row>
    <row r="87" spans="5:39" x14ac:dyDescent="0.2">
      <c r="Q87" s="169"/>
      <c r="R87" s="978"/>
    </row>
    <row r="88" spans="5:39" x14ac:dyDescent="0.2">
      <c r="Q88" s="169"/>
      <c r="R88" s="978"/>
    </row>
    <row r="96" spans="5:39" ht="15.75" x14ac:dyDescent="0.25">
      <c r="J96" s="1434" t="s">
        <v>2629</v>
      </c>
    </row>
    <row r="97" spans="10:10" x14ac:dyDescent="0.2">
      <c r="J97" s="102" t="s">
        <v>2630</v>
      </c>
    </row>
  </sheetData>
  <mergeCells count="242">
    <mergeCell ref="A1:AK4"/>
    <mergeCell ref="A5:I6"/>
    <mergeCell ref="J5:AM5"/>
    <mergeCell ref="U6:AI6"/>
    <mergeCell ref="A7:B7"/>
    <mergeCell ref="C7:D7"/>
    <mergeCell ref="E7:F7"/>
    <mergeCell ref="G7:H7"/>
    <mergeCell ref="I7:I8"/>
    <mergeCell ref="J7:J8"/>
    <mergeCell ref="AG7:AI7"/>
    <mergeCell ref="AJ7:AJ8"/>
    <mergeCell ref="AK7:AK8"/>
    <mergeCell ref="AL7:AL8"/>
    <mergeCell ref="AM7:AM8"/>
    <mergeCell ref="Q7:Q8"/>
    <mergeCell ref="R7:R8"/>
    <mergeCell ref="S7:T7"/>
    <mergeCell ref="U7:V7"/>
    <mergeCell ref="W7:Z7"/>
    <mergeCell ref="AA7:AF7"/>
    <mergeCell ref="K7:K8"/>
    <mergeCell ref="L7:L8"/>
    <mergeCell ref="M7:M8"/>
    <mergeCell ref="G11:G27"/>
    <mergeCell ref="H11:H27"/>
    <mergeCell ref="I11:I27"/>
    <mergeCell ref="K11:K27"/>
    <mergeCell ref="L11:L27"/>
    <mergeCell ref="M11:M27"/>
    <mergeCell ref="N11:N27"/>
    <mergeCell ref="O11:O27"/>
    <mergeCell ref="E11:E27"/>
    <mergeCell ref="F11:F27"/>
    <mergeCell ref="F28:F32"/>
    <mergeCell ref="G28:G32"/>
    <mergeCell ref="H28:H32"/>
    <mergeCell ref="I28:I32"/>
    <mergeCell ref="K28:K32"/>
    <mergeCell ref="L28:L32"/>
    <mergeCell ref="M28:M32"/>
    <mergeCell ref="N28:N32"/>
    <mergeCell ref="O28:O32"/>
    <mergeCell ref="N7:N8"/>
    <mergeCell ref="O7:O8"/>
    <mergeCell ref="P7:P8"/>
    <mergeCell ref="U11:U27"/>
    <mergeCell ref="W11:W27"/>
    <mergeCell ref="Y11:Y27"/>
    <mergeCell ref="AA11:AA27"/>
    <mergeCell ref="P11:P27"/>
    <mergeCell ref="P53:P58"/>
    <mergeCell ref="P34:P39"/>
    <mergeCell ref="U34:U39"/>
    <mergeCell ref="V34:V39"/>
    <mergeCell ref="W34:W39"/>
    <mergeCell ref="X34:X39"/>
    <mergeCell ref="Y34:Y39"/>
    <mergeCell ref="Z34:Z39"/>
    <mergeCell ref="AA34:AA39"/>
    <mergeCell ref="U28:U32"/>
    <mergeCell ref="V28:V32"/>
    <mergeCell ref="W28:W32"/>
    <mergeCell ref="O53:O58"/>
    <mergeCell ref="N53:N58"/>
    <mergeCell ref="O34:O39"/>
    <mergeCell ref="Q11:Q12"/>
    <mergeCell ref="E28:E32"/>
    <mergeCell ref="P40:P42"/>
    <mergeCell ref="P28:P32"/>
    <mergeCell ref="AC11:AC27"/>
    <mergeCell ref="P59:P85"/>
    <mergeCell ref="E59:E85"/>
    <mergeCell ref="F59:F85"/>
    <mergeCell ref="G59:G85"/>
    <mergeCell ref="H59:H85"/>
    <mergeCell ref="J59:J85"/>
    <mergeCell ref="M59:M85"/>
    <mergeCell ref="F40:F42"/>
    <mergeCell ref="G40:G42"/>
    <mergeCell ref="H40:H42"/>
    <mergeCell ref="I59:I85"/>
    <mergeCell ref="I53:I58"/>
    <mergeCell ref="I40:I42"/>
    <mergeCell ref="O59:O85"/>
    <mergeCell ref="L59:L85"/>
    <mergeCell ref="K59:K85"/>
    <mergeCell ref="N59:N85"/>
    <mergeCell ref="K53:K58"/>
    <mergeCell ref="L53:L58"/>
    <mergeCell ref="J28:J31"/>
    <mergeCell ref="AD40:AD42"/>
    <mergeCell ref="AE40:AE42"/>
    <mergeCell ref="AD34:AD39"/>
    <mergeCell ref="Q18:Q19"/>
    <mergeCell ref="Q13:Q15"/>
    <mergeCell ref="Q16:Q17"/>
    <mergeCell ref="J24:J26"/>
    <mergeCell ref="K43:K52"/>
    <mergeCell ref="L43:L52"/>
    <mergeCell ref="M43:M52"/>
    <mergeCell ref="N43:N52"/>
    <mergeCell ref="O43:O52"/>
    <mergeCell ref="J43:J52"/>
    <mergeCell ref="K40:K42"/>
    <mergeCell ref="L40:L42"/>
    <mergeCell ref="O40:O42"/>
    <mergeCell ref="K34:K39"/>
    <mergeCell ref="L34:L39"/>
    <mergeCell ref="M34:M39"/>
    <mergeCell ref="N34:N39"/>
    <mergeCell ref="N40:N42"/>
    <mergeCell ref="M40:M42"/>
    <mergeCell ref="J34:J39"/>
    <mergeCell ref="J40:J42"/>
    <mergeCell ref="E43:E52"/>
    <mergeCell ref="P43:P52"/>
    <mergeCell ref="U40:U42"/>
    <mergeCell ref="V40:V42"/>
    <mergeCell ref="W40:W42"/>
    <mergeCell ref="X40:X42"/>
    <mergeCell ref="AB34:AB39"/>
    <mergeCell ref="AC34:AC39"/>
    <mergeCell ref="Y40:Y42"/>
    <mergeCell ref="Z40:Z42"/>
    <mergeCell ref="AA40:AA42"/>
    <mergeCell ref="AB40:AB42"/>
    <mergeCell ref="AC40:AC42"/>
    <mergeCell ref="H43:H52"/>
    <mergeCell ref="G43:G52"/>
    <mergeCell ref="F43:F52"/>
    <mergeCell ref="I43:I52"/>
    <mergeCell ref="I34:I39"/>
    <mergeCell ref="E34:E39"/>
    <mergeCell ref="F34:F39"/>
    <mergeCell ref="G34:G39"/>
    <mergeCell ref="H34:H39"/>
    <mergeCell ref="E40:E42"/>
    <mergeCell ref="AE34:AE39"/>
    <mergeCell ref="AF40:AF42"/>
    <mergeCell ref="AG40:AG42"/>
    <mergeCell ref="AH40:AH42"/>
    <mergeCell ref="AI40:AI42"/>
    <mergeCell ref="AJ40:AJ42"/>
    <mergeCell ref="AK40:AK42"/>
    <mergeCell ref="AL40:AL42"/>
    <mergeCell ref="AM40:AM42"/>
    <mergeCell ref="AF34:AF39"/>
    <mergeCell ref="AG34:AG39"/>
    <mergeCell ref="AH34:AH39"/>
    <mergeCell ref="AI34:AI39"/>
    <mergeCell ref="AJ34:AJ39"/>
    <mergeCell ref="AK34:AK39"/>
    <mergeCell ref="AL34:AL39"/>
    <mergeCell ref="AM34:AM39"/>
    <mergeCell ref="AH43:AH52"/>
    <mergeCell ref="AI43:AI52"/>
    <mergeCell ref="AJ43:AJ52"/>
    <mergeCell ref="AK43:AK52"/>
    <mergeCell ref="AL43:AL52"/>
    <mergeCell ref="U43:U52"/>
    <mergeCell ref="V43:V52"/>
    <mergeCell ref="W43:W52"/>
    <mergeCell ref="X43:X52"/>
    <mergeCell ref="Y43:Y52"/>
    <mergeCell ref="Z43:Z52"/>
    <mergeCell ref="AA43:AA52"/>
    <mergeCell ref="AB43:AB52"/>
    <mergeCell ref="AC43:AC52"/>
    <mergeCell ref="AM43:AM52"/>
    <mergeCell ref="U53:U58"/>
    <mergeCell ref="V53:V58"/>
    <mergeCell ref="W53:W58"/>
    <mergeCell ref="X53:X58"/>
    <mergeCell ref="Y53:Y58"/>
    <mergeCell ref="Z53:Z58"/>
    <mergeCell ref="AA53:AA58"/>
    <mergeCell ref="AB53:AB58"/>
    <mergeCell ref="AC53:AC58"/>
    <mergeCell ref="AD53:AD58"/>
    <mergeCell ref="AE53:AE58"/>
    <mergeCell ref="AF53:AF58"/>
    <mergeCell ref="AG53:AG58"/>
    <mergeCell ref="AH53:AH58"/>
    <mergeCell ref="AI53:AI58"/>
    <mergeCell ref="AJ53:AJ58"/>
    <mergeCell ref="AK53:AK58"/>
    <mergeCell ref="AL53:AL58"/>
    <mergeCell ref="AM53:AM58"/>
    <mergeCell ref="AD43:AD52"/>
    <mergeCell ref="AE43:AE52"/>
    <mergeCell ref="AF43:AF52"/>
    <mergeCell ref="AG43:AG52"/>
    <mergeCell ref="U59:U85"/>
    <mergeCell ref="V59:V85"/>
    <mergeCell ref="W59:W85"/>
    <mergeCell ref="X59:X85"/>
    <mergeCell ref="Y59:Y85"/>
    <mergeCell ref="Z59:Z85"/>
    <mergeCell ref="AA59:AA85"/>
    <mergeCell ref="AB59:AB85"/>
    <mergeCell ref="AC59:AC85"/>
    <mergeCell ref="AM59:AM85"/>
    <mergeCell ref="AD59:AD85"/>
    <mergeCell ref="AE59:AE85"/>
    <mergeCell ref="AF59:AF85"/>
    <mergeCell ref="AG59:AG85"/>
    <mergeCell ref="AH59:AH85"/>
    <mergeCell ref="AI59:AI85"/>
    <mergeCell ref="AJ59:AJ85"/>
    <mergeCell ref="AK59:AK85"/>
    <mergeCell ref="AL59:AL85"/>
    <mergeCell ref="AK11:AK27"/>
    <mergeCell ref="AM11:AM27"/>
    <mergeCell ref="V11:V27"/>
    <mergeCell ref="X11:X27"/>
    <mergeCell ref="Z11:Z27"/>
    <mergeCell ref="AB11:AB27"/>
    <mergeCell ref="AD11:AD27"/>
    <mergeCell ref="AF11:AF27"/>
    <mergeCell ref="AH11:AH27"/>
    <mergeCell ref="AJ11:AJ27"/>
    <mergeCell ref="AL11:AL27"/>
    <mergeCell ref="AE11:AE27"/>
    <mergeCell ref="AG11:AG27"/>
    <mergeCell ref="AI11:AI27"/>
    <mergeCell ref="AG28:AG32"/>
    <mergeCell ref="AH28:AH32"/>
    <mergeCell ref="AI28:AI32"/>
    <mergeCell ref="AJ28:AJ32"/>
    <mergeCell ref="AK28:AK32"/>
    <mergeCell ref="AL28:AL32"/>
    <mergeCell ref="AM28:AM32"/>
    <mergeCell ref="X28:X32"/>
    <mergeCell ref="Y28:Y32"/>
    <mergeCell ref="Z28:Z32"/>
    <mergeCell ref="AA28:AA32"/>
    <mergeCell ref="AB28:AB32"/>
    <mergeCell ref="AC28:AC32"/>
    <mergeCell ref="AD28:AD32"/>
    <mergeCell ref="AE28:AE32"/>
    <mergeCell ref="AF28:AF3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29"/>
  <sheetViews>
    <sheetView topLeftCell="I1" zoomScale="74" zoomScaleNormal="74" workbookViewId="0">
      <pane ySplit="8" topLeftCell="A30" activePane="bottomLeft" state="frozen"/>
      <selection pane="bottomLeft" activeCell="R23" sqref="R23"/>
    </sheetView>
  </sheetViews>
  <sheetFormatPr baseColWidth="10" defaultColWidth="11.42578125" defaultRowHeight="14.25" x14ac:dyDescent="0.2"/>
  <cols>
    <col min="1" max="1" width="5.85546875" style="14" customWidth="1"/>
    <col min="2" max="2" width="6.140625" style="1" customWidth="1"/>
    <col min="3" max="3" width="10.5703125" style="1" customWidth="1"/>
    <col min="4" max="4" width="11.7109375" style="1" customWidth="1"/>
    <col min="5" max="5" width="11.28515625" style="993" customWidth="1"/>
    <col min="6" max="6" width="28.140625" style="1" customWidth="1"/>
    <col min="7" max="7" width="14.140625" style="1" customWidth="1"/>
    <col min="8" max="8" width="26.85546875" style="15" customWidth="1"/>
    <col min="9" max="9" width="6.85546875" style="13" customWidth="1"/>
    <col min="10" max="10" width="46.28515625" style="13" customWidth="1"/>
    <col min="11" max="11" width="12.7109375" style="13" customWidth="1"/>
    <col min="12" max="12" width="23" style="16" customWidth="1"/>
    <col min="13" max="13" width="13.7109375" style="242" customWidth="1"/>
    <col min="14" max="14" width="26.140625" style="17" customWidth="1"/>
    <col min="15" max="15" width="24.7109375" style="18" customWidth="1"/>
    <col min="16" max="16" width="20.7109375" style="15" customWidth="1"/>
    <col min="17" max="17" width="38.5703125" style="15" customWidth="1"/>
    <col min="18" max="18" width="23.140625" style="15" customWidth="1"/>
    <col min="19" max="19" width="11.28515625" style="19" customWidth="1"/>
    <col min="20" max="20" width="20.28515625" style="20" customWidth="1"/>
    <col min="21" max="21" width="9.5703125" style="21" bestFit="1" customWidth="1"/>
    <col min="22" max="23" width="9.5703125" style="1" bestFit="1" customWidth="1"/>
    <col min="24" max="24" width="8.28515625" style="1" bestFit="1" customWidth="1"/>
    <col min="25" max="25" width="9.5703125" style="1" bestFit="1" customWidth="1"/>
    <col min="26" max="26" width="8.28515625" style="1" bestFit="1" customWidth="1"/>
    <col min="27" max="27" width="7" style="1" bestFit="1" customWidth="1"/>
    <col min="28" max="28" width="8.28515625" style="1" bestFit="1" customWidth="1"/>
    <col min="29" max="32" width="4.28515625" style="1" bestFit="1" customWidth="1"/>
    <col min="33" max="35" width="8.28515625" style="1" bestFit="1" customWidth="1"/>
    <col min="36" max="36" width="9" style="1" bestFit="1" customWidth="1"/>
    <col min="37" max="37" width="9.5703125" style="1" customWidth="1"/>
    <col min="38" max="38" width="12.5703125" style="22" customWidth="1"/>
    <col min="39" max="39" width="24.42578125" style="23" customWidth="1"/>
    <col min="40" max="40" width="9.140625" style="1" customWidth="1"/>
    <col min="41" max="16384" width="11.42578125" style="1"/>
  </cols>
  <sheetData>
    <row r="1" spans="1:58" ht="10.5" customHeight="1" x14ac:dyDescent="0.2">
      <c r="A1" s="1817" t="s">
        <v>1127</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c r="AC1" s="1817"/>
      <c r="AD1" s="1817"/>
      <c r="AE1" s="1817"/>
      <c r="AF1" s="1817"/>
      <c r="AG1" s="1817"/>
      <c r="AH1" s="1817"/>
      <c r="AI1" s="1817"/>
      <c r="AJ1" s="1817"/>
      <c r="AK1" s="1818"/>
      <c r="AL1" s="26" t="s">
        <v>0</v>
      </c>
      <c r="AM1" s="26" t="s">
        <v>953</v>
      </c>
      <c r="AN1" s="13"/>
      <c r="AO1" s="13"/>
      <c r="AP1" s="13"/>
      <c r="AQ1" s="13"/>
      <c r="AR1" s="13"/>
      <c r="AS1" s="13"/>
      <c r="AT1" s="13"/>
      <c r="AU1" s="13"/>
      <c r="AV1" s="13"/>
      <c r="AW1" s="13"/>
      <c r="AX1" s="13"/>
      <c r="AY1" s="13"/>
      <c r="AZ1" s="13"/>
      <c r="BA1" s="13"/>
      <c r="BB1" s="13"/>
      <c r="BC1" s="13"/>
      <c r="BD1" s="13"/>
      <c r="BE1" s="13"/>
      <c r="BF1" s="13"/>
    </row>
    <row r="2" spans="1:58" ht="12" customHeight="1" x14ac:dyDescent="0.2">
      <c r="A2" s="1817"/>
      <c r="B2" s="1817"/>
      <c r="C2" s="1817"/>
      <c r="D2" s="1817"/>
      <c r="E2" s="1817"/>
      <c r="F2" s="1817"/>
      <c r="G2" s="1817"/>
      <c r="H2" s="1817"/>
      <c r="I2" s="1817"/>
      <c r="J2" s="1817"/>
      <c r="K2" s="1817"/>
      <c r="L2" s="1817"/>
      <c r="M2" s="1817"/>
      <c r="N2" s="1817"/>
      <c r="O2" s="1817"/>
      <c r="P2" s="1817"/>
      <c r="Q2" s="1817"/>
      <c r="R2" s="1817"/>
      <c r="S2" s="1817"/>
      <c r="T2" s="1817"/>
      <c r="U2" s="1817"/>
      <c r="V2" s="1817"/>
      <c r="W2" s="1817"/>
      <c r="X2" s="1817"/>
      <c r="Y2" s="1817"/>
      <c r="Z2" s="1817"/>
      <c r="AA2" s="1817"/>
      <c r="AB2" s="1817"/>
      <c r="AC2" s="1817"/>
      <c r="AD2" s="1817"/>
      <c r="AE2" s="1817"/>
      <c r="AF2" s="1817"/>
      <c r="AG2" s="1817"/>
      <c r="AH2" s="1817"/>
      <c r="AI2" s="1817"/>
      <c r="AJ2" s="1817"/>
      <c r="AK2" s="1818"/>
      <c r="AL2" s="27" t="s">
        <v>1</v>
      </c>
      <c r="AM2" s="26" t="s">
        <v>954</v>
      </c>
      <c r="AN2" s="13"/>
      <c r="AO2" s="13"/>
      <c r="AP2" s="13"/>
      <c r="AQ2" s="13"/>
      <c r="AR2" s="13"/>
      <c r="AS2" s="13"/>
      <c r="AT2" s="13"/>
      <c r="AU2" s="13"/>
      <c r="AV2" s="13"/>
      <c r="AW2" s="13"/>
      <c r="AX2" s="13"/>
      <c r="AY2" s="13"/>
      <c r="AZ2" s="13"/>
      <c r="BA2" s="13"/>
      <c r="BB2" s="13"/>
      <c r="BC2" s="13"/>
      <c r="BD2" s="13"/>
      <c r="BE2" s="13"/>
      <c r="BF2" s="13"/>
    </row>
    <row r="3" spans="1:58" ht="13.5" customHeight="1" x14ac:dyDescent="0.2">
      <c r="A3" s="1817"/>
      <c r="B3" s="1817"/>
      <c r="C3" s="1817"/>
      <c r="D3" s="1817"/>
      <c r="E3" s="1817"/>
      <c r="F3" s="1817"/>
      <c r="G3" s="1817"/>
      <c r="H3" s="1817"/>
      <c r="I3" s="1817"/>
      <c r="J3" s="1817"/>
      <c r="K3" s="1817"/>
      <c r="L3" s="1817"/>
      <c r="M3" s="1817"/>
      <c r="N3" s="1817"/>
      <c r="O3" s="1817"/>
      <c r="P3" s="1817"/>
      <c r="Q3" s="1817"/>
      <c r="R3" s="1817"/>
      <c r="S3" s="1817"/>
      <c r="T3" s="1817"/>
      <c r="U3" s="1817"/>
      <c r="V3" s="1817"/>
      <c r="W3" s="1817"/>
      <c r="X3" s="1817"/>
      <c r="Y3" s="1817"/>
      <c r="Z3" s="1817"/>
      <c r="AA3" s="1817"/>
      <c r="AB3" s="1817"/>
      <c r="AC3" s="1817"/>
      <c r="AD3" s="1817"/>
      <c r="AE3" s="1817"/>
      <c r="AF3" s="1817"/>
      <c r="AG3" s="1817"/>
      <c r="AH3" s="1817"/>
      <c r="AI3" s="1817"/>
      <c r="AJ3" s="1817"/>
      <c r="AK3" s="1818"/>
      <c r="AL3" s="26" t="s">
        <v>2</v>
      </c>
      <c r="AM3" s="32" t="s">
        <v>955</v>
      </c>
      <c r="AN3" s="13"/>
      <c r="AO3" s="13"/>
      <c r="AP3" s="13"/>
      <c r="AQ3" s="13"/>
      <c r="AR3" s="13"/>
      <c r="AS3" s="13"/>
      <c r="AT3" s="13"/>
      <c r="AU3" s="13"/>
      <c r="AV3" s="13"/>
      <c r="AW3" s="13"/>
      <c r="AX3" s="13"/>
      <c r="AY3" s="13"/>
      <c r="AZ3" s="13"/>
      <c r="BA3" s="13"/>
      <c r="BB3" s="13"/>
      <c r="BC3" s="13"/>
      <c r="BD3" s="13"/>
      <c r="BE3" s="13"/>
      <c r="BF3" s="13"/>
    </row>
    <row r="4" spans="1:58" ht="10.5" customHeight="1"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26" t="s">
        <v>3</v>
      </c>
      <c r="AM4" s="28" t="s">
        <v>956</v>
      </c>
      <c r="AN4" s="13"/>
      <c r="AO4" s="13"/>
      <c r="AP4" s="13"/>
      <c r="AQ4" s="13"/>
      <c r="AR4" s="13"/>
      <c r="AS4" s="13"/>
      <c r="AT4" s="13"/>
      <c r="AU4" s="13"/>
      <c r="AV4" s="13"/>
      <c r="AW4" s="13"/>
      <c r="AX4" s="13"/>
      <c r="AY4" s="13"/>
      <c r="AZ4" s="13"/>
      <c r="BA4" s="13"/>
      <c r="BB4" s="13"/>
      <c r="BC4" s="13"/>
      <c r="BD4" s="13"/>
      <c r="BE4" s="13"/>
      <c r="BF4" s="13"/>
    </row>
    <row r="5" spans="1:58" ht="14.25" customHeight="1" x14ac:dyDescent="0.2">
      <c r="A5" s="1821" t="s">
        <v>1031</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row>
    <row r="6" spans="1:58" ht="10.5" customHeight="1" x14ac:dyDescent="0.2">
      <c r="A6" s="1822"/>
      <c r="B6" s="1822"/>
      <c r="C6" s="1822"/>
      <c r="D6" s="1822"/>
      <c r="E6" s="1822"/>
      <c r="F6" s="1822"/>
      <c r="G6" s="1822"/>
      <c r="H6" s="1822"/>
      <c r="I6" s="1822"/>
      <c r="J6" s="2"/>
      <c r="K6" s="3"/>
      <c r="L6" s="3"/>
      <c r="M6" s="3"/>
      <c r="N6" s="3"/>
      <c r="O6" s="3"/>
      <c r="P6" s="3"/>
      <c r="Q6" s="3"/>
      <c r="R6" s="3"/>
      <c r="S6" s="3"/>
      <c r="T6" s="3"/>
      <c r="U6" s="1824" t="s">
        <v>959</v>
      </c>
      <c r="V6" s="1819"/>
      <c r="W6" s="1819"/>
      <c r="X6" s="1819"/>
      <c r="Y6" s="1819"/>
      <c r="Z6" s="1819"/>
      <c r="AA6" s="1819"/>
      <c r="AB6" s="1819"/>
      <c r="AC6" s="1819"/>
      <c r="AD6" s="1819"/>
      <c r="AE6" s="1819"/>
      <c r="AF6" s="1819"/>
      <c r="AG6" s="1819"/>
      <c r="AH6" s="1819"/>
      <c r="AI6" s="1820"/>
      <c r="AJ6" s="1012"/>
      <c r="AK6" s="3"/>
      <c r="AL6" s="3"/>
      <c r="AM6" s="25"/>
      <c r="AN6" s="13"/>
      <c r="AO6" s="13"/>
      <c r="AP6" s="13"/>
      <c r="AQ6" s="13"/>
      <c r="AR6" s="13"/>
      <c r="AS6" s="13"/>
      <c r="AT6" s="13"/>
      <c r="AU6" s="13"/>
      <c r="AV6" s="13"/>
      <c r="AW6" s="13"/>
      <c r="AX6" s="13"/>
      <c r="AY6" s="13"/>
      <c r="AZ6" s="13"/>
      <c r="BA6" s="13"/>
      <c r="BB6" s="13"/>
      <c r="BC6" s="13"/>
      <c r="BD6" s="13"/>
      <c r="BE6" s="13"/>
      <c r="BF6" s="13"/>
    </row>
    <row r="7" spans="1:58" ht="30.75"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1838"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row>
    <row r="8" spans="1:58" s="41" customFormat="1" ht="48.75" customHeight="1" x14ac:dyDescent="0.2">
      <c r="A8" s="37" t="s">
        <v>980</v>
      </c>
      <c r="B8" s="38" t="s">
        <v>981</v>
      </c>
      <c r="C8" s="39" t="s">
        <v>980</v>
      </c>
      <c r="D8" s="38" t="s">
        <v>981</v>
      </c>
      <c r="E8" s="992" t="s">
        <v>980</v>
      </c>
      <c r="F8" s="38" t="s">
        <v>981</v>
      </c>
      <c r="G8" s="38" t="s">
        <v>980</v>
      </c>
      <c r="H8" s="38" t="s">
        <v>981</v>
      </c>
      <c r="I8" s="1828"/>
      <c r="J8" s="1828"/>
      <c r="K8" s="1828"/>
      <c r="L8" s="1828"/>
      <c r="M8" s="1833"/>
      <c r="N8" s="1835"/>
      <c r="O8" s="1837"/>
      <c r="P8" s="1837"/>
      <c r="Q8" s="1828"/>
      <c r="R8" s="1839"/>
      <c r="S8" s="40" t="s">
        <v>982</v>
      </c>
      <c r="T8" s="1013"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16"/>
      <c r="BE8" s="16"/>
      <c r="BF8" s="16"/>
    </row>
    <row r="9" spans="1:58" s="219" customFormat="1" ht="21" customHeight="1" x14ac:dyDescent="0.2">
      <c r="A9" s="205">
        <v>4</v>
      </c>
      <c r="B9" s="206" t="s">
        <v>998</v>
      </c>
      <c r="C9" s="207"/>
      <c r="D9" s="208"/>
      <c r="E9" s="208"/>
      <c r="F9" s="208"/>
      <c r="G9" s="208"/>
      <c r="H9" s="209"/>
      <c r="I9" s="208"/>
      <c r="J9" s="208"/>
      <c r="K9" s="208"/>
      <c r="L9" s="210"/>
      <c r="M9" s="211"/>
      <c r="N9" s="212"/>
      <c r="O9" s="213"/>
      <c r="P9" s="209"/>
      <c r="Q9" s="209"/>
      <c r="R9" s="209"/>
      <c r="S9" s="214"/>
      <c r="T9" s="215"/>
      <c r="U9" s="210"/>
      <c r="V9" s="216"/>
      <c r="W9" s="208"/>
      <c r="X9" s="208"/>
      <c r="Y9" s="208"/>
      <c r="Z9" s="208"/>
      <c r="AA9" s="208"/>
      <c r="AB9" s="208"/>
      <c r="AC9" s="208"/>
      <c r="AD9" s="208"/>
      <c r="AE9" s="208"/>
      <c r="AF9" s="208"/>
      <c r="AG9" s="208"/>
      <c r="AH9" s="208"/>
      <c r="AI9" s="208"/>
      <c r="AJ9" s="208"/>
      <c r="AK9" s="208"/>
      <c r="AL9" s="217"/>
      <c r="AM9" s="217"/>
      <c r="AN9" s="218"/>
      <c r="AO9" s="218"/>
      <c r="AP9" s="218"/>
      <c r="AQ9" s="218"/>
      <c r="AR9" s="218"/>
      <c r="AS9" s="218"/>
      <c r="AT9" s="218"/>
      <c r="AU9" s="218"/>
      <c r="AV9" s="218"/>
      <c r="AW9" s="218"/>
      <c r="AX9" s="218"/>
      <c r="AY9" s="218"/>
      <c r="AZ9" s="218"/>
      <c r="BA9" s="218"/>
      <c r="BB9" s="218"/>
      <c r="BC9" s="218"/>
      <c r="BD9" s="218"/>
    </row>
    <row r="10" spans="1:58" ht="21.75" customHeight="1" x14ac:dyDescent="0.25">
      <c r="A10" s="351"/>
      <c r="B10" s="352"/>
      <c r="C10" s="178">
        <v>4599</v>
      </c>
      <c r="D10" s="179" t="s">
        <v>7</v>
      </c>
      <c r="E10" s="503"/>
      <c r="F10" s="501"/>
      <c r="G10" s="501"/>
      <c r="H10" s="501"/>
      <c r="I10" s="502"/>
      <c r="J10" s="220"/>
      <c r="K10" s="221"/>
      <c r="L10" s="222"/>
      <c r="M10" s="223"/>
      <c r="N10" s="224"/>
      <c r="O10" s="225"/>
      <c r="P10" s="225"/>
      <c r="Q10" s="225"/>
      <c r="R10" s="226"/>
      <c r="S10" s="227"/>
      <c r="T10" s="221"/>
      <c r="U10" s="228"/>
      <c r="V10" s="220"/>
      <c r="W10" s="220"/>
      <c r="X10" s="220"/>
      <c r="Y10" s="220"/>
      <c r="Z10" s="220"/>
      <c r="AA10" s="220"/>
      <c r="AB10" s="220"/>
      <c r="AC10" s="220"/>
      <c r="AD10" s="220"/>
      <c r="AE10" s="220"/>
      <c r="AF10" s="220"/>
      <c r="AG10" s="220"/>
      <c r="AH10" s="220"/>
      <c r="AI10" s="220"/>
      <c r="AJ10" s="220"/>
      <c r="AK10" s="229"/>
      <c r="AL10" s="229"/>
      <c r="AM10" s="225"/>
      <c r="AN10" s="12"/>
      <c r="AO10" s="204"/>
      <c r="AP10" s="13"/>
      <c r="AQ10" s="13"/>
      <c r="AR10" s="13"/>
      <c r="AS10" s="13"/>
      <c r="AT10" s="13"/>
      <c r="AU10" s="13"/>
      <c r="AV10" s="13"/>
      <c r="AW10" s="13"/>
      <c r="AX10" s="13"/>
      <c r="AY10" s="13"/>
      <c r="AZ10" s="13"/>
      <c r="BA10" s="13"/>
      <c r="BB10" s="13"/>
      <c r="BC10" s="13"/>
      <c r="BD10" s="13"/>
    </row>
    <row r="11" spans="1:58" s="251" customFormat="1" ht="21.75" customHeight="1" x14ac:dyDescent="0.2">
      <c r="A11" s="353"/>
      <c r="B11" s="354"/>
      <c r="C11" s="504"/>
      <c r="D11" s="505"/>
      <c r="E11" s="1852">
        <v>4599002</v>
      </c>
      <c r="F11" s="1853" t="s">
        <v>62</v>
      </c>
      <c r="G11" s="1855">
        <v>459900201</v>
      </c>
      <c r="H11" s="1857" t="s">
        <v>63</v>
      </c>
      <c r="I11" s="1859">
        <v>1</v>
      </c>
      <c r="J11" s="499" t="s">
        <v>1128</v>
      </c>
      <c r="K11" s="1861" t="s">
        <v>64</v>
      </c>
      <c r="L11" s="1863" t="s">
        <v>65</v>
      </c>
      <c r="M11" s="1865">
        <v>1</v>
      </c>
      <c r="N11" s="1866">
        <v>1820000000</v>
      </c>
      <c r="O11" s="1868" t="s">
        <v>66</v>
      </c>
      <c r="P11" s="1868" t="s">
        <v>1129</v>
      </c>
      <c r="Q11" s="1849" t="s">
        <v>1130</v>
      </c>
      <c r="R11" s="500">
        <v>570000000</v>
      </c>
      <c r="S11" s="512">
        <v>20</v>
      </c>
      <c r="T11" s="499" t="s">
        <v>1131</v>
      </c>
      <c r="U11" s="1872">
        <v>295972</v>
      </c>
      <c r="V11" s="1872">
        <v>285580</v>
      </c>
      <c r="W11" s="1872">
        <v>135545</v>
      </c>
      <c r="X11" s="1872">
        <v>44254</v>
      </c>
      <c r="Y11" s="1872">
        <v>309146</v>
      </c>
      <c r="Z11" s="1872">
        <v>92607</v>
      </c>
      <c r="AA11" s="1872">
        <v>2145</v>
      </c>
      <c r="AB11" s="1872">
        <v>12718</v>
      </c>
      <c r="AC11" s="1870">
        <v>26</v>
      </c>
      <c r="AD11" s="1870">
        <v>37</v>
      </c>
      <c r="AE11" s="1870" t="s">
        <v>1132</v>
      </c>
      <c r="AF11" s="1870" t="s">
        <v>1132</v>
      </c>
      <c r="AG11" s="1872">
        <v>44350</v>
      </c>
      <c r="AH11" s="1872">
        <v>21944</v>
      </c>
      <c r="AI11" s="1872">
        <v>75687</v>
      </c>
      <c r="AJ11" s="1872">
        <v>581552</v>
      </c>
      <c r="AK11" s="1875">
        <v>44201</v>
      </c>
      <c r="AL11" s="1875">
        <v>44560</v>
      </c>
      <c r="AM11" s="1873" t="s">
        <v>1133</v>
      </c>
      <c r="AN11" s="359"/>
      <c r="AO11" s="359"/>
    </row>
    <row r="12" spans="1:58" s="251" customFormat="1" ht="29.25" customHeight="1" x14ac:dyDescent="0.2">
      <c r="A12" s="353"/>
      <c r="B12" s="354"/>
      <c r="C12" s="504"/>
      <c r="D12" s="505"/>
      <c r="E12" s="1852"/>
      <c r="F12" s="1854"/>
      <c r="G12" s="1856"/>
      <c r="H12" s="1858"/>
      <c r="I12" s="1860"/>
      <c r="J12" s="495" t="s">
        <v>1134</v>
      </c>
      <c r="K12" s="1862"/>
      <c r="L12" s="1864"/>
      <c r="M12" s="1860"/>
      <c r="N12" s="1867"/>
      <c r="O12" s="1869"/>
      <c r="P12" s="1869"/>
      <c r="Q12" s="1850"/>
      <c r="R12" s="496">
        <v>20000000</v>
      </c>
      <c r="S12" s="513">
        <v>56</v>
      </c>
      <c r="T12" s="495" t="s">
        <v>1135</v>
      </c>
      <c r="U12" s="1871"/>
      <c r="V12" s="1871"/>
      <c r="W12" s="1871"/>
      <c r="X12" s="1871"/>
      <c r="Y12" s="1871"/>
      <c r="Z12" s="1871"/>
      <c r="AA12" s="1871"/>
      <c r="AB12" s="1871"/>
      <c r="AC12" s="1871"/>
      <c r="AD12" s="1871"/>
      <c r="AE12" s="1871"/>
      <c r="AF12" s="1871"/>
      <c r="AG12" s="1871"/>
      <c r="AH12" s="1871"/>
      <c r="AI12" s="1871"/>
      <c r="AJ12" s="1871"/>
      <c r="AK12" s="1876"/>
      <c r="AL12" s="1876"/>
      <c r="AM12" s="1874"/>
      <c r="AN12" s="359"/>
      <c r="AO12" s="359"/>
    </row>
    <row r="13" spans="1:58" s="251" customFormat="1" ht="34.5" customHeight="1" x14ac:dyDescent="0.2">
      <c r="A13" s="353"/>
      <c r="B13" s="354"/>
      <c r="C13" s="504"/>
      <c r="D13" s="505"/>
      <c r="E13" s="1852"/>
      <c r="F13" s="1854"/>
      <c r="G13" s="1856"/>
      <c r="H13" s="1858"/>
      <c r="I13" s="1860"/>
      <c r="J13" s="495" t="s">
        <v>1136</v>
      </c>
      <c r="K13" s="1862"/>
      <c r="L13" s="1864"/>
      <c r="M13" s="1860"/>
      <c r="N13" s="1867"/>
      <c r="O13" s="1869"/>
      <c r="P13" s="1869"/>
      <c r="Q13" s="1850"/>
      <c r="R13" s="496">
        <v>5000000</v>
      </c>
      <c r="S13" s="513">
        <v>56</v>
      </c>
      <c r="T13" s="495" t="s">
        <v>1135</v>
      </c>
      <c r="U13" s="1871"/>
      <c r="V13" s="1871"/>
      <c r="W13" s="1871"/>
      <c r="X13" s="1871"/>
      <c r="Y13" s="1871"/>
      <c r="Z13" s="1871"/>
      <c r="AA13" s="1871"/>
      <c r="AB13" s="1871"/>
      <c r="AC13" s="1871"/>
      <c r="AD13" s="1871"/>
      <c r="AE13" s="1871"/>
      <c r="AF13" s="1871"/>
      <c r="AG13" s="1871"/>
      <c r="AH13" s="1871"/>
      <c r="AI13" s="1871"/>
      <c r="AJ13" s="1871"/>
      <c r="AK13" s="1876"/>
      <c r="AL13" s="1876"/>
      <c r="AM13" s="1874"/>
      <c r="AN13" s="359"/>
      <c r="AO13" s="359"/>
    </row>
    <row r="14" spans="1:58" s="251" customFormat="1" ht="21.75" customHeight="1" x14ac:dyDescent="0.2">
      <c r="A14" s="353"/>
      <c r="B14" s="354"/>
      <c r="C14" s="504"/>
      <c r="D14" s="505"/>
      <c r="E14" s="1852"/>
      <c r="F14" s="1854"/>
      <c r="G14" s="1856"/>
      <c r="H14" s="1858"/>
      <c r="I14" s="1860"/>
      <c r="J14" s="495" t="s">
        <v>1137</v>
      </c>
      <c r="K14" s="1862"/>
      <c r="L14" s="1864"/>
      <c r="M14" s="1860"/>
      <c r="N14" s="1867"/>
      <c r="O14" s="1869"/>
      <c r="P14" s="1869"/>
      <c r="Q14" s="1850"/>
      <c r="R14" s="496">
        <v>20000000</v>
      </c>
      <c r="S14" s="513">
        <v>20</v>
      </c>
      <c r="T14" s="495" t="s">
        <v>1131</v>
      </c>
      <c r="U14" s="1871"/>
      <c r="V14" s="1871"/>
      <c r="W14" s="1871"/>
      <c r="X14" s="1871"/>
      <c r="Y14" s="1871"/>
      <c r="Z14" s="1871"/>
      <c r="AA14" s="1871"/>
      <c r="AB14" s="1871"/>
      <c r="AC14" s="1871"/>
      <c r="AD14" s="1871"/>
      <c r="AE14" s="1871"/>
      <c r="AF14" s="1871"/>
      <c r="AG14" s="1871"/>
      <c r="AH14" s="1871"/>
      <c r="AI14" s="1871"/>
      <c r="AJ14" s="1871"/>
      <c r="AK14" s="1876"/>
      <c r="AL14" s="1876"/>
      <c r="AM14" s="1874"/>
      <c r="AN14" s="359"/>
      <c r="AO14" s="359"/>
    </row>
    <row r="15" spans="1:58" s="251" customFormat="1" ht="30.75" customHeight="1" x14ac:dyDescent="0.2">
      <c r="A15" s="353"/>
      <c r="B15" s="354"/>
      <c r="C15" s="504"/>
      <c r="D15" s="505"/>
      <c r="E15" s="1852"/>
      <c r="F15" s="1854"/>
      <c r="G15" s="1856"/>
      <c r="H15" s="1858"/>
      <c r="I15" s="1860"/>
      <c r="J15" s="495" t="s">
        <v>1138</v>
      </c>
      <c r="K15" s="1862"/>
      <c r="L15" s="1864"/>
      <c r="M15" s="1860"/>
      <c r="N15" s="1867"/>
      <c r="O15" s="1869"/>
      <c r="P15" s="1869"/>
      <c r="Q15" s="1850"/>
      <c r="R15" s="496">
        <v>5000000</v>
      </c>
      <c r="S15" s="513">
        <v>56</v>
      </c>
      <c r="T15" s="495" t="s">
        <v>1135</v>
      </c>
      <c r="U15" s="1871"/>
      <c r="V15" s="1871"/>
      <c r="W15" s="1871"/>
      <c r="X15" s="1871"/>
      <c r="Y15" s="1871"/>
      <c r="Z15" s="1871"/>
      <c r="AA15" s="1871"/>
      <c r="AB15" s="1871"/>
      <c r="AC15" s="1871"/>
      <c r="AD15" s="1871"/>
      <c r="AE15" s="1871"/>
      <c r="AF15" s="1871"/>
      <c r="AG15" s="1871"/>
      <c r="AH15" s="1871"/>
      <c r="AI15" s="1871"/>
      <c r="AJ15" s="1871"/>
      <c r="AK15" s="1876"/>
      <c r="AL15" s="1876"/>
      <c r="AM15" s="1874"/>
      <c r="AN15" s="359"/>
      <c r="AO15" s="359"/>
    </row>
    <row r="16" spans="1:58" s="251" customFormat="1" ht="27" customHeight="1" x14ac:dyDescent="0.2">
      <c r="A16" s="353"/>
      <c r="B16" s="354"/>
      <c r="C16" s="504"/>
      <c r="D16" s="505"/>
      <c r="E16" s="1852"/>
      <c r="F16" s="1854"/>
      <c r="G16" s="1856"/>
      <c r="H16" s="1858"/>
      <c r="I16" s="1860"/>
      <c r="J16" s="495" t="s">
        <v>1139</v>
      </c>
      <c r="K16" s="1862"/>
      <c r="L16" s="1864"/>
      <c r="M16" s="1860"/>
      <c r="N16" s="1867"/>
      <c r="O16" s="1869"/>
      <c r="P16" s="1869"/>
      <c r="Q16" s="1850"/>
      <c r="R16" s="496">
        <v>20000000</v>
      </c>
      <c r="S16" s="513">
        <v>56</v>
      </c>
      <c r="T16" s="495" t="s">
        <v>1135</v>
      </c>
      <c r="U16" s="1871"/>
      <c r="V16" s="1871"/>
      <c r="W16" s="1871"/>
      <c r="X16" s="1871"/>
      <c r="Y16" s="1871"/>
      <c r="Z16" s="1871"/>
      <c r="AA16" s="1871"/>
      <c r="AB16" s="1871"/>
      <c r="AC16" s="1871"/>
      <c r="AD16" s="1871"/>
      <c r="AE16" s="1871"/>
      <c r="AF16" s="1871"/>
      <c r="AG16" s="1871"/>
      <c r="AH16" s="1871"/>
      <c r="AI16" s="1871"/>
      <c r="AJ16" s="1871"/>
      <c r="AK16" s="1876"/>
      <c r="AL16" s="1876"/>
      <c r="AM16" s="1874"/>
      <c r="AN16" s="359"/>
      <c r="AO16" s="359"/>
    </row>
    <row r="17" spans="1:41" s="251" customFormat="1" ht="21.75" customHeight="1" x14ac:dyDescent="0.2">
      <c r="A17" s="353"/>
      <c r="B17" s="354"/>
      <c r="C17" s="504"/>
      <c r="D17" s="505"/>
      <c r="E17" s="1852"/>
      <c r="F17" s="1854"/>
      <c r="G17" s="1856"/>
      <c r="H17" s="1858"/>
      <c r="I17" s="1860"/>
      <c r="J17" s="495" t="s">
        <v>1140</v>
      </c>
      <c r="K17" s="1862"/>
      <c r="L17" s="1864"/>
      <c r="M17" s="1860"/>
      <c r="N17" s="1867"/>
      <c r="O17" s="1869"/>
      <c r="P17" s="1869"/>
      <c r="Q17" s="1850"/>
      <c r="R17" s="496">
        <v>20000000</v>
      </c>
      <c r="S17" s="513">
        <v>20</v>
      </c>
      <c r="T17" s="495" t="s">
        <v>1131</v>
      </c>
      <c r="U17" s="1871"/>
      <c r="V17" s="1871"/>
      <c r="W17" s="1871"/>
      <c r="X17" s="1871"/>
      <c r="Y17" s="1871"/>
      <c r="Z17" s="1871"/>
      <c r="AA17" s="1871"/>
      <c r="AB17" s="1871"/>
      <c r="AC17" s="1871"/>
      <c r="AD17" s="1871"/>
      <c r="AE17" s="1871"/>
      <c r="AF17" s="1871"/>
      <c r="AG17" s="1871"/>
      <c r="AH17" s="1871"/>
      <c r="AI17" s="1871"/>
      <c r="AJ17" s="1871"/>
      <c r="AK17" s="1876"/>
      <c r="AL17" s="1876"/>
      <c r="AM17" s="1874"/>
      <c r="AN17" s="359"/>
      <c r="AO17" s="359"/>
    </row>
    <row r="18" spans="1:41" s="251" customFormat="1" ht="21.75" customHeight="1" x14ac:dyDescent="0.2">
      <c r="A18" s="353"/>
      <c r="B18" s="354"/>
      <c r="C18" s="504"/>
      <c r="D18" s="505"/>
      <c r="E18" s="1852"/>
      <c r="F18" s="1854"/>
      <c r="G18" s="1856"/>
      <c r="H18" s="1858"/>
      <c r="I18" s="1860"/>
      <c r="J18" s="495" t="s">
        <v>1141</v>
      </c>
      <c r="K18" s="1862"/>
      <c r="L18" s="1864"/>
      <c r="M18" s="1860"/>
      <c r="N18" s="1867"/>
      <c r="O18" s="1869"/>
      <c r="P18" s="1869"/>
      <c r="Q18" s="1850"/>
      <c r="R18" s="496">
        <v>100000000</v>
      </c>
      <c r="S18" s="513">
        <v>20</v>
      </c>
      <c r="T18" s="495" t="s">
        <v>1131</v>
      </c>
      <c r="U18" s="1871"/>
      <c r="V18" s="1871"/>
      <c r="W18" s="1871"/>
      <c r="X18" s="1871"/>
      <c r="Y18" s="1871"/>
      <c r="Z18" s="1871"/>
      <c r="AA18" s="1871"/>
      <c r="AB18" s="1871"/>
      <c r="AC18" s="1871"/>
      <c r="AD18" s="1871"/>
      <c r="AE18" s="1871"/>
      <c r="AF18" s="1871"/>
      <c r="AG18" s="1871"/>
      <c r="AH18" s="1871"/>
      <c r="AI18" s="1871"/>
      <c r="AJ18" s="1871"/>
      <c r="AK18" s="1876"/>
      <c r="AL18" s="1876"/>
      <c r="AM18" s="1874"/>
      <c r="AN18" s="359"/>
      <c r="AO18" s="359"/>
    </row>
    <row r="19" spans="1:41" s="251" customFormat="1" ht="21.75" customHeight="1" x14ac:dyDescent="0.2">
      <c r="A19" s="353"/>
      <c r="B19" s="354"/>
      <c r="C19" s="504"/>
      <c r="D19" s="505"/>
      <c r="E19" s="1852"/>
      <c r="F19" s="1854"/>
      <c r="G19" s="1856"/>
      <c r="H19" s="1858"/>
      <c r="I19" s="1860"/>
      <c r="J19" s="495" t="s">
        <v>1142</v>
      </c>
      <c r="K19" s="1862"/>
      <c r="L19" s="1864"/>
      <c r="M19" s="1860"/>
      <c r="N19" s="1867"/>
      <c r="O19" s="1869"/>
      <c r="P19" s="1869"/>
      <c r="Q19" s="1850"/>
      <c r="R19" s="496">
        <v>860000000</v>
      </c>
      <c r="S19" s="513">
        <v>20</v>
      </c>
      <c r="T19" s="495" t="s">
        <v>1131</v>
      </c>
      <c r="U19" s="1871"/>
      <c r="V19" s="1871"/>
      <c r="W19" s="1871"/>
      <c r="X19" s="1871"/>
      <c r="Y19" s="1871"/>
      <c r="Z19" s="1871"/>
      <c r="AA19" s="1871"/>
      <c r="AB19" s="1871"/>
      <c r="AC19" s="1871"/>
      <c r="AD19" s="1871"/>
      <c r="AE19" s="1871"/>
      <c r="AF19" s="1871"/>
      <c r="AG19" s="1871"/>
      <c r="AH19" s="1871"/>
      <c r="AI19" s="1871"/>
      <c r="AJ19" s="1871"/>
      <c r="AK19" s="1876"/>
      <c r="AL19" s="1876"/>
      <c r="AM19" s="1874"/>
      <c r="AN19" s="359"/>
      <c r="AO19" s="359"/>
    </row>
    <row r="20" spans="1:41" s="251" customFormat="1" ht="30.75" customHeight="1" x14ac:dyDescent="0.2">
      <c r="A20" s="353"/>
      <c r="B20" s="354"/>
      <c r="C20" s="504"/>
      <c r="D20" s="505"/>
      <c r="E20" s="1852"/>
      <c r="F20" s="1854"/>
      <c r="G20" s="1856"/>
      <c r="H20" s="1858"/>
      <c r="I20" s="1860"/>
      <c r="J20" s="497" t="s">
        <v>1143</v>
      </c>
      <c r="K20" s="1862"/>
      <c r="L20" s="1864"/>
      <c r="M20" s="1860"/>
      <c r="N20" s="1867"/>
      <c r="O20" s="1869"/>
      <c r="P20" s="1869"/>
      <c r="Q20" s="1850"/>
      <c r="R20" s="498">
        <v>200000000</v>
      </c>
      <c r="S20" s="514">
        <v>56</v>
      </c>
      <c r="T20" s="495" t="s">
        <v>1135</v>
      </c>
      <c r="U20" s="1871"/>
      <c r="V20" s="1871"/>
      <c r="W20" s="1871"/>
      <c r="X20" s="1871"/>
      <c r="Y20" s="1871"/>
      <c r="Z20" s="1871"/>
      <c r="AA20" s="1871"/>
      <c r="AB20" s="1871"/>
      <c r="AC20" s="1871"/>
      <c r="AD20" s="1871"/>
      <c r="AE20" s="1871"/>
      <c r="AF20" s="1871"/>
      <c r="AG20" s="1871"/>
      <c r="AH20" s="1871"/>
      <c r="AI20" s="1871"/>
      <c r="AJ20" s="1871"/>
      <c r="AK20" s="1876"/>
      <c r="AL20" s="1876"/>
      <c r="AM20" s="1874"/>
      <c r="AN20" s="359"/>
      <c r="AO20" s="359"/>
    </row>
    <row r="21" spans="1:41" s="251" customFormat="1" ht="168.75" customHeight="1" x14ac:dyDescent="0.2">
      <c r="A21" s="353"/>
      <c r="B21" s="354"/>
      <c r="C21" s="504"/>
      <c r="D21" s="505"/>
      <c r="E21" s="506">
        <v>4599002</v>
      </c>
      <c r="F21" s="508" t="s">
        <v>67</v>
      </c>
      <c r="G21" s="508">
        <v>459900200</v>
      </c>
      <c r="H21" s="509" t="s">
        <v>68</v>
      </c>
      <c r="I21" s="507">
        <v>1</v>
      </c>
      <c r="J21" s="519" t="s">
        <v>1144</v>
      </c>
      <c r="K21" s="508" t="s">
        <v>69</v>
      </c>
      <c r="L21" s="1263" t="s">
        <v>70</v>
      </c>
      <c r="M21" s="510">
        <v>1</v>
      </c>
      <c r="N21" s="511">
        <v>270000000</v>
      </c>
      <c r="O21" s="1261" t="s">
        <v>1145</v>
      </c>
      <c r="P21" s="1261" t="s">
        <v>1146</v>
      </c>
      <c r="Q21" s="1262" t="s">
        <v>1147</v>
      </c>
      <c r="R21" s="1298">
        <v>270000000</v>
      </c>
      <c r="S21" s="515">
        <v>20</v>
      </c>
      <c r="T21" s="516" t="s">
        <v>1007</v>
      </c>
      <c r="U21" s="517">
        <v>295972</v>
      </c>
      <c r="V21" s="517">
        <v>285580</v>
      </c>
      <c r="W21" s="517">
        <v>135545</v>
      </c>
      <c r="X21" s="517">
        <v>44254</v>
      </c>
      <c r="Y21" s="517">
        <v>309146</v>
      </c>
      <c r="Z21" s="517">
        <v>92607</v>
      </c>
      <c r="AA21" s="517">
        <v>2145</v>
      </c>
      <c r="AB21" s="517">
        <v>12718</v>
      </c>
      <c r="AC21" s="516">
        <v>26</v>
      </c>
      <c r="AD21" s="516">
        <v>37</v>
      </c>
      <c r="AE21" s="516" t="s">
        <v>1132</v>
      </c>
      <c r="AF21" s="516" t="s">
        <v>1132</v>
      </c>
      <c r="AG21" s="517">
        <v>44350</v>
      </c>
      <c r="AH21" s="517">
        <v>21944</v>
      </c>
      <c r="AI21" s="517">
        <v>75687</v>
      </c>
      <c r="AJ21" s="517">
        <v>581552</v>
      </c>
      <c r="AK21" s="518">
        <v>44201</v>
      </c>
      <c r="AL21" s="518">
        <v>44560</v>
      </c>
      <c r="AM21" s="516" t="s">
        <v>1148</v>
      </c>
      <c r="AN21" s="359"/>
      <c r="AO21" s="359"/>
    </row>
    <row r="22" spans="1:41" s="251" customFormat="1" ht="15" customHeight="1" x14ac:dyDescent="0.2">
      <c r="A22" s="353"/>
      <c r="B22" s="354"/>
      <c r="C22" s="355"/>
      <c r="D22" s="356"/>
      <c r="E22" s="357"/>
      <c r="F22" s="357"/>
      <c r="G22" s="358"/>
      <c r="H22" s="357"/>
      <c r="I22" s="231"/>
      <c r="J22" s="231"/>
      <c r="K22" s="235"/>
      <c r="L22" s="230"/>
      <c r="M22" s="236"/>
      <c r="N22" s="237">
        <f>SUM(N11:N21)</f>
        <v>2090000000</v>
      </c>
      <c r="O22" s="232"/>
      <c r="P22" s="520"/>
      <c r="Q22" s="522" t="s">
        <v>1027</v>
      </c>
      <c r="R22" s="1297">
        <f>SUM(R11:R21)</f>
        <v>2090000000</v>
      </c>
      <c r="S22" s="521"/>
      <c r="T22" s="233"/>
      <c r="U22" s="238"/>
      <c r="V22" s="234"/>
      <c r="W22" s="234"/>
      <c r="X22" s="234"/>
      <c r="Y22" s="234"/>
      <c r="Z22" s="234"/>
      <c r="AA22" s="234"/>
      <c r="AB22" s="234"/>
      <c r="AC22" s="234"/>
      <c r="AD22" s="234"/>
      <c r="AE22" s="234"/>
      <c r="AF22" s="234"/>
      <c r="AG22" s="234"/>
      <c r="AH22" s="234"/>
      <c r="AI22" s="234"/>
      <c r="AJ22" s="234"/>
      <c r="AK22" s="239"/>
      <c r="AL22" s="240"/>
      <c r="AM22" s="241"/>
      <c r="AN22" s="359"/>
      <c r="AO22" s="359"/>
    </row>
    <row r="23" spans="1:41" x14ac:dyDescent="0.2">
      <c r="R23" s="1"/>
      <c r="S23" s="1"/>
    </row>
    <row r="24" spans="1:41" x14ac:dyDescent="0.2">
      <c r="R24" s="1"/>
      <c r="S24" s="1"/>
    </row>
    <row r="26" spans="1:41" ht="15.75" x14ac:dyDescent="0.25">
      <c r="C26" s="243"/>
      <c r="D26" s="243"/>
      <c r="E26" s="994"/>
      <c r="F26" s="243"/>
      <c r="G26" s="243"/>
      <c r="K26" s="1851"/>
      <c r="L26" s="1851"/>
      <c r="M26" s="1851"/>
      <c r="N26" s="1851"/>
      <c r="O26" s="1851"/>
    </row>
    <row r="27" spans="1:41" ht="15.75" x14ac:dyDescent="0.25">
      <c r="C27" s="1851" t="s">
        <v>1149</v>
      </c>
      <c r="D27" s="1851"/>
      <c r="E27" s="1851"/>
      <c r="F27" s="1851"/>
      <c r="G27" s="1851"/>
      <c r="K27" s="1851"/>
      <c r="L27" s="1851"/>
      <c r="M27" s="1851"/>
      <c r="N27" s="1851"/>
      <c r="O27" s="1851"/>
    </row>
    <row r="28" spans="1:41" ht="15.75" x14ac:dyDescent="0.25">
      <c r="C28" s="1851" t="s">
        <v>1150</v>
      </c>
      <c r="D28" s="1851"/>
      <c r="E28" s="1851"/>
      <c r="F28" s="1851"/>
      <c r="G28" s="1851"/>
    </row>
    <row r="29" spans="1:41" x14ac:dyDescent="0.2">
      <c r="C29" s="13"/>
      <c r="D29" s="16"/>
      <c r="E29" s="995"/>
      <c r="F29" s="17"/>
      <c r="G29" s="18"/>
    </row>
  </sheetData>
  <mergeCells count="62">
    <mergeCell ref="AM11:AM20"/>
    <mergeCell ref="AG11:AG20"/>
    <mergeCell ref="AH11:AH20"/>
    <mergeCell ref="AI11:AI20"/>
    <mergeCell ref="AJ11:AJ20"/>
    <mergeCell ref="AK11:AK20"/>
    <mergeCell ref="AL11:AL20"/>
    <mergeCell ref="P11:P20"/>
    <mergeCell ref="AF11:AF20"/>
    <mergeCell ref="U11:U20"/>
    <mergeCell ref="V11:V20"/>
    <mergeCell ref="W11:W20"/>
    <mergeCell ref="X11:X20"/>
    <mergeCell ref="Y11:Y20"/>
    <mergeCell ref="Z11:Z20"/>
    <mergeCell ref="AA11:AA20"/>
    <mergeCell ref="AB11:AB20"/>
    <mergeCell ref="AC11:AC20"/>
    <mergeCell ref="AD11:AD20"/>
    <mergeCell ref="AE11:AE20"/>
    <mergeCell ref="AM7:AM8"/>
    <mergeCell ref="Q11:Q20"/>
    <mergeCell ref="C27:G27"/>
    <mergeCell ref="K27:O27"/>
    <mergeCell ref="C28:G28"/>
    <mergeCell ref="E11:E20"/>
    <mergeCell ref="F11:F20"/>
    <mergeCell ref="G11:G20"/>
    <mergeCell ref="H11:H20"/>
    <mergeCell ref="I11:I20"/>
    <mergeCell ref="K11:K20"/>
    <mergeCell ref="K26:O26"/>
    <mergeCell ref="L11:L20"/>
    <mergeCell ref="M11:M20"/>
    <mergeCell ref="N11:N20"/>
    <mergeCell ref="O11:O20"/>
    <mergeCell ref="W7:Z7"/>
    <mergeCell ref="AG7:AI7"/>
    <mergeCell ref="AJ7:AJ8"/>
    <mergeCell ref="AK7:AK8"/>
    <mergeCell ref="AL7:AL8"/>
    <mergeCell ref="P7:P8"/>
    <mergeCell ref="Q7:Q8"/>
    <mergeCell ref="R7:R8"/>
    <mergeCell ref="S7:T7"/>
    <mergeCell ref="U7:V7"/>
    <mergeCell ref="A1:AK4"/>
    <mergeCell ref="A5:I6"/>
    <mergeCell ref="J5:AM5"/>
    <mergeCell ref="U6:AI6"/>
    <mergeCell ref="A7:B7"/>
    <mergeCell ref="C7:D7"/>
    <mergeCell ref="E7:F7"/>
    <mergeCell ref="G7:H7"/>
    <mergeCell ref="I7:I8"/>
    <mergeCell ref="J7:J8"/>
    <mergeCell ref="AA7:AF7"/>
    <mergeCell ref="K7:K8"/>
    <mergeCell ref="L7:L8"/>
    <mergeCell ref="M7:M8"/>
    <mergeCell ref="N7:N8"/>
    <mergeCell ref="O7:O8"/>
  </mergeCells>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83"/>
  <sheetViews>
    <sheetView topLeftCell="G1" zoomScale="70" zoomScaleNormal="70" workbookViewId="0">
      <selection activeCell="O78" sqref="O78"/>
    </sheetView>
  </sheetViews>
  <sheetFormatPr baseColWidth="10" defaultColWidth="11.42578125" defaultRowHeight="27" customHeight="1" x14ac:dyDescent="0.2"/>
  <cols>
    <col min="1" max="1" width="10.140625" style="14" customWidth="1"/>
    <col min="2" max="2" width="12.42578125" style="1" customWidth="1"/>
    <col min="3" max="3" width="11.28515625" style="1" customWidth="1"/>
    <col min="4" max="4" width="13" style="1" customWidth="1"/>
    <col min="5" max="5" width="10.7109375" style="1" customWidth="1"/>
    <col min="6" max="6" width="27.85546875" style="15" customWidth="1"/>
    <col min="7" max="7" width="18.85546875" style="15" customWidth="1"/>
    <col min="8" max="8" width="17" style="13" customWidth="1"/>
    <col min="9" max="9" width="9.42578125" style="13" customWidth="1"/>
    <col min="10" max="10" width="22.140625" style="13" customWidth="1"/>
    <col min="11" max="11" width="17.42578125" style="16" customWidth="1"/>
    <col min="12" max="12" width="29.85546875" style="15" customWidth="1"/>
    <col min="13" max="13" width="9.7109375" style="17" customWidth="1"/>
    <col min="14" max="14" width="22.42578125" style="18" customWidth="1"/>
    <col min="15" max="15" width="22.5703125" style="15" customWidth="1"/>
    <col min="16" max="16" width="21" style="15" customWidth="1"/>
    <col min="17" max="17" width="38.42578125" style="15" customWidth="1"/>
    <col min="18" max="18" width="23.140625" style="19" customWidth="1"/>
    <col min="19" max="19" width="11.7109375" style="20" customWidth="1"/>
    <col min="20" max="20" width="15" style="21" customWidth="1"/>
    <col min="21" max="21" width="11.5703125" style="1" customWidth="1"/>
    <col min="22" max="22" width="12" style="1" customWidth="1"/>
    <col min="23" max="23" width="11" style="1" customWidth="1"/>
    <col min="24" max="24" width="10.140625" style="1" customWidth="1"/>
    <col min="25" max="25" width="11.7109375" style="1" customWidth="1"/>
    <col min="26" max="26" width="10" style="1" customWidth="1"/>
    <col min="27" max="27" width="8.5703125" style="1" customWidth="1"/>
    <col min="28" max="28" width="9.140625" style="1" customWidth="1"/>
    <col min="29" max="32" width="7.140625" style="1" customWidth="1"/>
    <col min="33" max="33" width="8.85546875" style="1" customWidth="1"/>
    <col min="34" max="34" width="9.42578125" style="1" customWidth="1"/>
    <col min="35" max="35" width="10.140625" style="1" customWidth="1"/>
    <col min="36" max="36" width="12" style="1" customWidth="1"/>
    <col min="37" max="37" width="11.5703125" style="22" customWidth="1"/>
    <col min="38" max="38" width="13.7109375" style="23" customWidth="1"/>
    <col min="39" max="39" width="20.85546875" style="24" customWidth="1"/>
    <col min="40" max="16384" width="11.42578125" style="1"/>
  </cols>
  <sheetData>
    <row r="1" spans="1:59" ht="25.5" customHeight="1" x14ac:dyDescent="0.2">
      <c r="A1" s="1817" t="s">
        <v>1151</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c r="AC1" s="1817"/>
      <c r="AD1" s="1817"/>
      <c r="AE1" s="1817"/>
      <c r="AF1" s="1817"/>
      <c r="AG1" s="1817"/>
      <c r="AH1" s="1817"/>
      <c r="AI1" s="1817"/>
      <c r="AJ1" s="1817"/>
      <c r="AK1" s="1818"/>
      <c r="AL1" s="26" t="s">
        <v>0</v>
      </c>
      <c r="AM1" s="26" t="s">
        <v>953</v>
      </c>
      <c r="AN1" s="13"/>
      <c r="AO1" s="13"/>
      <c r="AP1" s="13"/>
      <c r="AQ1" s="13"/>
      <c r="AR1" s="13"/>
      <c r="AS1" s="13"/>
      <c r="AT1" s="13"/>
      <c r="AU1" s="13"/>
      <c r="AV1" s="13"/>
      <c r="AW1" s="13"/>
      <c r="AX1" s="13"/>
      <c r="AY1" s="13"/>
      <c r="AZ1" s="13"/>
      <c r="BA1" s="13"/>
      <c r="BB1" s="13"/>
      <c r="BC1" s="13"/>
      <c r="BD1" s="13"/>
      <c r="BE1" s="13"/>
      <c r="BF1" s="13"/>
      <c r="BG1" s="13"/>
    </row>
    <row r="2" spans="1:59" ht="21.75" customHeight="1" x14ac:dyDescent="0.2">
      <c r="A2" s="1817"/>
      <c r="B2" s="1817"/>
      <c r="C2" s="1817"/>
      <c r="D2" s="1817"/>
      <c r="E2" s="1817"/>
      <c r="F2" s="1817"/>
      <c r="G2" s="1817"/>
      <c r="H2" s="1817"/>
      <c r="I2" s="1817"/>
      <c r="J2" s="1817"/>
      <c r="K2" s="1817"/>
      <c r="L2" s="1817"/>
      <c r="M2" s="1817"/>
      <c r="N2" s="1817"/>
      <c r="O2" s="1817"/>
      <c r="P2" s="1817"/>
      <c r="Q2" s="1817"/>
      <c r="R2" s="1817"/>
      <c r="S2" s="1817"/>
      <c r="T2" s="1817"/>
      <c r="U2" s="1817"/>
      <c r="V2" s="1817"/>
      <c r="W2" s="1817"/>
      <c r="X2" s="1817"/>
      <c r="Y2" s="1817"/>
      <c r="Z2" s="1817"/>
      <c r="AA2" s="1817"/>
      <c r="AB2" s="1817"/>
      <c r="AC2" s="1817"/>
      <c r="AD2" s="1817"/>
      <c r="AE2" s="1817"/>
      <c r="AF2" s="1817"/>
      <c r="AG2" s="1817"/>
      <c r="AH2" s="1817"/>
      <c r="AI2" s="1817"/>
      <c r="AJ2" s="1817"/>
      <c r="AK2" s="1818"/>
      <c r="AL2" s="27" t="s">
        <v>1</v>
      </c>
      <c r="AM2" s="26" t="s">
        <v>954</v>
      </c>
      <c r="AN2" s="13"/>
      <c r="AO2" s="13"/>
      <c r="AP2" s="13"/>
      <c r="AQ2" s="13"/>
      <c r="AR2" s="13"/>
      <c r="AS2" s="13"/>
      <c r="AT2" s="13"/>
      <c r="AU2" s="13"/>
      <c r="AV2" s="13"/>
      <c r="AW2" s="13"/>
      <c r="AX2" s="13"/>
      <c r="AY2" s="13"/>
      <c r="AZ2" s="13"/>
      <c r="BA2" s="13"/>
      <c r="BB2" s="13"/>
      <c r="BC2" s="13"/>
      <c r="BD2" s="13"/>
      <c r="BE2" s="13"/>
      <c r="BF2" s="13"/>
      <c r="BG2" s="13"/>
    </row>
    <row r="3" spans="1:59" ht="12.75" customHeight="1" x14ac:dyDescent="0.2">
      <c r="A3" s="1817"/>
      <c r="B3" s="1817"/>
      <c r="C3" s="1817"/>
      <c r="D3" s="1817"/>
      <c r="E3" s="1817"/>
      <c r="F3" s="1817"/>
      <c r="G3" s="1817"/>
      <c r="H3" s="1817"/>
      <c r="I3" s="1817"/>
      <c r="J3" s="1817"/>
      <c r="K3" s="1817"/>
      <c r="L3" s="1817"/>
      <c r="M3" s="1817"/>
      <c r="N3" s="1817"/>
      <c r="O3" s="1817"/>
      <c r="P3" s="1817"/>
      <c r="Q3" s="1817"/>
      <c r="R3" s="1817"/>
      <c r="S3" s="1817"/>
      <c r="T3" s="1817"/>
      <c r="U3" s="1817"/>
      <c r="V3" s="1817"/>
      <c r="W3" s="1817"/>
      <c r="X3" s="1817"/>
      <c r="Y3" s="1817"/>
      <c r="Z3" s="1817"/>
      <c r="AA3" s="1817"/>
      <c r="AB3" s="1817"/>
      <c r="AC3" s="1817"/>
      <c r="AD3" s="1817"/>
      <c r="AE3" s="1817"/>
      <c r="AF3" s="1817"/>
      <c r="AG3" s="1817"/>
      <c r="AH3" s="1817"/>
      <c r="AI3" s="1817"/>
      <c r="AJ3" s="1817"/>
      <c r="AK3" s="1818"/>
      <c r="AL3" s="26" t="s">
        <v>2</v>
      </c>
      <c r="AM3" s="32" t="s">
        <v>955</v>
      </c>
      <c r="AN3" s="13"/>
      <c r="AO3" s="13"/>
      <c r="AP3" s="13"/>
      <c r="AQ3" s="13"/>
      <c r="AR3" s="13"/>
      <c r="AS3" s="13"/>
      <c r="AT3" s="13"/>
      <c r="AU3" s="13"/>
      <c r="AV3" s="13"/>
      <c r="AW3" s="13"/>
      <c r="AX3" s="13"/>
      <c r="AY3" s="13"/>
      <c r="AZ3" s="13"/>
      <c r="BA3" s="13"/>
      <c r="BB3" s="13"/>
      <c r="BC3" s="13"/>
      <c r="BD3" s="13"/>
      <c r="BE3" s="13"/>
      <c r="BF3" s="13"/>
      <c r="BG3" s="13"/>
    </row>
    <row r="4" spans="1:59" ht="15" customHeight="1"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26" t="s">
        <v>3</v>
      </c>
      <c r="AM4" s="28" t="s">
        <v>956</v>
      </c>
      <c r="AN4" s="13"/>
      <c r="AO4" s="13"/>
      <c r="AP4" s="13"/>
      <c r="AQ4" s="13"/>
      <c r="AR4" s="13"/>
      <c r="AS4" s="13"/>
      <c r="AT4" s="13"/>
      <c r="AU4" s="13"/>
      <c r="AV4" s="13"/>
      <c r="AW4" s="13"/>
      <c r="AX4" s="13"/>
      <c r="AY4" s="13"/>
      <c r="AZ4" s="13"/>
      <c r="BA4" s="13"/>
      <c r="BB4" s="13"/>
      <c r="BC4" s="13"/>
      <c r="BD4" s="13"/>
      <c r="BE4" s="13"/>
      <c r="BF4" s="13"/>
      <c r="BG4" s="13"/>
    </row>
    <row r="5" spans="1:59" ht="32.25" customHeight="1" x14ac:dyDescent="0.2">
      <c r="A5" s="1821" t="s">
        <v>1152</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c r="BG5" s="13"/>
    </row>
    <row r="6" spans="1:59" ht="24.75" customHeight="1" x14ac:dyDescent="0.2">
      <c r="A6" s="1822"/>
      <c r="B6" s="1822"/>
      <c r="C6" s="1822"/>
      <c r="D6" s="1822"/>
      <c r="E6" s="1822"/>
      <c r="F6" s="1822"/>
      <c r="G6" s="1822"/>
      <c r="H6" s="1822"/>
      <c r="I6" s="1822"/>
      <c r="J6" s="2"/>
      <c r="K6" s="3"/>
      <c r="L6" s="3"/>
      <c r="M6" s="3"/>
      <c r="N6" s="3"/>
      <c r="O6" s="3"/>
      <c r="P6" s="3"/>
      <c r="Q6" s="3"/>
      <c r="R6" s="3"/>
      <c r="S6" s="3"/>
      <c r="T6" s="3"/>
      <c r="U6" s="1824" t="s">
        <v>959</v>
      </c>
      <c r="V6" s="1819"/>
      <c r="W6" s="1819"/>
      <c r="X6" s="1819"/>
      <c r="Y6" s="1819"/>
      <c r="Z6" s="1819"/>
      <c r="AA6" s="1819"/>
      <c r="AB6" s="1819"/>
      <c r="AC6" s="1819"/>
      <c r="AD6" s="1819"/>
      <c r="AE6" s="1819"/>
      <c r="AF6" s="1819"/>
      <c r="AG6" s="1819"/>
      <c r="AH6" s="1819"/>
      <c r="AI6" s="1820"/>
      <c r="AJ6" s="1012"/>
      <c r="AK6" s="3"/>
      <c r="AL6" s="3"/>
      <c r="AM6" s="25"/>
      <c r="AN6" s="13"/>
      <c r="AO6" s="13"/>
      <c r="AP6" s="13"/>
      <c r="AQ6" s="13"/>
      <c r="AR6" s="13"/>
      <c r="AS6" s="13"/>
      <c r="AT6" s="13"/>
      <c r="AU6" s="13"/>
      <c r="AV6" s="13"/>
      <c r="AW6" s="13"/>
      <c r="AX6" s="13"/>
      <c r="AY6" s="13"/>
      <c r="AZ6" s="13"/>
      <c r="BA6" s="13"/>
      <c r="BB6" s="13"/>
      <c r="BC6" s="13"/>
      <c r="BD6" s="13"/>
      <c r="BE6" s="13"/>
      <c r="BF6" s="13"/>
      <c r="BG6" s="13"/>
    </row>
    <row r="7" spans="1:59" ht="36.75"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1838"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60.75" customHeight="1" x14ac:dyDescent="0.2">
      <c r="A8" s="37" t="s">
        <v>980</v>
      </c>
      <c r="B8" s="38" t="s">
        <v>981</v>
      </c>
      <c r="C8" s="39" t="s">
        <v>980</v>
      </c>
      <c r="D8" s="38" t="s">
        <v>981</v>
      </c>
      <c r="E8" s="38" t="s">
        <v>980</v>
      </c>
      <c r="F8" s="38" t="s">
        <v>981</v>
      </c>
      <c r="G8" s="38" t="s">
        <v>980</v>
      </c>
      <c r="H8" s="38" t="s">
        <v>981</v>
      </c>
      <c r="I8" s="1828"/>
      <c r="J8" s="1828"/>
      <c r="K8" s="1828"/>
      <c r="L8" s="1828"/>
      <c r="M8" s="1833"/>
      <c r="N8" s="1835"/>
      <c r="O8" s="1837"/>
      <c r="P8" s="1837"/>
      <c r="Q8" s="1828"/>
      <c r="R8" s="1839"/>
      <c r="S8" s="40" t="s">
        <v>982</v>
      </c>
      <c r="T8" s="1013"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16"/>
      <c r="BE8" s="16"/>
      <c r="BF8" s="16"/>
      <c r="BG8" s="16"/>
    </row>
    <row r="9" spans="1:59" s="12" customFormat="1" ht="27" customHeight="1" x14ac:dyDescent="0.2">
      <c r="A9" s="33">
        <v>1</v>
      </c>
      <c r="B9" s="301" t="s">
        <v>71</v>
      </c>
      <c r="C9" s="4"/>
      <c r="D9" s="4"/>
      <c r="E9" s="4"/>
      <c r="F9" s="5"/>
      <c r="G9" s="5"/>
      <c r="H9" s="4"/>
      <c r="I9" s="4"/>
      <c r="J9" s="4"/>
      <c r="K9" s="1108"/>
      <c r="L9" s="5"/>
      <c r="M9" s="6"/>
      <c r="N9" s="7"/>
      <c r="O9" s="5"/>
      <c r="P9" s="5"/>
      <c r="Q9" s="5"/>
      <c r="R9" s="8"/>
      <c r="S9" s="9"/>
      <c r="T9" s="1108"/>
      <c r="U9" s="4"/>
      <c r="V9" s="4"/>
      <c r="W9" s="4"/>
      <c r="X9" s="4"/>
      <c r="Y9" s="4"/>
      <c r="Z9" s="4"/>
      <c r="AA9" s="4"/>
      <c r="AB9" s="4"/>
      <c r="AC9" s="4"/>
      <c r="AD9" s="4"/>
      <c r="AE9" s="4"/>
      <c r="AF9" s="4"/>
      <c r="AG9" s="4"/>
      <c r="AH9" s="4"/>
      <c r="AI9" s="4"/>
      <c r="AJ9" s="4"/>
      <c r="AK9" s="10"/>
      <c r="AL9" s="10"/>
      <c r="AM9" s="11"/>
      <c r="AN9" s="13"/>
      <c r="AO9" s="13"/>
      <c r="AP9" s="13"/>
      <c r="AQ9" s="13"/>
      <c r="AR9" s="13"/>
      <c r="AS9" s="13"/>
      <c r="AT9" s="13"/>
      <c r="AU9" s="13"/>
      <c r="AV9" s="13"/>
      <c r="AW9" s="13"/>
      <c r="AX9" s="13"/>
      <c r="AY9" s="13"/>
      <c r="AZ9" s="13"/>
      <c r="BA9" s="13"/>
      <c r="BB9" s="13"/>
      <c r="BC9" s="13"/>
      <c r="BD9" s="13"/>
      <c r="BE9" s="13"/>
      <c r="BF9" s="13"/>
      <c r="BG9" s="13"/>
    </row>
    <row r="10" spans="1:59" s="13" customFormat="1" ht="27" customHeight="1" x14ac:dyDescent="0.2">
      <c r="A10" s="1883"/>
      <c r="B10" s="1884"/>
      <c r="C10" s="43">
        <v>1202</v>
      </c>
      <c r="D10" s="302" t="s">
        <v>1153</v>
      </c>
      <c r="E10" s="77"/>
      <c r="F10" s="78"/>
      <c r="G10" s="78"/>
      <c r="H10" s="77"/>
      <c r="I10" s="77"/>
      <c r="J10" s="77"/>
      <c r="K10" s="79"/>
      <c r="L10" s="78"/>
      <c r="M10" s="80"/>
      <c r="N10" s="81"/>
      <c r="O10" s="78"/>
      <c r="P10" s="78"/>
      <c r="Q10" s="78"/>
      <c r="R10" s="82"/>
      <c r="S10" s="83"/>
      <c r="T10" s="79"/>
      <c r="U10" s="77"/>
      <c r="V10" s="77"/>
      <c r="W10" s="77"/>
      <c r="X10" s="77"/>
      <c r="Y10" s="77"/>
      <c r="Z10" s="77"/>
      <c r="AA10" s="77"/>
      <c r="AB10" s="77"/>
      <c r="AC10" s="77"/>
      <c r="AD10" s="77"/>
      <c r="AE10" s="77"/>
      <c r="AF10" s="77"/>
      <c r="AG10" s="77"/>
      <c r="AH10" s="77"/>
      <c r="AI10" s="77"/>
      <c r="AJ10" s="77"/>
      <c r="AK10" s="84"/>
      <c r="AL10" s="84"/>
      <c r="AM10" s="85"/>
    </row>
    <row r="11" spans="1:59" s="13" customFormat="1" ht="95.25" customHeight="1" x14ac:dyDescent="0.2">
      <c r="A11" s="1885"/>
      <c r="B11" s="1886"/>
      <c r="C11" s="1889"/>
      <c r="D11" s="1892"/>
      <c r="E11" s="1895">
        <v>1202019</v>
      </c>
      <c r="F11" s="1896" t="s">
        <v>72</v>
      </c>
      <c r="G11" s="1896">
        <v>120201900</v>
      </c>
      <c r="H11" s="1896" t="s">
        <v>73</v>
      </c>
      <c r="I11" s="1897">
        <v>3</v>
      </c>
      <c r="J11" s="1897" t="s">
        <v>1154</v>
      </c>
      <c r="K11" s="1897" t="s">
        <v>74</v>
      </c>
      <c r="L11" s="1897" t="s">
        <v>75</v>
      </c>
      <c r="M11" s="1919">
        <f>SUM(R11:R13)/N11</f>
        <v>1</v>
      </c>
      <c r="N11" s="1920">
        <v>23750000</v>
      </c>
      <c r="O11" s="1921" t="s">
        <v>76</v>
      </c>
      <c r="P11" s="1922" t="s">
        <v>1155</v>
      </c>
      <c r="Q11" s="1911" t="s">
        <v>1156</v>
      </c>
      <c r="R11" s="1898">
        <v>20750000</v>
      </c>
      <c r="S11" s="1913">
        <v>20</v>
      </c>
      <c r="T11" s="1897" t="s">
        <v>1157</v>
      </c>
      <c r="U11" s="1900">
        <f>'[1]formato población'!C9</f>
        <v>295972</v>
      </c>
      <c r="V11" s="1900">
        <f>'[1]formato población'!D9</f>
        <v>285580</v>
      </c>
      <c r="W11" s="1900">
        <f>'[1]formato población'!E9</f>
        <v>135545</v>
      </c>
      <c r="X11" s="1900">
        <f>'[1]formato población'!F9</f>
        <v>44254</v>
      </c>
      <c r="Y11" s="1900">
        <f>'[1]formato población'!G9</f>
        <v>309146</v>
      </c>
      <c r="Z11" s="1900">
        <f>'[1]formato población'!H9</f>
        <v>92607</v>
      </c>
      <c r="AA11" s="1900">
        <f>'[1]formato población'!I9</f>
        <v>2145</v>
      </c>
      <c r="AB11" s="1900">
        <f>'[1]formato población'!J9</f>
        <v>12718</v>
      </c>
      <c r="AC11" s="1900">
        <f>'[1]formato población'!K9</f>
        <v>26</v>
      </c>
      <c r="AD11" s="1900">
        <f>'[1]formato población'!L9</f>
        <v>37</v>
      </c>
      <c r="AE11" s="1900">
        <f>'[1]formato población'!M9</f>
        <v>0</v>
      </c>
      <c r="AF11" s="1900">
        <f>'[1]formato población'!N9</f>
        <v>0</v>
      </c>
      <c r="AG11" s="1900">
        <f>'[1]formato población'!O9</f>
        <v>44350</v>
      </c>
      <c r="AH11" s="1900">
        <f>'[1]formato población'!P9</f>
        <v>21944</v>
      </c>
      <c r="AI11" s="1900">
        <f>'[1]formato población'!Q9</f>
        <v>75687</v>
      </c>
      <c r="AJ11" s="1900">
        <f>'[1]formato población'!R9</f>
        <v>581552</v>
      </c>
      <c r="AK11" s="1903">
        <v>44197</v>
      </c>
      <c r="AL11" s="1903">
        <v>44561</v>
      </c>
      <c r="AM11" s="1904" t="s">
        <v>77</v>
      </c>
    </row>
    <row r="12" spans="1:59" s="13" customFormat="1" ht="95.25" customHeight="1" x14ac:dyDescent="0.2">
      <c r="A12" s="1885"/>
      <c r="B12" s="1886"/>
      <c r="C12" s="1890"/>
      <c r="D12" s="1893"/>
      <c r="E12" s="1895"/>
      <c r="F12" s="1896"/>
      <c r="G12" s="1896"/>
      <c r="H12" s="1896"/>
      <c r="I12" s="1897"/>
      <c r="J12" s="1897"/>
      <c r="K12" s="1897"/>
      <c r="L12" s="1897"/>
      <c r="M12" s="1919"/>
      <c r="N12" s="1920"/>
      <c r="O12" s="1921"/>
      <c r="P12" s="1922"/>
      <c r="Q12" s="1912"/>
      <c r="R12" s="1899"/>
      <c r="S12" s="1913"/>
      <c r="T12" s="1897"/>
      <c r="U12" s="1901"/>
      <c r="V12" s="1901"/>
      <c r="W12" s="1901"/>
      <c r="X12" s="1901"/>
      <c r="Y12" s="1901"/>
      <c r="Z12" s="1901"/>
      <c r="AA12" s="1901"/>
      <c r="AB12" s="1901"/>
      <c r="AC12" s="1901"/>
      <c r="AD12" s="1901"/>
      <c r="AE12" s="1901"/>
      <c r="AF12" s="1901"/>
      <c r="AG12" s="1901"/>
      <c r="AH12" s="1901"/>
      <c r="AI12" s="1901"/>
      <c r="AJ12" s="1901"/>
      <c r="AK12" s="1903"/>
      <c r="AL12" s="1903"/>
      <c r="AM12" s="1904"/>
    </row>
    <row r="13" spans="1:59" s="13" customFormat="1" ht="95.25" customHeight="1" x14ac:dyDescent="0.2">
      <c r="A13" s="1885"/>
      <c r="B13" s="1886"/>
      <c r="C13" s="1891"/>
      <c r="D13" s="1894"/>
      <c r="E13" s="1895"/>
      <c r="F13" s="1896"/>
      <c r="G13" s="1896"/>
      <c r="H13" s="1896"/>
      <c r="I13" s="1897"/>
      <c r="J13" s="1897"/>
      <c r="K13" s="1897"/>
      <c r="L13" s="1897"/>
      <c r="M13" s="1919"/>
      <c r="N13" s="1920"/>
      <c r="O13" s="1921"/>
      <c r="P13" s="1922"/>
      <c r="Q13" s="1264" t="s">
        <v>1158</v>
      </c>
      <c r="R13" s="303">
        <v>3000000</v>
      </c>
      <c r="S13" s="1913"/>
      <c r="T13" s="1897"/>
      <c r="U13" s="1902"/>
      <c r="V13" s="1902"/>
      <c r="W13" s="1902"/>
      <c r="X13" s="1902"/>
      <c r="Y13" s="1902"/>
      <c r="Z13" s="1902"/>
      <c r="AA13" s="1902"/>
      <c r="AB13" s="1902"/>
      <c r="AC13" s="1902"/>
      <c r="AD13" s="1902"/>
      <c r="AE13" s="1902"/>
      <c r="AF13" s="1902"/>
      <c r="AG13" s="1902"/>
      <c r="AH13" s="1902"/>
      <c r="AI13" s="1902"/>
      <c r="AJ13" s="1902"/>
      <c r="AK13" s="1903"/>
      <c r="AL13" s="1903"/>
      <c r="AM13" s="1904"/>
    </row>
    <row r="14" spans="1:59" s="13" customFormat="1" ht="27" customHeight="1" x14ac:dyDescent="0.2">
      <c r="A14" s="1887"/>
      <c r="B14" s="1888"/>
      <c r="C14" s="43">
        <v>1906</v>
      </c>
      <c r="D14" s="302" t="s">
        <v>78</v>
      </c>
      <c r="E14" s="77"/>
      <c r="F14" s="78"/>
      <c r="G14" s="78"/>
      <c r="H14" s="77"/>
      <c r="I14" s="77"/>
      <c r="J14" s="77"/>
      <c r="K14" s="79"/>
      <c r="L14" s="78"/>
      <c r="M14" s="80"/>
      <c r="N14" s="81"/>
      <c r="O14" s="1265"/>
      <c r="P14" s="1265"/>
      <c r="Q14" s="1265"/>
      <c r="R14" s="304"/>
      <c r="S14" s="83"/>
      <c r="T14" s="79"/>
      <c r="U14" s="77"/>
      <c r="V14" s="77"/>
      <c r="W14" s="77"/>
      <c r="X14" s="77"/>
      <c r="Y14" s="77"/>
      <c r="Z14" s="77"/>
      <c r="AA14" s="77"/>
      <c r="AB14" s="77"/>
      <c r="AC14" s="77"/>
      <c r="AD14" s="77"/>
      <c r="AE14" s="77"/>
      <c r="AF14" s="77"/>
      <c r="AG14" s="77"/>
      <c r="AH14" s="77"/>
      <c r="AI14" s="77"/>
      <c r="AJ14" s="77"/>
      <c r="AK14" s="77"/>
      <c r="AL14" s="77"/>
      <c r="AM14" s="77"/>
    </row>
    <row r="15" spans="1:59" s="306" customFormat="1" ht="85.9" customHeight="1" x14ac:dyDescent="0.25">
      <c r="A15" s="305"/>
      <c r="C15" s="1905"/>
      <c r="D15" s="1906"/>
      <c r="E15" s="1895">
        <v>1906015</v>
      </c>
      <c r="F15" s="1896" t="s">
        <v>79</v>
      </c>
      <c r="G15" s="1909">
        <v>190601500</v>
      </c>
      <c r="H15" s="1910" t="s">
        <v>80</v>
      </c>
      <c r="I15" s="1892">
        <v>1</v>
      </c>
      <c r="J15" s="1892" t="s">
        <v>1159</v>
      </c>
      <c r="K15" s="1892" t="s">
        <v>81</v>
      </c>
      <c r="L15" s="1897" t="s">
        <v>82</v>
      </c>
      <c r="M15" s="1915">
        <f>SUM(R15:R17)/N15</f>
        <v>1</v>
      </c>
      <c r="N15" s="1918">
        <v>38000000</v>
      </c>
      <c r="O15" s="1921" t="s">
        <v>83</v>
      </c>
      <c r="P15" s="1921" t="s">
        <v>1160</v>
      </c>
      <c r="Q15" s="1266" t="s">
        <v>1161</v>
      </c>
      <c r="R15" s="1122">
        <v>8000000</v>
      </c>
      <c r="S15" s="1913">
        <v>20</v>
      </c>
      <c r="T15" s="1897" t="s">
        <v>1157</v>
      </c>
      <c r="U15" s="1914">
        <v>295972</v>
      </c>
      <c r="V15" s="1914">
        <v>285580</v>
      </c>
      <c r="W15" s="1914">
        <v>135545</v>
      </c>
      <c r="X15" s="1914">
        <v>44254</v>
      </c>
      <c r="Y15" s="1914">
        <v>309146</v>
      </c>
      <c r="Z15" s="1914">
        <v>92607</v>
      </c>
      <c r="AA15" s="1914">
        <v>2145</v>
      </c>
      <c r="AB15" s="1914">
        <v>12718</v>
      </c>
      <c r="AC15" s="1914">
        <v>26</v>
      </c>
      <c r="AD15" s="1914">
        <v>37</v>
      </c>
      <c r="AE15" s="1914">
        <v>0</v>
      </c>
      <c r="AF15" s="1914">
        <v>0</v>
      </c>
      <c r="AG15" s="1914">
        <v>44350</v>
      </c>
      <c r="AH15" s="1914">
        <v>21944</v>
      </c>
      <c r="AI15" s="1914">
        <v>75687</v>
      </c>
      <c r="AJ15" s="1914">
        <v>581552</v>
      </c>
      <c r="AK15" s="1903"/>
      <c r="AL15" s="1903"/>
      <c r="AM15" s="1923" t="s">
        <v>77</v>
      </c>
    </row>
    <row r="16" spans="1:59" s="306" customFormat="1" ht="67.900000000000006" customHeight="1" x14ac:dyDescent="0.25">
      <c r="A16" s="305"/>
      <c r="C16" s="1905"/>
      <c r="D16" s="1907"/>
      <c r="E16" s="1895"/>
      <c r="F16" s="1896"/>
      <c r="G16" s="1909"/>
      <c r="H16" s="1910"/>
      <c r="I16" s="1893"/>
      <c r="J16" s="1893"/>
      <c r="K16" s="1893"/>
      <c r="L16" s="1897"/>
      <c r="M16" s="1916"/>
      <c r="N16" s="1918"/>
      <c r="O16" s="1921"/>
      <c r="P16" s="1921"/>
      <c r="Q16" s="1266" t="s">
        <v>1162</v>
      </c>
      <c r="R16" s="1122">
        <v>26000000</v>
      </c>
      <c r="S16" s="1913"/>
      <c r="T16" s="1897"/>
      <c r="U16" s="1914"/>
      <c r="V16" s="1914"/>
      <c r="W16" s="1914"/>
      <c r="X16" s="1914"/>
      <c r="Y16" s="1914"/>
      <c r="Z16" s="1914"/>
      <c r="AA16" s="1914"/>
      <c r="AB16" s="1914"/>
      <c r="AC16" s="1914"/>
      <c r="AD16" s="1914"/>
      <c r="AE16" s="1914"/>
      <c r="AF16" s="1914"/>
      <c r="AG16" s="1914"/>
      <c r="AH16" s="1914"/>
      <c r="AI16" s="1914"/>
      <c r="AJ16" s="1914"/>
      <c r="AK16" s="1903"/>
      <c r="AL16" s="1903"/>
      <c r="AM16" s="1901"/>
    </row>
    <row r="17" spans="1:39" s="306" customFormat="1" ht="79.900000000000006" customHeight="1" x14ac:dyDescent="0.25">
      <c r="A17" s="305"/>
      <c r="C17" s="1905"/>
      <c r="D17" s="1908"/>
      <c r="E17" s="1895"/>
      <c r="F17" s="1896"/>
      <c r="G17" s="1909"/>
      <c r="H17" s="1910"/>
      <c r="I17" s="1894"/>
      <c r="J17" s="1894"/>
      <c r="K17" s="1894"/>
      <c r="L17" s="1897"/>
      <c r="M17" s="1917"/>
      <c r="N17" s="1918"/>
      <c r="O17" s="1921"/>
      <c r="P17" s="1921"/>
      <c r="Q17" s="1264" t="s">
        <v>1158</v>
      </c>
      <c r="R17" s="1122">
        <v>4000000</v>
      </c>
      <c r="S17" s="1913"/>
      <c r="T17" s="1897"/>
      <c r="U17" s="1914"/>
      <c r="V17" s="1914"/>
      <c r="W17" s="1914"/>
      <c r="X17" s="1914"/>
      <c r="Y17" s="1914"/>
      <c r="Z17" s="1914"/>
      <c r="AA17" s="1914"/>
      <c r="AB17" s="1914"/>
      <c r="AC17" s="1914"/>
      <c r="AD17" s="1914"/>
      <c r="AE17" s="1914"/>
      <c r="AF17" s="1914"/>
      <c r="AG17" s="1914"/>
      <c r="AH17" s="1914"/>
      <c r="AI17" s="1914"/>
      <c r="AJ17" s="1914"/>
      <c r="AK17" s="1903"/>
      <c r="AL17" s="1903"/>
      <c r="AM17" s="1902"/>
    </row>
    <row r="18" spans="1:39" s="13" customFormat="1" ht="27" customHeight="1" x14ac:dyDescent="0.2">
      <c r="A18" s="14"/>
      <c r="B18" s="1"/>
      <c r="C18" s="43">
        <v>2201</v>
      </c>
      <c r="D18" s="1128" t="s">
        <v>84</v>
      </c>
      <c r="E18" s="77"/>
      <c r="F18" s="78"/>
      <c r="G18" s="78"/>
      <c r="H18" s="77"/>
      <c r="I18" s="77"/>
      <c r="J18" s="77"/>
      <c r="K18" s="79"/>
      <c r="L18" s="78"/>
      <c r="M18" s="80"/>
      <c r="N18" s="81"/>
      <c r="O18" s="1265"/>
      <c r="P18" s="1265"/>
      <c r="Q18" s="1265"/>
      <c r="R18" s="304"/>
      <c r="S18" s="83"/>
      <c r="T18" s="79"/>
      <c r="U18" s="77"/>
      <c r="V18" s="77"/>
      <c r="W18" s="77"/>
      <c r="X18" s="77"/>
      <c r="Y18" s="77"/>
      <c r="Z18" s="77"/>
      <c r="AA18" s="77"/>
      <c r="AB18" s="77"/>
      <c r="AC18" s="77"/>
      <c r="AD18" s="77"/>
      <c r="AE18" s="77"/>
      <c r="AF18" s="77"/>
      <c r="AG18" s="77"/>
      <c r="AH18" s="77"/>
      <c r="AI18" s="77"/>
      <c r="AJ18" s="77"/>
      <c r="AK18" s="77"/>
      <c r="AL18" s="77"/>
      <c r="AM18" s="85"/>
    </row>
    <row r="19" spans="1:39" s="306" customFormat="1" ht="81" customHeight="1" x14ac:dyDescent="0.25">
      <c r="A19" s="305"/>
      <c r="C19" s="1923"/>
      <c r="D19" s="1914"/>
      <c r="E19" s="1924">
        <v>2201062</v>
      </c>
      <c r="F19" s="1927" t="s">
        <v>85</v>
      </c>
      <c r="G19" s="1927">
        <v>220106200</v>
      </c>
      <c r="H19" s="1933" t="s">
        <v>86</v>
      </c>
      <c r="I19" s="1892">
        <v>24</v>
      </c>
      <c r="J19" s="1892" t="s">
        <v>1163</v>
      </c>
      <c r="K19" s="1892" t="s">
        <v>87</v>
      </c>
      <c r="L19" s="1892" t="s">
        <v>88</v>
      </c>
      <c r="M19" s="1915">
        <f>SUM(R19:R26)/N19</f>
        <v>1</v>
      </c>
      <c r="N19" s="1938">
        <v>2083257220</v>
      </c>
      <c r="O19" s="1921" t="s">
        <v>89</v>
      </c>
      <c r="P19" s="1921" t="s">
        <v>1164</v>
      </c>
      <c r="Q19" s="443" t="s">
        <v>1165</v>
      </c>
      <c r="R19" s="485">
        <v>60000000</v>
      </c>
      <c r="S19" s="1930">
        <v>4</v>
      </c>
      <c r="T19" s="1906" t="s">
        <v>1166</v>
      </c>
      <c r="U19" s="1906">
        <v>295972</v>
      </c>
      <c r="V19" s="1906">
        <v>285580</v>
      </c>
      <c r="W19" s="1906">
        <v>135545</v>
      </c>
      <c r="X19" s="1906">
        <v>44254</v>
      </c>
      <c r="Y19" s="1906">
        <v>309146</v>
      </c>
      <c r="Z19" s="1906">
        <v>92607</v>
      </c>
      <c r="AA19" s="1906">
        <v>2145</v>
      </c>
      <c r="AB19" s="1906">
        <v>12718</v>
      </c>
      <c r="AC19" s="1906">
        <v>26</v>
      </c>
      <c r="AD19" s="1906">
        <v>37</v>
      </c>
      <c r="AE19" s="1906">
        <v>0</v>
      </c>
      <c r="AF19" s="1906">
        <v>0</v>
      </c>
      <c r="AG19" s="1906">
        <v>44350</v>
      </c>
      <c r="AH19" s="1906">
        <v>21944</v>
      </c>
      <c r="AI19" s="1906">
        <v>75687</v>
      </c>
      <c r="AJ19" s="1906">
        <v>581552</v>
      </c>
      <c r="AK19" s="1903"/>
      <c r="AL19" s="1903"/>
      <c r="AM19" s="1047" t="s">
        <v>77</v>
      </c>
    </row>
    <row r="20" spans="1:39" s="306" customFormat="1" ht="105" customHeight="1" x14ac:dyDescent="0.25">
      <c r="A20" s="305"/>
      <c r="C20" s="1901"/>
      <c r="D20" s="1914"/>
      <c r="E20" s="1925"/>
      <c r="F20" s="1928"/>
      <c r="G20" s="1928"/>
      <c r="H20" s="1934"/>
      <c r="I20" s="1893"/>
      <c r="J20" s="1893"/>
      <c r="K20" s="1893"/>
      <c r="L20" s="1893"/>
      <c r="M20" s="1916"/>
      <c r="N20" s="1939"/>
      <c r="O20" s="1921"/>
      <c r="P20" s="1921"/>
      <c r="Q20" s="1267" t="s">
        <v>1167</v>
      </c>
      <c r="R20" s="485">
        <v>60000000</v>
      </c>
      <c r="S20" s="1931"/>
      <c r="T20" s="1907"/>
      <c r="U20" s="1907"/>
      <c r="V20" s="1907"/>
      <c r="W20" s="1907"/>
      <c r="X20" s="1907"/>
      <c r="Y20" s="1907"/>
      <c r="Z20" s="1907"/>
      <c r="AA20" s="1907"/>
      <c r="AB20" s="1907"/>
      <c r="AC20" s="1907"/>
      <c r="AD20" s="1907"/>
      <c r="AE20" s="1907"/>
      <c r="AF20" s="1907"/>
      <c r="AG20" s="1907"/>
      <c r="AH20" s="1907"/>
      <c r="AI20" s="1907"/>
      <c r="AJ20" s="1907"/>
      <c r="AK20" s="1903"/>
      <c r="AL20" s="1903"/>
      <c r="AM20" s="1047" t="s">
        <v>77</v>
      </c>
    </row>
    <row r="21" spans="1:39" s="306" customFormat="1" ht="102" customHeight="1" x14ac:dyDescent="0.25">
      <c r="A21" s="305"/>
      <c r="C21" s="1901"/>
      <c r="D21" s="1914"/>
      <c r="E21" s="1925"/>
      <c r="F21" s="1928"/>
      <c r="G21" s="1928"/>
      <c r="H21" s="1934"/>
      <c r="I21" s="1893"/>
      <c r="J21" s="1893"/>
      <c r="K21" s="1893"/>
      <c r="L21" s="1893"/>
      <c r="M21" s="1916"/>
      <c r="N21" s="1939"/>
      <c r="O21" s="1921"/>
      <c r="P21" s="1921"/>
      <c r="Q21" s="1267" t="s">
        <v>1168</v>
      </c>
      <c r="R21" s="485">
        <v>60000000</v>
      </c>
      <c r="S21" s="1931"/>
      <c r="T21" s="1907"/>
      <c r="U21" s="1907"/>
      <c r="V21" s="1907"/>
      <c r="W21" s="1907"/>
      <c r="X21" s="1907"/>
      <c r="Y21" s="1907"/>
      <c r="Z21" s="1907"/>
      <c r="AA21" s="1907"/>
      <c r="AB21" s="1907"/>
      <c r="AC21" s="1907"/>
      <c r="AD21" s="1907"/>
      <c r="AE21" s="1907"/>
      <c r="AF21" s="1907"/>
      <c r="AG21" s="1907"/>
      <c r="AH21" s="1907"/>
      <c r="AI21" s="1907"/>
      <c r="AJ21" s="1907"/>
      <c r="AK21" s="1903"/>
      <c r="AL21" s="1903"/>
      <c r="AM21" s="1047" t="s">
        <v>77</v>
      </c>
    </row>
    <row r="22" spans="1:39" s="306" customFormat="1" ht="81.75" customHeight="1" x14ac:dyDescent="0.25">
      <c r="A22" s="305"/>
      <c r="C22" s="1901"/>
      <c r="D22" s="1914"/>
      <c r="E22" s="1925"/>
      <c r="F22" s="1928"/>
      <c r="G22" s="1928"/>
      <c r="H22" s="1934"/>
      <c r="I22" s="1893"/>
      <c r="J22" s="1893"/>
      <c r="K22" s="1893"/>
      <c r="L22" s="1893"/>
      <c r="M22" s="1916"/>
      <c r="N22" s="1939"/>
      <c r="O22" s="1921"/>
      <c r="P22" s="1921"/>
      <c r="Q22" s="1267" t="s">
        <v>1169</v>
      </c>
      <c r="R22" s="485">
        <v>100000000</v>
      </c>
      <c r="S22" s="1931"/>
      <c r="T22" s="1907"/>
      <c r="U22" s="1907"/>
      <c r="V22" s="1907"/>
      <c r="W22" s="1907"/>
      <c r="X22" s="1907"/>
      <c r="Y22" s="1907"/>
      <c r="Z22" s="1907"/>
      <c r="AA22" s="1907"/>
      <c r="AB22" s="1907"/>
      <c r="AC22" s="1907"/>
      <c r="AD22" s="1907"/>
      <c r="AE22" s="1907"/>
      <c r="AF22" s="1907"/>
      <c r="AG22" s="1907"/>
      <c r="AH22" s="1907"/>
      <c r="AI22" s="1907"/>
      <c r="AJ22" s="1907"/>
      <c r="AK22" s="1903"/>
      <c r="AL22" s="1903"/>
      <c r="AM22" s="1047" t="s">
        <v>77</v>
      </c>
    </row>
    <row r="23" spans="1:39" s="306" customFormat="1" ht="81.75" customHeight="1" x14ac:dyDescent="0.25">
      <c r="A23" s="305"/>
      <c r="C23" s="1901"/>
      <c r="D23" s="1914"/>
      <c r="E23" s="1925"/>
      <c r="F23" s="1928"/>
      <c r="G23" s="1928"/>
      <c r="H23" s="1934"/>
      <c r="I23" s="1893"/>
      <c r="J23" s="1893"/>
      <c r="K23" s="1893"/>
      <c r="L23" s="1893"/>
      <c r="M23" s="1916"/>
      <c r="N23" s="1939"/>
      <c r="O23" s="1921"/>
      <c r="P23" s="1921"/>
      <c r="Q23" s="1267" t="s">
        <v>1170</v>
      </c>
      <c r="R23" s="485">
        <v>60000000</v>
      </c>
      <c r="S23" s="1931"/>
      <c r="T23" s="1907"/>
      <c r="U23" s="1907"/>
      <c r="V23" s="1907"/>
      <c r="W23" s="1907"/>
      <c r="X23" s="1907"/>
      <c r="Y23" s="1907"/>
      <c r="Z23" s="1907"/>
      <c r="AA23" s="1907"/>
      <c r="AB23" s="1907"/>
      <c r="AC23" s="1907"/>
      <c r="AD23" s="1907"/>
      <c r="AE23" s="1907"/>
      <c r="AF23" s="1907"/>
      <c r="AG23" s="1907"/>
      <c r="AH23" s="1907"/>
      <c r="AI23" s="1907"/>
      <c r="AJ23" s="1907"/>
      <c r="AK23" s="1903"/>
      <c r="AL23" s="1903"/>
      <c r="AM23" s="1047" t="s">
        <v>77</v>
      </c>
    </row>
    <row r="24" spans="1:39" s="306" customFormat="1" ht="90.75" customHeight="1" x14ac:dyDescent="0.25">
      <c r="A24" s="305"/>
      <c r="C24" s="1901"/>
      <c r="D24" s="1914"/>
      <c r="E24" s="1925"/>
      <c r="F24" s="1928"/>
      <c r="G24" s="1928"/>
      <c r="H24" s="1934"/>
      <c r="I24" s="1893"/>
      <c r="J24" s="1893"/>
      <c r="K24" s="1893"/>
      <c r="L24" s="1893"/>
      <c r="M24" s="1916"/>
      <c r="N24" s="1939"/>
      <c r="O24" s="1921"/>
      <c r="P24" s="1921"/>
      <c r="Q24" s="1267" t="s">
        <v>1171</v>
      </c>
      <c r="R24" s="485">
        <v>40000000</v>
      </c>
      <c r="S24" s="1931"/>
      <c r="T24" s="1907"/>
      <c r="U24" s="1907"/>
      <c r="V24" s="1907"/>
      <c r="W24" s="1907"/>
      <c r="X24" s="1907"/>
      <c r="Y24" s="1907"/>
      <c r="Z24" s="1907"/>
      <c r="AA24" s="1907"/>
      <c r="AB24" s="1907"/>
      <c r="AC24" s="1907"/>
      <c r="AD24" s="1907"/>
      <c r="AE24" s="1907"/>
      <c r="AF24" s="1907"/>
      <c r="AG24" s="1907"/>
      <c r="AH24" s="1907"/>
      <c r="AI24" s="1907"/>
      <c r="AJ24" s="1907"/>
      <c r="AK24" s="1903"/>
      <c r="AL24" s="1903"/>
      <c r="AM24" s="1047" t="s">
        <v>77</v>
      </c>
    </row>
    <row r="25" spans="1:39" s="306" customFormat="1" ht="102" customHeight="1" x14ac:dyDescent="0.25">
      <c r="A25" s="305"/>
      <c r="C25" s="1901"/>
      <c r="D25" s="1914"/>
      <c r="E25" s="1925"/>
      <c r="F25" s="1928"/>
      <c r="G25" s="1928"/>
      <c r="H25" s="1934"/>
      <c r="I25" s="1893"/>
      <c r="J25" s="1893"/>
      <c r="K25" s="1893"/>
      <c r="L25" s="1893"/>
      <c r="M25" s="1916"/>
      <c r="N25" s="1939"/>
      <c r="O25" s="1921"/>
      <c r="P25" s="1921"/>
      <c r="Q25" s="1268" t="s">
        <v>1172</v>
      </c>
      <c r="R25" s="485">
        <v>1643257220</v>
      </c>
      <c r="S25" s="1931"/>
      <c r="T25" s="1907"/>
      <c r="U25" s="1907"/>
      <c r="V25" s="1907"/>
      <c r="W25" s="1907"/>
      <c r="X25" s="1907"/>
      <c r="Y25" s="1907"/>
      <c r="Z25" s="1907"/>
      <c r="AA25" s="1907"/>
      <c r="AB25" s="1907"/>
      <c r="AC25" s="1907"/>
      <c r="AD25" s="1907"/>
      <c r="AE25" s="1907"/>
      <c r="AF25" s="1907"/>
      <c r="AG25" s="1907"/>
      <c r="AH25" s="1907"/>
      <c r="AI25" s="1907"/>
      <c r="AJ25" s="1907"/>
      <c r="AK25" s="1903"/>
      <c r="AL25" s="1903"/>
      <c r="AM25" s="1047" t="s">
        <v>77</v>
      </c>
    </row>
    <row r="26" spans="1:39" s="306" customFormat="1" ht="72" customHeight="1" x14ac:dyDescent="0.25">
      <c r="A26" s="305"/>
      <c r="C26" s="1902"/>
      <c r="D26" s="1914"/>
      <c r="E26" s="1926"/>
      <c r="F26" s="1929"/>
      <c r="G26" s="1929"/>
      <c r="H26" s="1935"/>
      <c r="I26" s="1894"/>
      <c r="J26" s="1894"/>
      <c r="K26" s="1894"/>
      <c r="L26" s="1894"/>
      <c r="M26" s="1917"/>
      <c r="N26" s="1940"/>
      <c r="O26" s="1921"/>
      <c r="P26" s="1921"/>
      <c r="Q26" s="1269" t="s">
        <v>1173</v>
      </c>
      <c r="R26" s="485">
        <v>60000000</v>
      </c>
      <c r="S26" s="1932"/>
      <c r="T26" s="1908"/>
      <c r="U26" s="1908"/>
      <c r="V26" s="1908"/>
      <c r="W26" s="1908"/>
      <c r="X26" s="1908"/>
      <c r="Y26" s="1908"/>
      <c r="Z26" s="1908"/>
      <c r="AA26" s="1908"/>
      <c r="AB26" s="1908"/>
      <c r="AC26" s="1908"/>
      <c r="AD26" s="1908"/>
      <c r="AE26" s="1908"/>
      <c r="AF26" s="1908"/>
      <c r="AG26" s="1908"/>
      <c r="AH26" s="1908"/>
      <c r="AI26" s="1908"/>
      <c r="AJ26" s="1908"/>
      <c r="AK26" s="1903"/>
      <c r="AL26" s="1903"/>
      <c r="AM26" s="1047" t="s">
        <v>77</v>
      </c>
    </row>
    <row r="27" spans="1:39" s="13" customFormat="1" ht="27" customHeight="1" x14ac:dyDescent="0.2">
      <c r="A27" s="14"/>
      <c r="B27" s="1"/>
      <c r="C27" s="43">
        <v>3301</v>
      </c>
      <c r="D27" s="302" t="s">
        <v>90</v>
      </c>
      <c r="E27" s="77"/>
      <c r="F27" s="78"/>
      <c r="G27" s="78"/>
      <c r="H27" s="77"/>
      <c r="I27" s="77"/>
      <c r="J27" s="77"/>
      <c r="K27" s="79"/>
      <c r="L27" s="78"/>
      <c r="M27" s="80"/>
      <c r="N27" s="81"/>
      <c r="O27" s="1265"/>
      <c r="P27" s="1265"/>
      <c r="Q27" s="1265"/>
      <c r="R27" s="304"/>
      <c r="S27" s="83"/>
      <c r="T27" s="79"/>
      <c r="U27" s="77"/>
      <c r="V27" s="77"/>
      <c r="W27" s="77"/>
      <c r="X27" s="77"/>
      <c r="Y27" s="77"/>
      <c r="Z27" s="77"/>
      <c r="AA27" s="77"/>
      <c r="AB27" s="77"/>
      <c r="AC27" s="77"/>
      <c r="AD27" s="77"/>
      <c r="AE27" s="77"/>
      <c r="AF27" s="77"/>
      <c r="AG27" s="77"/>
      <c r="AH27" s="77"/>
      <c r="AI27" s="77"/>
      <c r="AJ27" s="77"/>
      <c r="AK27" s="77"/>
      <c r="AL27" s="77"/>
      <c r="AM27" s="85"/>
    </row>
    <row r="28" spans="1:39" s="306" customFormat="1" ht="102" customHeight="1" x14ac:dyDescent="0.25">
      <c r="A28" s="305"/>
      <c r="C28" s="1026"/>
      <c r="D28" s="1936"/>
      <c r="E28" s="1937" t="s">
        <v>91</v>
      </c>
      <c r="F28" s="1937" t="s">
        <v>92</v>
      </c>
      <c r="G28" s="1896" t="s">
        <v>93</v>
      </c>
      <c r="H28" s="1896" t="s">
        <v>94</v>
      </c>
      <c r="I28" s="1897">
        <v>2</v>
      </c>
      <c r="J28" s="1892" t="s">
        <v>1174</v>
      </c>
      <c r="K28" s="1897" t="s">
        <v>95</v>
      </c>
      <c r="L28" s="1897" t="s">
        <v>96</v>
      </c>
      <c r="M28" s="1915">
        <f>SUM(R28:R30)/N28</f>
        <v>1</v>
      </c>
      <c r="N28" s="1918">
        <v>30000000</v>
      </c>
      <c r="O28" s="1921" t="s">
        <v>97</v>
      </c>
      <c r="P28" s="1921" t="s">
        <v>1175</v>
      </c>
      <c r="Q28" s="1270" t="s">
        <v>1176</v>
      </c>
      <c r="R28" s="1122">
        <v>10000000</v>
      </c>
      <c r="S28" s="1913">
        <v>20</v>
      </c>
      <c r="T28" s="1897" t="s">
        <v>1177</v>
      </c>
      <c r="U28" s="1906">
        <v>295972</v>
      </c>
      <c r="V28" s="1906">
        <v>285580</v>
      </c>
      <c r="W28" s="1906">
        <v>135545</v>
      </c>
      <c r="X28" s="1906">
        <v>44254</v>
      </c>
      <c r="Y28" s="1906">
        <v>309146</v>
      </c>
      <c r="Z28" s="1906">
        <v>92607</v>
      </c>
      <c r="AA28" s="1906">
        <v>2145</v>
      </c>
      <c r="AB28" s="1906">
        <v>12718</v>
      </c>
      <c r="AC28" s="1906">
        <v>26</v>
      </c>
      <c r="AD28" s="1906">
        <v>37</v>
      </c>
      <c r="AE28" s="1906">
        <v>0</v>
      </c>
      <c r="AF28" s="1906">
        <v>0</v>
      </c>
      <c r="AG28" s="1906">
        <v>44350</v>
      </c>
      <c r="AH28" s="1906">
        <v>21944</v>
      </c>
      <c r="AI28" s="1906">
        <v>75687</v>
      </c>
      <c r="AJ28" s="1906">
        <v>581552</v>
      </c>
      <c r="AK28" s="1903"/>
      <c r="AL28" s="1903"/>
      <c r="AM28" s="1047" t="s">
        <v>77</v>
      </c>
    </row>
    <row r="29" spans="1:39" s="306" customFormat="1" ht="51.75" customHeight="1" x14ac:dyDescent="0.25">
      <c r="A29" s="305"/>
      <c r="C29" s="1026"/>
      <c r="D29" s="1936"/>
      <c r="E29" s="1937"/>
      <c r="F29" s="1937"/>
      <c r="G29" s="1896"/>
      <c r="H29" s="1896"/>
      <c r="I29" s="1897"/>
      <c r="J29" s="1893"/>
      <c r="K29" s="1897"/>
      <c r="L29" s="1897"/>
      <c r="M29" s="1916"/>
      <c r="N29" s="1918"/>
      <c r="O29" s="1921"/>
      <c r="P29" s="1921"/>
      <c r="Q29" s="1271" t="s">
        <v>1178</v>
      </c>
      <c r="R29" s="1122">
        <v>10000000</v>
      </c>
      <c r="S29" s="1913"/>
      <c r="T29" s="1897"/>
      <c r="U29" s="1907"/>
      <c r="V29" s="1907"/>
      <c r="W29" s="1907"/>
      <c r="X29" s="1907"/>
      <c r="Y29" s="1907"/>
      <c r="Z29" s="1907"/>
      <c r="AA29" s="1907"/>
      <c r="AB29" s="1907"/>
      <c r="AC29" s="1907"/>
      <c r="AD29" s="1907"/>
      <c r="AE29" s="1907"/>
      <c r="AF29" s="1907"/>
      <c r="AG29" s="1907"/>
      <c r="AH29" s="1907"/>
      <c r="AI29" s="1907"/>
      <c r="AJ29" s="1907"/>
      <c r="AK29" s="1903"/>
      <c r="AL29" s="1903"/>
      <c r="AM29" s="1047" t="s">
        <v>77</v>
      </c>
    </row>
    <row r="30" spans="1:39" s="306" customFormat="1" ht="75" customHeight="1" x14ac:dyDescent="0.25">
      <c r="A30" s="305"/>
      <c r="C30" s="1027"/>
      <c r="D30" s="1936"/>
      <c r="E30" s="1937"/>
      <c r="F30" s="1937"/>
      <c r="G30" s="1896"/>
      <c r="H30" s="1896"/>
      <c r="I30" s="1897"/>
      <c r="J30" s="1894"/>
      <c r="K30" s="1897"/>
      <c r="L30" s="1897"/>
      <c r="M30" s="1917"/>
      <c r="N30" s="1918"/>
      <c r="O30" s="1921"/>
      <c r="P30" s="1921"/>
      <c r="Q30" s="1271" t="s">
        <v>1179</v>
      </c>
      <c r="R30" s="1122">
        <v>10000000</v>
      </c>
      <c r="S30" s="1913"/>
      <c r="T30" s="1897"/>
      <c r="U30" s="1908"/>
      <c r="V30" s="1908"/>
      <c r="W30" s="1908"/>
      <c r="X30" s="1908"/>
      <c r="Y30" s="1908"/>
      <c r="Z30" s="1908"/>
      <c r="AA30" s="1908"/>
      <c r="AB30" s="1908"/>
      <c r="AC30" s="1908"/>
      <c r="AD30" s="1908"/>
      <c r="AE30" s="1908"/>
      <c r="AF30" s="1908"/>
      <c r="AG30" s="1908"/>
      <c r="AH30" s="1908"/>
      <c r="AI30" s="1908"/>
      <c r="AJ30" s="1908"/>
      <c r="AK30" s="1903"/>
      <c r="AL30" s="1903"/>
      <c r="AM30" s="1047" t="s">
        <v>77</v>
      </c>
    </row>
    <row r="31" spans="1:39" s="13" customFormat="1" ht="27" customHeight="1" x14ac:dyDescent="0.2">
      <c r="A31" s="14"/>
      <c r="B31" s="1"/>
      <c r="C31" s="43">
        <v>4301</v>
      </c>
      <c r="D31" s="307" t="s">
        <v>98</v>
      </c>
      <c r="E31" s="308"/>
      <c r="F31" s="309"/>
      <c r="G31" s="309"/>
      <c r="H31" s="308"/>
      <c r="I31" s="308"/>
      <c r="J31" s="308"/>
      <c r="K31" s="310"/>
      <c r="L31" s="309"/>
      <c r="M31" s="311"/>
      <c r="N31" s="312"/>
      <c r="O31" s="1272"/>
      <c r="P31" s="1272"/>
      <c r="Q31" s="1272"/>
      <c r="R31" s="313"/>
      <c r="S31" s="314"/>
      <c r="T31" s="310"/>
      <c r="U31" s="308"/>
      <c r="V31" s="308"/>
      <c r="W31" s="308"/>
      <c r="X31" s="308"/>
      <c r="Y31" s="308"/>
      <c r="Z31" s="308"/>
      <c r="AA31" s="308"/>
      <c r="AB31" s="308"/>
      <c r="AC31" s="308"/>
      <c r="AD31" s="308"/>
      <c r="AE31" s="308"/>
      <c r="AF31" s="308"/>
      <c r="AG31" s="308"/>
      <c r="AH31" s="308"/>
      <c r="AI31" s="308"/>
      <c r="AJ31" s="308"/>
      <c r="AK31" s="308"/>
      <c r="AL31" s="308"/>
      <c r="AM31" s="315"/>
    </row>
    <row r="32" spans="1:39" s="306" customFormat="1" ht="58.5" customHeight="1" x14ac:dyDescent="0.25">
      <c r="A32" s="305"/>
      <c r="C32" s="1021"/>
      <c r="D32" s="1906"/>
      <c r="E32" s="1927">
        <v>4301004</v>
      </c>
      <c r="F32" s="1941" t="s">
        <v>99</v>
      </c>
      <c r="G32" s="1927">
        <v>430100401</v>
      </c>
      <c r="H32" s="1941" t="s">
        <v>100</v>
      </c>
      <c r="I32" s="1892">
        <v>3</v>
      </c>
      <c r="J32" s="1892" t="s">
        <v>1180</v>
      </c>
      <c r="K32" s="1892" t="s">
        <v>101</v>
      </c>
      <c r="L32" s="1892" t="s">
        <v>102</v>
      </c>
      <c r="M32" s="1948">
        <f>SUM(R32:R38)/N32</f>
        <v>1</v>
      </c>
      <c r="N32" s="1918">
        <v>1836073375</v>
      </c>
      <c r="O32" s="1921" t="s">
        <v>103</v>
      </c>
      <c r="P32" s="1921" t="s">
        <v>1181</v>
      </c>
      <c r="Q32" s="1264" t="s">
        <v>1182</v>
      </c>
      <c r="R32" s="316">
        <v>1096073375</v>
      </c>
      <c r="S32" s="1913">
        <v>4</v>
      </c>
      <c r="T32" s="1914" t="s">
        <v>1166</v>
      </c>
      <c r="U32" s="1914">
        <v>295972</v>
      </c>
      <c r="V32" s="1914">
        <v>285580</v>
      </c>
      <c r="W32" s="1914">
        <v>135545</v>
      </c>
      <c r="X32" s="1914">
        <v>44254</v>
      </c>
      <c r="Y32" s="1914">
        <v>309146</v>
      </c>
      <c r="Z32" s="1914">
        <v>92607</v>
      </c>
      <c r="AA32" s="1914">
        <v>2145</v>
      </c>
      <c r="AB32" s="1914">
        <v>12718</v>
      </c>
      <c r="AC32" s="1914">
        <v>26</v>
      </c>
      <c r="AD32" s="1914">
        <v>37</v>
      </c>
      <c r="AE32" s="1914">
        <v>0</v>
      </c>
      <c r="AF32" s="1914">
        <v>0</v>
      </c>
      <c r="AG32" s="1914">
        <v>44350</v>
      </c>
      <c r="AH32" s="1914">
        <v>21944</v>
      </c>
      <c r="AI32" s="1914">
        <v>75687</v>
      </c>
      <c r="AJ32" s="1914">
        <v>581552</v>
      </c>
      <c r="AK32" s="1903"/>
      <c r="AL32" s="1903"/>
      <c r="AM32" s="1047" t="s">
        <v>77</v>
      </c>
    </row>
    <row r="33" spans="1:59" s="306" customFormat="1" ht="78.75" customHeight="1" x14ac:dyDescent="0.25">
      <c r="A33" s="305"/>
      <c r="C33" s="1021"/>
      <c r="D33" s="1907"/>
      <c r="E33" s="1928"/>
      <c r="F33" s="1942"/>
      <c r="G33" s="1928"/>
      <c r="H33" s="1942"/>
      <c r="I33" s="1893"/>
      <c r="J33" s="1893"/>
      <c r="K33" s="1893"/>
      <c r="L33" s="1893"/>
      <c r="M33" s="1949"/>
      <c r="N33" s="1918"/>
      <c r="O33" s="1921"/>
      <c r="P33" s="1921"/>
      <c r="Q33" s="1273" t="s">
        <v>1183</v>
      </c>
      <c r="R33" s="316">
        <v>300000000</v>
      </c>
      <c r="S33" s="1913"/>
      <c r="T33" s="1914"/>
      <c r="U33" s="1914"/>
      <c r="V33" s="1914"/>
      <c r="W33" s="1914"/>
      <c r="X33" s="1914"/>
      <c r="Y33" s="1914"/>
      <c r="Z33" s="1914"/>
      <c r="AA33" s="1914"/>
      <c r="AB33" s="1914"/>
      <c r="AC33" s="1914"/>
      <c r="AD33" s="1914"/>
      <c r="AE33" s="1914"/>
      <c r="AF33" s="1914"/>
      <c r="AG33" s="1914"/>
      <c r="AH33" s="1914"/>
      <c r="AI33" s="1914"/>
      <c r="AJ33" s="1914"/>
      <c r="AK33" s="1903"/>
      <c r="AL33" s="1903"/>
      <c r="AM33" s="1047" t="s">
        <v>77</v>
      </c>
    </row>
    <row r="34" spans="1:59" s="306" customFormat="1" ht="78" customHeight="1" x14ac:dyDescent="0.25">
      <c r="A34" s="305"/>
      <c r="C34" s="1021"/>
      <c r="D34" s="1907"/>
      <c r="E34" s="1928"/>
      <c r="F34" s="1942"/>
      <c r="G34" s="1928"/>
      <c r="H34" s="1942"/>
      <c r="I34" s="1893"/>
      <c r="J34" s="1893"/>
      <c r="K34" s="1893"/>
      <c r="L34" s="1893"/>
      <c r="M34" s="1949"/>
      <c r="N34" s="1918"/>
      <c r="O34" s="1921"/>
      <c r="P34" s="1921"/>
      <c r="Q34" s="1273" t="s">
        <v>1184</v>
      </c>
      <c r="R34" s="316">
        <v>80000000</v>
      </c>
      <c r="S34" s="1913"/>
      <c r="T34" s="1914"/>
      <c r="U34" s="1914"/>
      <c r="V34" s="1914"/>
      <c r="W34" s="1914"/>
      <c r="X34" s="1914"/>
      <c r="Y34" s="1914"/>
      <c r="Z34" s="1914"/>
      <c r="AA34" s="1914"/>
      <c r="AB34" s="1914"/>
      <c r="AC34" s="1914"/>
      <c r="AD34" s="1914"/>
      <c r="AE34" s="1914"/>
      <c r="AF34" s="1914"/>
      <c r="AG34" s="1914"/>
      <c r="AH34" s="1914"/>
      <c r="AI34" s="1914"/>
      <c r="AJ34" s="1914"/>
      <c r="AK34" s="1903"/>
      <c r="AL34" s="1903"/>
      <c r="AM34" s="1047" t="s">
        <v>77</v>
      </c>
    </row>
    <row r="35" spans="1:59" s="306" customFormat="1" ht="68.25" customHeight="1" x14ac:dyDescent="0.25">
      <c r="A35" s="305"/>
      <c r="C35" s="1021"/>
      <c r="D35" s="1907"/>
      <c r="E35" s="1928"/>
      <c r="F35" s="1942"/>
      <c r="G35" s="1928"/>
      <c r="H35" s="1942"/>
      <c r="I35" s="1893"/>
      <c r="J35" s="1893"/>
      <c r="K35" s="1893"/>
      <c r="L35" s="1893"/>
      <c r="M35" s="1949"/>
      <c r="N35" s="1918"/>
      <c r="O35" s="1921"/>
      <c r="P35" s="1921"/>
      <c r="Q35" s="1273" t="s">
        <v>1185</v>
      </c>
      <c r="R35" s="316">
        <v>100000000</v>
      </c>
      <c r="S35" s="1913"/>
      <c r="T35" s="1914"/>
      <c r="U35" s="1914"/>
      <c r="V35" s="1914"/>
      <c r="W35" s="1914"/>
      <c r="X35" s="1914"/>
      <c r="Y35" s="1914"/>
      <c r="Z35" s="1914"/>
      <c r="AA35" s="1914"/>
      <c r="AB35" s="1914"/>
      <c r="AC35" s="1914"/>
      <c r="AD35" s="1914"/>
      <c r="AE35" s="1914"/>
      <c r="AF35" s="1914"/>
      <c r="AG35" s="1914"/>
      <c r="AH35" s="1914"/>
      <c r="AI35" s="1914"/>
      <c r="AJ35" s="1914"/>
      <c r="AK35" s="1903"/>
      <c r="AL35" s="1903"/>
      <c r="AM35" s="1047" t="s">
        <v>77</v>
      </c>
    </row>
    <row r="36" spans="1:59" s="306" customFormat="1" ht="79.5" customHeight="1" x14ac:dyDescent="0.25">
      <c r="A36" s="305"/>
      <c r="C36" s="1021"/>
      <c r="D36" s="1907"/>
      <c r="E36" s="1928"/>
      <c r="F36" s="1942"/>
      <c r="G36" s="1928"/>
      <c r="H36" s="1942"/>
      <c r="I36" s="1893"/>
      <c r="J36" s="1893"/>
      <c r="K36" s="1893"/>
      <c r="L36" s="1893"/>
      <c r="M36" s="1949"/>
      <c r="N36" s="1918"/>
      <c r="O36" s="1921"/>
      <c r="P36" s="1921"/>
      <c r="Q36" s="1273" t="s">
        <v>1186</v>
      </c>
      <c r="R36" s="316">
        <v>80000000</v>
      </c>
      <c r="S36" s="1913"/>
      <c r="T36" s="1914"/>
      <c r="U36" s="1914"/>
      <c r="V36" s="1914"/>
      <c r="W36" s="1914"/>
      <c r="X36" s="1914"/>
      <c r="Y36" s="1914"/>
      <c r="Z36" s="1914"/>
      <c r="AA36" s="1914"/>
      <c r="AB36" s="1914"/>
      <c r="AC36" s="1914"/>
      <c r="AD36" s="1914"/>
      <c r="AE36" s="1914"/>
      <c r="AF36" s="1914"/>
      <c r="AG36" s="1914"/>
      <c r="AH36" s="1914"/>
      <c r="AI36" s="1914"/>
      <c r="AJ36" s="1914"/>
      <c r="AK36" s="1903"/>
      <c r="AL36" s="1903"/>
      <c r="AM36" s="1047" t="s">
        <v>77</v>
      </c>
    </row>
    <row r="37" spans="1:59" s="306" customFormat="1" ht="98.25" customHeight="1" x14ac:dyDescent="0.25">
      <c r="A37" s="305"/>
      <c r="C37" s="1021"/>
      <c r="D37" s="1907"/>
      <c r="E37" s="1928"/>
      <c r="F37" s="1942"/>
      <c r="G37" s="1928"/>
      <c r="H37" s="1942"/>
      <c r="I37" s="1893"/>
      <c r="J37" s="1893"/>
      <c r="K37" s="1893"/>
      <c r="L37" s="1893"/>
      <c r="M37" s="1949"/>
      <c r="N37" s="1918"/>
      <c r="O37" s="1921"/>
      <c r="P37" s="1921"/>
      <c r="Q37" s="1273" t="s">
        <v>1187</v>
      </c>
      <c r="R37" s="316">
        <v>80000000</v>
      </c>
      <c r="S37" s="1913"/>
      <c r="T37" s="1914"/>
      <c r="U37" s="1914"/>
      <c r="V37" s="1914"/>
      <c r="W37" s="1914"/>
      <c r="X37" s="1914"/>
      <c r="Y37" s="1914"/>
      <c r="Z37" s="1914"/>
      <c r="AA37" s="1914"/>
      <c r="AB37" s="1914"/>
      <c r="AC37" s="1914"/>
      <c r="AD37" s="1914"/>
      <c r="AE37" s="1914"/>
      <c r="AF37" s="1914"/>
      <c r="AG37" s="1914"/>
      <c r="AH37" s="1914"/>
      <c r="AI37" s="1914"/>
      <c r="AJ37" s="1914"/>
      <c r="AK37" s="1903"/>
      <c r="AL37" s="1903"/>
      <c r="AM37" s="1047" t="s">
        <v>77</v>
      </c>
    </row>
    <row r="38" spans="1:59" s="306" customFormat="1" ht="76.5" customHeight="1" x14ac:dyDescent="0.25">
      <c r="A38" s="305"/>
      <c r="C38" s="1022"/>
      <c r="D38" s="1908"/>
      <c r="E38" s="1929"/>
      <c r="F38" s="1943"/>
      <c r="G38" s="1929"/>
      <c r="H38" s="1943"/>
      <c r="I38" s="1894"/>
      <c r="J38" s="1894"/>
      <c r="K38" s="1894"/>
      <c r="L38" s="1894"/>
      <c r="M38" s="1950"/>
      <c r="N38" s="1918"/>
      <c r="O38" s="1921"/>
      <c r="P38" s="1921"/>
      <c r="Q38" s="1274" t="s">
        <v>1188</v>
      </c>
      <c r="R38" s="316">
        <v>100000000</v>
      </c>
      <c r="S38" s="1913"/>
      <c r="T38" s="1914"/>
      <c r="U38" s="1914"/>
      <c r="V38" s="1914"/>
      <c r="W38" s="1914"/>
      <c r="X38" s="1914"/>
      <c r="Y38" s="1914"/>
      <c r="Z38" s="1914"/>
      <c r="AA38" s="1914"/>
      <c r="AB38" s="1914"/>
      <c r="AC38" s="1914"/>
      <c r="AD38" s="1914"/>
      <c r="AE38" s="1914"/>
      <c r="AF38" s="1914"/>
      <c r="AG38" s="1914"/>
      <c r="AH38" s="1914"/>
      <c r="AI38" s="1914"/>
      <c r="AJ38" s="1914"/>
      <c r="AK38" s="1903"/>
      <c r="AL38" s="1903"/>
      <c r="AM38" s="1047" t="s">
        <v>77</v>
      </c>
    </row>
    <row r="39" spans="1:59" s="12" customFormat="1" ht="27" customHeight="1" x14ac:dyDescent="0.2">
      <c r="A39" s="33">
        <v>3</v>
      </c>
      <c r="B39" s="34" t="s">
        <v>104</v>
      </c>
      <c r="C39" s="4"/>
      <c r="D39" s="4"/>
      <c r="E39" s="4"/>
      <c r="F39" s="317"/>
      <c r="G39" s="317"/>
      <c r="H39" s="318"/>
      <c r="I39" s="318"/>
      <c r="J39" s="318"/>
      <c r="K39" s="319"/>
      <c r="L39" s="317"/>
      <c r="M39" s="320"/>
      <c r="N39" s="321"/>
      <c r="O39" s="1275"/>
      <c r="P39" s="1275"/>
      <c r="Q39" s="1275"/>
      <c r="R39" s="322"/>
      <c r="S39" s="323"/>
      <c r="T39" s="319"/>
      <c r="U39" s="318"/>
      <c r="V39" s="318"/>
      <c r="W39" s="318"/>
      <c r="X39" s="318"/>
      <c r="Y39" s="318"/>
      <c r="Z39" s="318"/>
      <c r="AA39" s="318"/>
      <c r="AB39" s="318"/>
      <c r="AC39" s="318"/>
      <c r="AD39" s="318"/>
      <c r="AE39" s="318"/>
      <c r="AF39" s="318"/>
      <c r="AG39" s="318"/>
      <c r="AH39" s="318"/>
      <c r="AI39" s="318"/>
      <c r="AJ39" s="318"/>
      <c r="AK39" s="318"/>
      <c r="AL39" s="318"/>
      <c r="AM39" s="324"/>
      <c r="AN39" s="13"/>
      <c r="AO39" s="13"/>
      <c r="AP39" s="13"/>
      <c r="AQ39" s="13"/>
      <c r="AR39" s="13"/>
      <c r="AS39" s="13"/>
      <c r="AT39" s="13"/>
      <c r="AU39" s="13"/>
      <c r="AV39" s="13"/>
      <c r="AW39" s="13"/>
      <c r="AX39" s="13"/>
      <c r="AY39" s="13"/>
      <c r="AZ39" s="13"/>
      <c r="BA39" s="13"/>
      <c r="BB39" s="13"/>
      <c r="BC39" s="13"/>
      <c r="BD39" s="13"/>
      <c r="BE39" s="13"/>
      <c r="BF39" s="13"/>
      <c r="BG39" s="13"/>
    </row>
    <row r="40" spans="1:59" s="13" customFormat="1" ht="27" customHeight="1" x14ac:dyDescent="0.2">
      <c r="A40" s="14"/>
      <c r="B40" s="1"/>
      <c r="C40" s="325">
        <v>2402</v>
      </c>
      <c r="D40" s="1128" t="s">
        <v>105</v>
      </c>
      <c r="E40" s="326"/>
      <c r="F40" s="327"/>
      <c r="G40" s="328"/>
      <c r="H40" s="157"/>
      <c r="I40" s="157"/>
      <c r="J40" s="157"/>
      <c r="K40" s="329"/>
      <c r="L40" s="328"/>
      <c r="M40" s="330"/>
      <c r="N40" s="331"/>
      <c r="O40" s="1276"/>
      <c r="P40" s="1276"/>
      <c r="Q40" s="1276"/>
      <c r="R40" s="332"/>
      <c r="S40" s="333"/>
      <c r="T40" s="329"/>
      <c r="U40" s="157"/>
      <c r="V40" s="157"/>
      <c r="W40" s="157"/>
      <c r="X40" s="157"/>
      <c r="Y40" s="157"/>
      <c r="Z40" s="157"/>
      <c r="AA40" s="157"/>
      <c r="AB40" s="157"/>
      <c r="AC40" s="157"/>
      <c r="AD40" s="157"/>
      <c r="AE40" s="157"/>
      <c r="AF40" s="157"/>
      <c r="AG40" s="157"/>
      <c r="AH40" s="157"/>
      <c r="AI40" s="157"/>
      <c r="AJ40" s="157"/>
      <c r="AK40" s="157"/>
      <c r="AL40" s="157"/>
      <c r="AM40" s="334"/>
    </row>
    <row r="41" spans="1:59" s="306" customFormat="1" ht="48.6" customHeight="1" x14ac:dyDescent="0.25">
      <c r="A41" s="305"/>
      <c r="C41" s="1905"/>
      <c r="D41" s="1914"/>
      <c r="E41" s="1944">
        <v>2402022</v>
      </c>
      <c r="F41" s="1943" t="s">
        <v>106</v>
      </c>
      <c r="G41" s="1929">
        <v>240202200</v>
      </c>
      <c r="H41" s="1946" t="s">
        <v>107</v>
      </c>
      <c r="I41" s="1894">
        <v>1</v>
      </c>
      <c r="J41" s="1897" t="s">
        <v>1189</v>
      </c>
      <c r="K41" s="1894" t="s">
        <v>108</v>
      </c>
      <c r="L41" s="1894" t="s">
        <v>109</v>
      </c>
      <c r="M41" s="1949">
        <f>SUM(R41:R43)/N41</f>
        <v>0.2857142857142857</v>
      </c>
      <c r="N41" s="1938">
        <f>SUM(R41:R49)</f>
        <v>350000000</v>
      </c>
      <c r="O41" s="1947" t="s">
        <v>110</v>
      </c>
      <c r="P41" s="1947" t="s">
        <v>1190</v>
      </c>
      <c r="Q41" s="1277" t="s">
        <v>1191</v>
      </c>
      <c r="R41" s="487">
        <v>30000000</v>
      </c>
      <c r="S41" s="1931">
        <v>20</v>
      </c>
      <c r="T41" s="1893" t="s">
        <v>1177</v>
      </c>
      <c r="U41" s="1906">
        <v>295972</v>
      </c>
      <c r="V41" s="1906">
        <v>285580</v>
      </c>
      <c r="W41" s="1906">
        <v>135545</v>
      </c>
      <c r="X41" s="1906">
        <v>44254</v>
      </c>
      <c r="Y41" s="1906">
        <v>309146</v>
      </c>
      <c r="Z41" s="1906">
        <v>92607</v>
      </c>
      <c r="AA41" s="1906">
        <v>2145</v>
      </c>
      <c r="AB41" s="1906">
        <v>12718</v>
      </c>
      <c r="AC41" s="1906">
        <v>26</v>
      </c>
      <c r="AD41" s="1906">
        <v>37</v>
      </c>
      <c r="AE41" s="1906">
        <v>0</v>
      </c>
      <c r="AF41" s="1906">
        <v>0</v>
      </c>
      <c r="AG41" s="1906">
        <v>44350</v>
      </c>
      <c r="AH41" s="1906">
        <v>21944</v>
      </c>
      <c r="AI41" s="1906">
        <v>75687</v>
      </c>
      <c r="AJ41" s="1906">
        <v>581552</v>
      </c>
      <c r="AK41" s="1903"/>
      <c r="AL41" s="1903"/>
      <c r="AM41" s="1162" t="s">
        <v>77</v>
      </c>
    </row>
    <row r="42" spans="1:59" s="306" customFormat="1" ht="51" customHeight="1" x14ac:dyDescent="0.25">
      <c r="A42" s="305"/>
      <c r="C42" s="1905"/>
      <c r="D42" s="1914"/>
      <c r="E42" s="1944"/>
      <c r="F42" s="1945"/>
      <c r="G42" s="1944"/>
      <c r="H42" s="1896"/>
      <c r="I42" s="1897"/>
      <c r="J42" s="1897"/>
      <c r="K42" s="1897"/>
      <c r="L42" s="1897"/>
      <c r="M42" s="1949"/>
      <c r="N42" s="1939"/>
      <c r="O42" s="1921"/>
      <c r="P42" s="1921"/>
      <c r="Q42" s="1278" t="s">
        <v>1192</v>
      </c>
      <c r="R42" s="488">
        <v>50000000</v>
      </c>
      <c r="S42" s="1931"/>
      <c r="T42" s="1893"/>
      <c r="U42" s="1907"/>
      <c r="V42" s="1907"/>
      <c r="W42" s="1907"/>
      <c r="X42" s="1907"/>
      <c r="Y42" s="1907"/>
      <c r="Z42" s="1907"/>
      <c r="AA42" s="1907"/>
      <c r="AB42" s="1907"/>
      <c r="AC42" s="1907"/>
      <c r="AD42" s="1907"/>
      <c r="AE42" s="1907"/>
      <c r="AF42" s="1907"/>
      <c r="AG42" s="1907"/>
      <c r="AH42" s="1907"/>
      <c r="AI42" s="1907"/>
      <c r="AJ42" s="1907"/>
      <c r="AK42" s="1903"/>
      <c r="AL42" s="1903"/>
      <c r="AM42" s="1047" t="s">
        <v>77</v>
      </c>
    </row>
    <row r="43" spans="1:59" s="306" customFormat="1" ht="65.45" customHeight="1" x14ac:dyDescent="0.25">
      <c r="A43" s="305"/>
      <c r="C43" s="1905"/>
      <c r="D43" s="1914"/>
      <c r="E43" s="1944"/>
      <c r="F43" s="1945"/>
      <c r="G43" s="1944"/>
      <c r="H43" s="1896"/>
      <c r="I43" s="1897"/>
      <c r="J43" s="1897"/>
      <c r="K43" s="1897"/>
      <c r="L43" s="1897"/>
      <c r="M43" s="1950"/>
      <c r="N43" s="1939"/>
      <c r="O43" s="1921"/>
      <c r="P43" s="1921"/>
      <c r="Q43" s="1278" t="s">
        <v>1193</v>
      </c>
      <c r="R43" s="488">
        <v>20000000</v>
      </c>
      <c r="S43" s="1931"/>
      <c r="T43" s="1893"/>
      <c r="U43" s="1907"/>
      <c r="V43" s="1907"/>
      <c r="W43" s="1907"/>
      <c r="X43" s="1907"/>
      <c r="Y43" s="1907"/>
      <c r="Z43" s="1907"/>
      <c r="AA43" s="1907"/>
      <c r="AB43" s="1907"/>
      <c r="AC43" s="1907"/>
      <c r="AD43" s="1907"/>
      <c r="AE43" s="1907"/>
      <c r="AF43" s="1907"/>
      <c r="AG43" s="1907"/>
      <c r="AH43" s="1907"/>
      <c r="AI43" s="1907"/>
      <c r="AJ43" s="1907"/>
      <c r="AK43" s="1903"/>
      <c r="AL43" s="1903"/>
      <c r="AM43" s="1047" t="s">
        <v>77</v>
      </c>
    </row>
    <row r="44" spans="1:59" s="306" customFormat="1" ht="55.9" customHeight="1" x14ac:dyDescent="0.25">
      <c r="A44" s="305"/>
      <c r="C44" s="1905"/>
      <c r="D44" s="1914"/>
      <c r="E44" s="1955">
        <v>2402041</v>
      </c>
      <c r="F44" s="1945" t="s">
        <v>111</v>
      </c>
      <c r="G44" s="1945">
        <v>240204100</v>
      </c>
      <c r="H44" s="1896" t="s">
        <v>112</v>
      </c>
      <c r="I44" s="1897">
        <v>130</v>
      </c>
      <c r="J44" s="1893" t="s">
        <v>1194</v>
      </c>
      <c r="K44" s="1897"/>
      <c r="L44" s="1897"/>
      <c r="M44" s="1919">
        <f>SUM(R44:R49)/N41</f>
        <v>0.7142857142857143</v>
      </c>
      <c r="N44" s="1939"/>
      <c r="O44" s="1921"/>
      <c r="P44" s="1921"/>
      <c r="Q44" s="1279" t="s">
        <v>1191</v>
      </c>
      <c r="R44" s="489">
        <v>40000000</v>
      </c>
      <c r="S44" s="1931"/>
      <c r="T44" s="1893"/>
      <c r="U44" s="1907"/>
      <c r="V44" s="1907"/>
      <c r="W44" s="1907"/>
      <c r="X44" s="1907"/>
      <c r="Y44" s="1907"/>
      <c r="Z44" s="1907"/>
      <c r="AA44" s="1907"/>
      <c r="AB44" s="1907"/>
      <c r="AC44" s="1907"/>
      <c r="AD44" s="1907"/>
      <c r="AE44" s="1907"/>
      <c r="AF44" s="1907"/>
      <c r="AG44" s="1907"/>
      <c r="AH44" s="1907"/>
      <c r="AI44" s="1907"/>
      <c r="AJ44" s="1907"/>
      <c r="AK44" s="1903"/>
      <c r="AL44" s="1903"/>
      <c r="AM44" s="1047" t="s">
        <v>77</v>
      </c>
    </row>
    <row r="45" spans="1:59" s="306" customFormat="1" ht="42.75" x14ac:dyDescent="0.25">
      <c r="A45" s="305"/>
      <c r="C45" s="1905"/>
      <c r="D45" s="1914"/>
      <c r="E45" s="1955"/>
      <c r="F45" s="1945"/>
      <c r="G45" s="1945"/>
      <c r="H45" s="1896"/>
      <c r="I45" s="1897"/>
      <c r="J45" s="1893"/>
      <c r="K45" s="1897"/>
      <c r="L45" s="1897"/>
      <c r="M45" s="1919"/>
      <c r="N45" s="1939"/>
      <c r="O45" s="1921"/>
      <c r="P45" s="1921"/>
      <c r="Q45" s="1279" t="s">
        <v>1195</v>
      </c>
      <c r="R45" s="489">
        <v>40000000</v>
      </c>
      <c r="S45" s="1931"/>
      <c r="T45" s="1893"/>
      <c r="U45" s="1907"/>
      <c r="V45" s="1907"/>
      <c r="W45" s="1907"/>
      <c r="X45" s="1907"/>
      <c r="Y45" s="1907"/>
      <c r="Z45" s="1907"/>
      <c r="AA45" s="1907"/>
      <c r="AB45" s="1907"/>
      <c r="AC45" s="1907"/>
      <c r="AD45" s="1907"/>
      <c r="AE45" s="1907"/>
      <c r="AF45" s="1907"/>
      <c r="AG45" s="1907"/>
      <c r="AH45" s="1907"/>
      <c r="AI45" s="1907"/>
      <c r="AJ45" s="1907"/>
      <c r="AK45" s="1903"/>
      <c r="AL45" s="1903"/>
      <c r="AM45" s="1047" t="s">
        <v>77</v>
      </c>
    </row>
    <row r="46" spans="1:59" s="306" customFormat="1" ht="71.25" x14ac:dyDescent="0.25">
      <c r="A46" s="305"/>
      <c r="C46" s="1905"/>
      <c r="D46" s="1914"/>
      <c r="E46" s="1955"/>
      <c r="F46" s="1945"/>
      <c r="G46" s="1945"/>
      <c r="H46" s="1896"/>
      <c r="I46" s="1897"/>
      <c r="J46" s="1893"/>
      <c r="K46" s="1897"/>
      <c r="L46" s="1897"/>
      <c r="M46" s="1919"/>
      <c r="N46" s="1939"/>
      <c r="O46" s="1921"/>
      <c r="P46" s="1921"/>
      <c r="Q46" s="1278" t="s">
        <v>1196</v>
      </c>
      <c r="R46" s="489">
        <v>50000000</v>
      </c>
      <c r="S46" s="1931"/>
      <c r="T46" s="1893"/>
      <c r="U46" s="1907"/>
      <c r="V46" s="1907"/>
      <c r="W46" s="1907"/>
      <c r="X46" s="1907"/>
      <c r="Y46" s="1907"/>
      <c r="Z46" s="1907"/>
      <c r="AA46" s="1907"/>
      <c r="AB46" s="1907"/>
      <c r="AC46" s="1907"/>
      <c r="AD46" s="1907"/>
      <c r="AE46" s="1907"/>
      <c r="AF46" s="1907"/>
      <c r="AG46" s="1907"/>
      <c r="AH46" s="1907"/>
      <c r="AI46" s="1907"/>
      <c r="AJ46" s="1907"/>
      <c r="AK46" s="1903"/>
      <c r="AL46" s="1903"/>
      <c r="AM46" s="1047" t="s">
        <v>77</v>
      </c>
    </row>
    <row r="47" spans="1:59" s="306" customFormat="1" ht="85.5" x14ac:dyDescent="0.25">
      <c r="A47" s="305"/>
      <c r="C47" s="1905"/>
      <c r="D47" s="1914"/>
      <c r="E47" s="1955"/>
      <c r="F47" s="1945"/>
      <c r="G47" s="1945"/>
      <c r="H47" s="1896"/>
      <c r="I47" s="1897"/>
      <c r="J47" s="1893"/>
      <c r="K47" s="1897"/>
      <c r="L47" s="1897"/>
      <c r="M47" s="1919"/>
      <c r="N47" s="1939"/>
      <c r="O47" s="1921"/>
      <c r="P47" s="1921"/>
      <c r="Q47" s="1280" t="s">
        <v>1197</v>
      </c>
      <c r="R47" s="488">
        <v>40000000</v>
      </c>
      <c r="S47" s="1931"/>
      <c r="T47" s="1893"/>
      <c r="U47" s="1907"/>
      <c r="V47" s="1907"/>
      <c r="W47" s="1907"/>
      <c r="X47" s="1907"/>
      <c r="Y47" s="1907"/>
      <c r="Z47" s="1907"/>
      <c r="AA47" s="1907"/>
      <c r="AB47" s="1907"/>
      <c r="AC47" s="1907"/>
      <c r="AD47" s="1907"/>
      <c r="AE47" s="1907"/>
      <c r="AF47" s="1907"/>
      <c r="AG47" s="1907"/>
      <c r="AH47" s="1907"/>
      <c r="AI47" s="1907"/>
      <c r="AJ47" s="1907"/>
      <c r="AK47" s="1903"/>
      <c r="AL47" s="1903"/>
      <c r="AM47" s="1047" t="s">
        <v>77</v>
      </c>
    </row>
    <row r="48" spans="1:59" s="306" customFormat="1" ht="94.9" customHeight="1" x14ac:dyDescent="0.25">
      <c r="A48" s="305"/>
      <c r="C48" s="1905"/>
      <c r="D48" s="1914"/>
      <c r="E48" s="1955"/>
      <c r="F48" s="1945"/>
      <c r="G48" s="1945"/>
      <c r="H48" s="1896"/>
      <c r="I48" s="1897"/>
      <c r="J48" s="1893"/>
      <c r="K48" s="1897"/>
      <c r="L48" s="1897"/>
      <c r="M48" s="1919"/>
      <c r="N48" s="1939"/>
      <c r="O48" s="1921"/>
      <c r="P48" s="1921"/>
      <c r="Q48" s="1280" t="s">
        <v>1198</v>
      </c>
      <c r="R48" s="488">
        <v>40000000</v>
      </c>
      <c r="S48" s="1931"/>
      <c r="T48" s="1893"/>
      <c r="U48" s="1907"/>
      <c r="V48" s="1907"/>
      <c r="W48" s="1907"/>
      <c r="X48" s="1907"/>
      <c r="Y48" s="1907"/>
      <c r="Z48" s="1907"/>
      <c r="AA48" s="1907"/>
      <c r="AB48" s="1907"/>
      <c r="AC48" s="1907"/>
      <c r="AD48" s="1907"/>
      <c r="AE48" s="1907"/>
      <c r="AF48" s="1907"/>
      <c r="AG48" s="1907"/>
      <c r="AH48" s="1907"/>
      <c r="AI48" s="1907"/>
      <c r="AJ48" s="1907"/>
      <c r="AK48" s="1903"/>
      <c r="AL48" s="1903"/>
      <c r="AM48" s="1047"/>
    </row>
    <row r="49" spans="1:39" s="306" customFormat="1" ht="99.75" x14ac:dyDescent="0.25">
      <c r="A49" s="305"/>
      <c r="C49" s="1905"/>
      <c r="D49" s="1914"/>
      <c r="E49" s="1955"/>
      <c r="F49" s="1945"/>
      <c r="G49" s="1945"/>
      <c r="H49" s="1896"/>
      <c r="I49" s="1897"/>
      <c r="J49" s="1894"/>
      <c r="K49" s="1897"/>
      <c r="L49" s="1897"/>
      <c r="M49" s="1919"/>
      <c r="N49" s="1940"/>
      <c r="O49" s="1921"/>
      <c r="P49" s="1921"/>
      <c r="Q49" s="1278" t="s">
        <v>1199</v>
      </c>
      <c r="R49" s="488">
        <v>40000000</v>
      </c>
      <c r="S49" s="1932"/>
      <c r="T49" s="1894"/>
      <c r="U49" s="1908"/>
      <c r="V49" s="1908"/>
      <c r="W49" s="1908"/>
      <c r="X49" s="1908"/>
      <c r="Y49" s="1908"/>
      <c r="Z49" s="1908"/>
      <c r="AA49" s="1908"/>
      <c r="AB49" s="1908"/>
      <c r="AC49" s="1908"/>
      <c r="AD49" s="1908"/>
      <c r="AE49" s="1908"/>
      <c r="AF49" s="1908"/>
      <c r="AG49" s="1908"/>
      <c r="AH49" s="1908"/>
      <c r="AI49" s="1908"/>
      <c r="AJ49" s="1908"/>
      <c r="AK49" s="1903"/>
      <c r="AL49" s="1903"/>
      <c r="AM49" s="1047" t="s">
        <v>77</v>
      </c>
    </row>
    <row r="50" spans="1:39" s="306" customFormat="1" ht="208.5" customHeight="1" x14ac:dyDescent="0.25">
      <c r="A50" s="305"/>
      <c r="C50" s="1905"/>
      <c r="D50" s="1914"/>
      <c r="E50" s="1039">
        <v>2402118</v>
      </c>
      <c r="F50" s="1039" t="s">
        <v>113</v>
      </c>
      <c r="G50" s="1034">
        <v>240211800</v>
      </c>
      <c r="H50" s="1042" t="s">
        <v>114</v>
      </c>
      <c r="I50" s="1127">
        <v>6</v>
      </c>
      <c r="J50" s="1064" t="s">
        <v>1200</v>
      </c>
      <c r="K50" s="1020" t="s">
        <v>1201</v>
      </c>
      <c r="L50" s="1020" t="s">
        <v>115</v>
      </c>
      <c r="M50" s="1023">
        <f>SUM(R50)/N50</f>
        <v>1</v>
      </c>
      <c r="N50" s="1033">
        <v>40000000</v>
      </c>
      <c r="O50" s="52" t="s">
        <v>116</v>
      </c>
      <c r="P50" s="52" t="s">
        <v>1202</v>
      </c>
      <c r="Q50" s="52" t="s">
        <v>1203</v>
      </c>
      <c r="R50" s="1033">
        <v>40000000</v>
      </c>
      <c r="S50" s="1031">
        <v>20</v>
      </c>
      <c r="T50" s="1020" t="s">
        <v>1177</v>
      </c>
      <c r="U50" s="1032">
        <v>295972</v>
      </c>
      <c r="V50" s="1032">
        <v>285580</v>
      </c>
      <c r="W50" s="1032">
        <v>135545</v>
      </c>
      <c r="X50" s="1032">
        <v>44254</v>
      </c>
      <c r="Y50" s="1032">
        <v>309146</v>
      </c>
      <c r="Z50" s="1032">
        <v>92607</v>
      </c>
      <c r="AA50" s="1032">
        <v>2145</v>
      </c>
      <c r="AB50" s="1032">
        <v>12718</v>
      </c>
      <c r="AC50" s="1032">
        <v>26</v>
      </c>
      <c r="AD50" s="1032">
        <v>37</v>
      </c>
      <c r="AE50" s="1032">
        <v>0</v>
      </c>
      <c r="AF50" s="1032">
        <v>0</v>
      </c>
      <c r="AG50" s="1032">
        <v>44350</v>
      </c>
      <c r="AH50" s="1032">
        <v>21944</v>
      </c>
      <c r="AI50" s="1032">
        <v>75687</v>
      </c>
      <c r="AJ50" s="1032">
        <v>581552</v>
      </c>
      <c r="AK50" s="1025"/>
      <c r="AL50" s="1025"/>
      <c r="AM50" s="1047" t="s">
        <v>77</v>
      </c>
    </row>
    <row r="51" spans="1:39" s="13" customFormat="1" ht="27" customHeight="1" x14ac:dyDescent="0.2">
      <c r="A51" s="14"/>
      <c r="B51" s="1"/>
      <c r="C51" s="335">
        <v>3205</v>
      </c>
      <c r="D51" s="336" t="s">
        <v>117</v>
      </c>
      <c r="E51" s="326"/>
      <c r="F51" s="328"/>
      <c r="G51" s="328"/>
      <c r="H51" s="157"/>
      <c r="I51" s="157"/>
      <c r="J51" s="157"/>
      <c r="K51" s="329"/>
      <c r="L51" s="328"/>
      <c r="M51" s="330"/>
      <c r="N51" s="331"/>
      <c r="O51" s="1276"/>
      <c r="P51" s="1276"/>
      <c r="Q51" s="1276"/>
      <c r="R51" s="332"/>
      <c r="S51" s="333"/>
      <c r="T51" s="329"/>
      <c r="U51" s="157"/>
      <c r="V51" s="157"/>
      <c r="W51" s="157"/>
      <c r="X51" s="157"/>
      <c r="Y51" s="157"/>
      <c r="Z51" s="157"/>
      <c r="AA51" s="157"/>
      <c r="AB51" s="157"/>
      <c r="AC51" s="157"/>
      <c r="AD51" s="157"/>
      <c r="AE51" s="157"/>
      <c r="AF51" s="157"/>
      <c r="AG51" s="157"/>
      <c r="AH51" s="157"/>
      <c r="AI51" s="157"/>
      <c r="AJ51" s="157"/>
      <c r="AK51" s="157"/>
      <c r="AL51" s="157"/>
      <c r="AM51" s="334"/>
    </row>
    <row r="52" spans="1:39" s="338" customFormat="1" ht="71.25" x14ac:dyDescent="0.25">
      <c r="A52" s="337"/>
      <c r="C52" s="1914"/>
      <c r="D52" s="1905"/>
      <c r="E52" s="1946">
        <v>3205010</v>
      </c>
      <c r="F52" s="1953" t="s">
        <v>118</v>
      </c>
      <c r="G52" s="1946" t="s">
        <v>119</v>
      </c>
      <c r="H52" s="1935" t="s">
        <v>120</v>
      </c>
      <c r="I52" s="1894">
        <v>2</v>
      </c>
      <c r="J52" s="1951" t="s">
        <v>1204</v>
      </c>
      <c r="K52" s="1894" t="s">
        <v>121</v>
      </c>
      <c r="L52" s="1894" t="s">
        <v>122</v>
      </c>
      <c r="M52" s="1950">
        <f>SUM(R52:R56)/N52</f>
        <v>1</v>
      </c>
      <c r="N52" s="1940">
        <v>100000000</v>
      </c>
      <c r="O52" s="1947" t="s">
        <v>123</v>
      </c>
      <c r="P52" s="1947" t="s">
        <v>1205</v>
      </c>
      <c r="Q52" s="1281" t="s">
        <v>1206</v>
      </c>
      <c r="R52" s="339">
        <v>20000000</v>
      </c>
      <c r="S52" s="1932">
        <v>20</v>
      </c>
      <c r="T52" s="1894" t="s">
        <v>1177</v>
      </c>
      <c r="U52" s="1908">
        <v>295972</v>
      </c>
      <c r="V52" s="1908">
        <v>285580</v>
      </c>
      <c r="W52" s="1908">
        <v>135545</v>
      </c>
      <c r="X52" s="1908">
        <v>44254</v>
      </c>
      <c r="Y52" s="1908">
        <v>309146</v>
      </c>
      <c r="Z52" s="1908">
        <v>92607</v>
      </c>
      <c r="AA52" s="1908">
        <v>2145</v>
      </c>
      <c r="AB52" s="1908">
        <v>12718</v>
      </c>
      <c r="AC52" s="1908">
        <v>26</v>
      </c>
      <c r="AD52" s="1908">
        <v>37</v>
      </c>
      <c r="AE52" s="1908">
        <v>0</v>
      </c>
      <c r="AF52" s="1908">
        <v>0</v>
      </c>
      <c r="AG52" s="1908">
        <v>44350</v>
      </c>
      <c r="AH52" s="1908">
        <v>21944</v>
      </c>
      <c r="AI52" s="1908">
        <v>75687</v>
      </c>
      <c r="AJ52" s="1908">
        <v>581552</v>
      </c>
      <c r="AK52" s="1956"/>
      <c r="AL52" s="1956"/>
      <c r="AM52" s="1162" t="s">
        <v>77</v>
      </c>
    </row>
    <row r="53" spans="1:39" s="338" customFormat="1" ht="85.5" x14ac:dyDescent="0.25">
      <c r="A53" s="337"/>
      <c r="C53" s="1914"/>
      <c r="D53" s="1905"/>
      <c r="E53" s="1896"/>
      <c r="F53" s="1937"/>
      <c r="G53" s="1896"/>
      <c r="H53" s="1954"/>
      <c r="I53" s="1897"/>
      <c r="J53" s="1952"/>
      <c r="K53" s="1897"/>
      <c r="L53" s="1897"/>
      <c r="M53" s="1919"/>
      <c r="N53" s="1918"/>
      <c r="O53" s="1921"/>
      <c r="P53" s="1921"/>
      <c r="Q53" s="1279" t="s">
        <v>1207</v>
      </c>
      <c r="R53" s="340">
        <v>20000000</v>
      </c>
      <c r="S53" s="1913"/>
      <c r="T53" s="1897"/>
      <c r="U53" s="1914"/>
      <c r="V53" s="1914"/>
      <c r="W53" s="1914"/>
      <c r="X53" s="1914"/>
      <c r="Y53" s="1914"/>
      <c r="Z53" s="1914"/>
      <c r="AA53" s="1914"/>
      <c r="AB53" s="1914"/>
      <c r="AC53" s="1914"/>
      <c r="AD53" s="1914"/>
      <c r="AE53" s="1914"/>
      <c r="AF53" s="1914"/>
      <c r="AG53" s="1914"/>
      <c r="AH53" s="1914"/>
      <c r="AI53" s="1914"/>
      <c r="AJ53" s="1914"/>
      <c r="AK53" s="1903"/>
      <c r="AL53" s="1903"/>
      <c r="AM53" s="1047" t="s">
        <v>77</v>
      </c>
    </row>
    <row r="54" spans="1:39" s="338" customFormat="1" ht="99.75" x14ac:dyDescent="0.25">
      <c r="A54" s="337"/>
      <c r="C54" s="1914"/>
      <c r="D54" s="1905"/>
      <c r="E54" s="1896"/>
      <c r="F54" s="1937"/>
      <c r="G54" s="1896"/>
      <c r="H54" s="1954"/>
      <c r="I54" s="1897"/>
      <c r="J54" s="1952"/>
      <c r="K54" s="1897"/>
      <c r="L54" s="1897"/>
      <c r="M54" s="1919"/>
      <c r="N54" s="1918"/>
      <c r="O54" s="1921"/>
      <c r="P54" s="1921"/>
      <c r="Q54" s="1279" t="s">
        <v>1208</v>
      </c>
      <c r="R54" s="340">
        <v>20000000</v>
      </c>
      <c r="S54" s="1913"/>
      <c r="T54" s="1897"/>
      <c r="U54" s="1914"/>
      <c r="V54" s="1914"/>
      <c r="W54" s="1914"/>
      <c r="X54" s="1914"/>
      <c r="Y54" s="1914"/>
      <c r="Z54" s="1914"/>
      <c r="AA54" s="1914"/>
      <c r="AB54" s="1914"/>
      <c r="AC54" s="1914"/>
      <c r="AD54" s="1914"/>
      <c r="AE54" s="1914"/>
      <c r="AF54" s="1914"/>
      <c r="AG54" s="1914"/>
      <c r="AH54" s="1914"/>
      <c r="AI54" s="1914"/>
      <c r="AJ54" s="1914"/>
      <c r="AK54" s="1903"/>
      <c r="AL54" s="1903"/>
      <c r="AM54" s="1047" t="s">
        <v>77</v>
      </c>
    </row>
    <row r="55" spans="1:39" s="338" customFormat="1" ht="71.25" x14ac:dyDescent="0.25">
      <c r="A55" s="337"/>
      <c r="C55" s="1914"/>
      <c r="D55" s="1905"/>
      <c r="E55" s="1896"/>
      <c r="F55" s="1937"/>
      <c r="G55" s="1896"/>
      <c r="H55" s="1954"/>
      <c r="I55" s="1897"/>
      <c r="J55" s="1952"/>
      <c r="K55" s="1897"/>
      <c r="L55" s="1897"/>
      <c r="M55" s="1919"/>
      <c r="N55" s="1918"/>
      <c r="O55" s="1921"/>
      <c r="P55" s="1921"/>
      <c r="Q55" s="1279" t="s">
        <v>1209</v>
      </c>
      <c r="R55" s="340">
        <v>20000000</v>
      </c>
      <c r="S55" s="1913"/>
      <c r="T55" s="1897"/>
      <c r="U55" s="1914"/>
      <c r="V55" s="1914"/>
      <c r="W55" s="1914"/>
      <c r="X55" s="1914"/>
      <c r="Y55" s="1914"/>
      <c r="Z55" s="1914"/>
      <c r="AA55" s="1914"/>
      <c r="AB55" s="1914"/>
      <c r="AC55" s="1914"/>
      <c r="AD55" s="1914"/>
      <c r="AE55" s="1914"/>
      <c r="AF55" s="1914"/>
      <c r="AG55" s="1914"/>
      <c r="AH55" s="1914"/>
      <c r="AI55" s="1914"/>
      <c r="AJ55" s="1914"/>
      <c r="AK55" s="1903"/>
      <c r="AL55" s="1903"/>
      <c r="AM55" s="1047" t="s">
        <v>77</v>
      </c>
    </row>
    <row r="56" spans="1:39" s="338" customFormat="1" ht="35.25" customHeight="1" x14ac:dyDescent="0.25">
      <c r="A56" s="337"/>
      <c r="C56" s="1914"/>
      <c r="D56" s="1905"/>
      <c r="E56" s="1896"/>
      <c r="F56" s="1937"/>
      <c r="G56" s="1896"/>
      <c r="H56" s="1954"/>
      <c r="I56" s="1897"/>
      <c r="J56" s="1952"/>
      <c r="K56" s="1897"/>
      <c r="L56" s="1897"/>
      <c r="M56" s="1919"/>
      <c r="N56" s="1918"/>
      <c r="O56" s="1921"/>
      <c r="P56" s="1921"/>
      <c r="Q56" s="1282" t="s">
        <v>1210</v>
      </c>
      <c r="R56" s="340">
        <v>20000000</v>
      </c>
      <c r="S56" s="1913"/>
      <c r="T56" s="1897"/>
      <c r="U56" s="1914"/>
      <c r="V56" s="1914"/>
      <c r="W56" s="1914"/>
      <c r="X56" s="1914"/>
      <c r="Y56" s="1914"/>
      <c r="Z56" s="1914"/>
      <c r="AA56" s="1914"/>
      <c r="AB56" s="1914"/>
      <c r="AC56" s="1914"/>
      <c r="AD56" s="1914"/>
      <c r="AE56" s="1914"/>
      <c r="AF56" s="1914"/>
      <c r="AG56" s="1914"/>
      <c r="AH56" s="1914"/>
      <c r="AI56" s="1914"/>
      <c r="AJ56" s="1914"/>
      <c r="AK56" s="1903"/>
      <c r="AL56" s="1903"/>
      <c r="AM56" s="1047" t="s">
        <v>77</v>
      </c>
    </row>
    <row r="57" spans="1:39" s="338" customFormat="1" ht="49.15" customHeight="1" x14ac:dyDescent="0.25">
      <c r="A57" s="337"/>
      <c r="C57" s="1914"/>
      <c r="D57" s="1905"/>
      <c r="E57" s="1896">
        <v>3205021</v>
      </c>
      <c r="F57" s="1957" t="s">
        <v>124</v>
      </c>
      <c r="G57" s="1896">
        <v>320502100</v>
      </c>
      <c r="H57" s="1933" t="s">
        <v>125</v>
      </c>
      <c r="I57" s="1897">
        <v>2</v>
      </c>
      <c r="J57" s="1892" t="s">
        <v>1211</v>
      </c>
      <c r="K57" s="1897" t="s">
        <v>126</v>
      </c>
      <c r="L57" s="1897" t="s">
        <v>127</v>
      </c>
      <c r="M57" s="1919">
        <f>SUM(R57)/N57</f>
        <v>1</v>
      </c>
      <c r="N57" s="1918">
        <v>100000000</v>
      </c>
      <c r="O57" s="1921" t="s">
        <v>128</v>
      </c>
      <c r="P57" s="1921" t="s">
        <v>1205</v>
      </c>
      <c r="Q57" s="1282" t="s">
        <v>1210</v>
      </c>
      <c r="R57" s="1938">
        <v>100000000</v>
      </c>
      <c r="S57" s="1913">
        <v>20</v>
      </c>
      <c r="T57" s="1897" t="s">
        <v>1177</v>
      </c>
      <c r="U57" s="1914">
        <v>295972</v>
      </c>
      <c r="V57" s="1914">
        <v>285580</v>
      </c>
      <c r="W57" s="1914">
        <v>135545</v>
      </c>
      <c r="X57" s="1914">
        <v>44254</v>
      </c>
      <c r="Y57" s="1914">
        <v>309146</v>
      </c>
      <c r="Z57" s="1914">
        <v>92607</v>
      </c>
      <c r="AA57" s="1914">
        <v>2145</v>
      </c>
      <c r="AB57" s="1914">
        <v>12718</v>
      </c>
      <c r="AC57" s="1914">
        <v>26</v>
      </c>
      <c r="AD57" s="1914">
        <v>37</v>
      </c>
      <c r="AE57" s="1914">
        <v>0</v>
      </c>
      <c r="AF57" s="1914">
        <v>0</v>
      </c>
      <c r="AG57" s="1914">
        <v>44350</v>
      </c>
      <c r="AH57" s="1914">
        <v>21944</v>
      </c>
      <c r="AI57" s="1914">
        <v>75687</v>
      </c>
      <c r="AJ57" s="1914">
        <v>581552</v>
      </c>
      <c r="AK57" s="1903"/>
      <c r="AL57" s="1903"/>
      <c r="AM57" s="1047" t="s">
        <v>77</v>
      </c>
    </row>
    <row r="58" spans="1:39" s="338" customFormat="1" ht="142.5" x14ac:dyDescent="0.25">
      <c r="A58" s="337"/>
      <c r="C58" s="1914"/>
      <c r="D58" s="1905"/>
      <c r="E58" s="1896"/>
      <c r="F58" s="1958"/>
      <c r="G58" s="1896"/>
      <c r="H58" s="1934"/>
      <c r="I58" s="1897"/>
      <c r="J58" s="1893"/>
      <c r="K58" s="1897"/>
      <c r="L58" s="1897"/>
      <c r="M58" s="1919"/>
      <c r="N58" s="1918"/>
      <c r="O58" s="1921"/>
      <c r="P58" s="1921"/>
      <c r="Q58" s="1279" t="s">
        <v>1212</v>
      </c>
      <c r="R58" s="1940"/>
      <c r="S58" s="1913"/>
      <c r="T58" s="1897"/>
      <c r="U58" s="1914"/>
      <c r="V58" s="1914"/>
      <c r="W58" s="1914"/>
      <c r="X58" s="1914"/>
      <c r="Y58" s="1914"/>
      <c r="Z58" s="1914"/>
      <c r="AA58" s="1914"/>
      <c r="AB58" s="1914"/>
      <c r="AC58" s="1914"/>
      <c r="AD58" s="1914"/>
      <c r="AE58" s="1914"/>
      <c r="AF58" s="1914"/>
      <c r="AG58" s="1914"/>
      <c r="AH58" s="1914"/>
      <c r="AI58" s="1914"/>
      <c r="AJ58" s="1914"/>
      <c r="AK58" s="1903"/>
      <c r="AL58" s="1903"/>
      <c r="AM58" s="1047" t="s">
        <v>77</v>
      </c>
    </row>
    <row r="59" spans="1:39" s="13" customFormat="1" ht="27" customHeight="1" x14ac:dyDescent="0.2">
      <c r="A59" s="14"/>
      <c r="B59" s="1"/>
      <c r="C59" s="341">
        <v>4001</v>
      </c>
      <c r="D59" s="342" t="s">
        <v>129</v>
      </c>
      <c r="E59" s="987"/>
      <c r="F59" s="988"/>
      <c r="G59" s="988"/>
      <c r="H59" s="987"/>
      <c r="I59" s="987"/>
      <c r="J59" s="987"/>
      <c r="K59" s="986"/>
      <c r="L59" s="988"/>
      <c r="M59" s="989"/>
      <c r="N59" s="990"/>
      <c r="O59" s="1283"/>
      <c r="P59" s="1283"/>
      <c r="Q59" s="1283"/>
      <c r="R59" s="490"/>
      <c r="S59" s="985"/>
      <c r="T59" s="986"/>
      <c r="U59" s="987"/>
      <c r="V59" s="987"/>
      <c r="W59" s="987"/>
      <c r="X59" s="987"/>
      <c r="Y59" s="987"/>
      <c r="Z59" s="987"/>
      <c r="AA59" s="987"/>
      <c r="AB59" s="987"/>
      <c r="AC59" s="987"/>
      <c r="AD59" s="987"/>
      <c r="AE59" s="987"/>
      <c r="AF59" s="987"/>
      <c r="AG59" s="987"/>
      <c r="AH59" s="987"/>
      <c r="AI59" s="987"/>
      <c r="AJ59" s="987"/>
      <c r="AK59" s="987"/>
      <c r="AL59" s="987"/>
      <c r="AM59" s="991"/>
    </row>
    <row r="60" spans="1:39" s="338" customFormat="1" ht="151.5" customHeight="1" x14ac:dyDescent="0.25">
      <c r="A60" s="337"/>
      <c r="C60" s="1032"/>
      <c r="D60" s="982"/>
      <c r="E60" s="1985">
        <v>4001015</v>
      </c>
      <c r="F60" s="1966" t="s">
        <v>130</v>
      </c>
      <c r="G60" s="1986" t="s">
        <v>131</v>
      </c>
      <c r="H60" s="1986" t="s">
        <v>132</v>
      </c>
      <c r="I60" s="1987">
        <v>50</v>
      </c>
      <c r="J60" s="1965" t="s">
        <v>1213</v>
      </c>
      <c r="K60" s="1966" t="s">
        <v>133</v>
      </c>
      <c r="L60" s="1966" t="s">
        <v>134</v>
      </c>
      <c r="M60" s="1967">
        <f>SUM(R60+R61)/N60</f>
        <v>1</v>
      </c>
      <c r="N60" s="1962">
        <v>120000000</v>
      </c>
      <c r="O60" s="1963" t="s">
        <v>135</v>
      </c>
      <c r="P60" s="1963" t="s">
        <v>1214</v>
      </c>
      <c r="Q60" s="1964" t="s">
        <v>1215</v>
      </c>
      <c r="R60" s="486">
        <v>20000000</v>
      </c>
      <c r="S60" s="983">
        <v>20</v>
      </c>
      <c r="T60" s="984" t="s">
        <v>1177</v>
      </c>
      <c r="U60" s="1877">
        <v>680</v>
      </c>
      <c r="V60" s="1877">
        <v>520</v>
      </c>
      <c r="W60" s="1877">
        <v>350</v>
      </c>
      <c r="X60" s="1877">
        <v>300</v>
      </c>
      <c r="Y60" s="1877">
        <v>250</v>
      </c>
      <c r="Z60" s="1877">
        <v>300</v>
      </c>
      <c r="AA60" s="1877"/>
      <c r="AB60" s="1877"/>
      <c r="AC60" s="1877"/>
      <c r="AD60" s="1877"/>
      <c r="AE60" s="1877"/>
      <c r="AF60" s="1877"/>
      <c r="AG60" s="1877"/>
      <c r="AH60" s="1877"/>
      <c r="AI60" s="1877"/>
      <c r="AJ60" s="1877">
        <f>U60+V60</f>
        <v>1200</v>
      </c>
      <c r="AK60" s="1881"/>
      <c r="AL60" s="1881"/>
      <c r="AM60" s="1879" t="s">
        <v>77</v>
      </c>
    </row>
    <row r="61" spans="1:39" s="338" customFormat="1" ht="151.5" customHeight="1" x14ac:dyDescent="0.25">
      <c r="A61" s="337"/>
      <c r="C61" s="981"/>
      <c r="D61" s="982"/>
      <c r="E61" s="1985"/>
      <c r="F61" s="1966"/>
      <c r="G61" s="1986"/>
      <c r="H61" s="1986"/>
      <c r="I61" s="1987"/>
      <c r="J61" s="1965"/>
      <c r="K61" s="1966"/>
      <c r="L61" s="1966"/>
      <c r="M61" s="1967"/>
      <c r="N61" s="1962"/>
      <c r="O61" s="1963"/>
      <c r="P61" s="1963"/>
      <c r="Q61" s="1964"/>
      <c r="R61" s="486">
        <v>100000000</v>
      </c>
      <c r="S61" s="983">
        <v>4</v>
      </c>
      <c r="T61" s="984" t="s">
        <v>1216</v>
      </c>
      <c r="U61" s="1878"/>
      <c r="V61" s="1878"/>
      <c r="W61" s="1878"/>
      <c r="X61" s="1878"/>
      <c r="Y61" s="1878"/>
      <c r="Z61" s="1878"/>
      <c r="AA61" s="1878"/>
      <c r="AB61" s="1878"/>
      <c r="AC61" s="1878"/>
      <c r="AD61" s="1878"/>
      <c r="AE61" s="1878"/>
      <c r="AF61" s="1878"/>
      <c r="AG61" s="1878"/>
      <c r="AH61" s="1878"/>
      <c r="AI61" s="1878"/>
      <c r="AJ61" s="1878"/>
      <c r="AK61" s="1882"/>
      <c r="AL61" s="1882"/>
      <c r="AM61" s="1880"/>
    </row>
    <row r="62" spans="1:39" s="13" customFormat="1" ht="27" customHeight="1" x14ac:dyDescent="0.2">
      <c r="A62" s="14"/>
      <c r="B62" s="1"/>
      <c r="C62" s="341">
        <v>4599</v>
      </c>
      <c r="D62" s="326" t="s">
        <v>7</v>
      </c>
      <c r="E62" s="77"/>
      <c r="F62" s="78"/>
      <c r="G62" s="78"/>
      <c r="H62" s="77"/>
      <c r="I62" s="77"/>
      <c r="J62" s="77"/>
      <c r="K62" s="79"/>
      <c r="L62" s="78"/>
      <c r="M62" s="80"/>
      <c r="N62" s="81"/>
      <c r="O62" s="1265"/>
      <c r="P62" s="1265"/>
      <c r="Q62" s="1265"/>
      <c r="R62" s="304"/>
      <c r="S62" s="83"/>
      <c r="T62" s="79"/>
      <c r="U62" s="77"/>
      <c r="V62" s="77"/>
      <c r="W62" s="77"/>
      <c r="X62" s="77"/>
      <c r="Y62" s="77"/>
      <c r="Z62" s="77"/>
      <c r="AA62" s="77"/>
      <c r="AB62" s="77"/>
      <c r="AC62" s="77"/>
      <c r="AD62" s="77"/>
      <c r="AE62" s="77"/>
      <c r="AF62" s="77"/>
      <c r="AG62" s="77"/>
      <c r="AH62" s="77"/>
      <c r="AI62" s="77"/>
      <c r="AJ62" s="77"/>
      <c r="AK62" s="77"/>
      <c r="AL62" s="77"/>
      <c r="AM62" s="85"/>
    </row>
    <row r="63" spans="1:39" s="338" customFormat="1" ht="81.75" customHeight="1" x14ac:dyDescent="0.25">
      <c r="A63" s="337"/>
      <c r="C63" s="1906"/>
      <c r="D63" s="1959"/>
      <c r="E63" s="1943" t="s">
        <v>150</v>
      </c>
      <c r="F63" s="1929" t="s">
        <v>151</v>
      </c>
      <c r="G63" s="1943">
        <v>459901600</v>
      </c>
      <c r="H63" s="1935" t="s">
        <v>152</v>
      </c>
      <c r="I63" s="1893">
        <v>4</v>
      </c>
      <c r="J63" s="1893" t="s">
        <v>1217</v>
      </c>
      <c r="K63" s="1960" t="s">
        <v>153</v>
      </c>
      <c r="L63" s="1960" t="s">
        <v>154</v>
      </c>
      <c r="M63" s="1950">
        <f>SUM(R63:R65)/N63</f>
        <v>1</v>
      </c>
      <c r="N63" s="1940">
        <v>40000000</v>
      </c>
      <c r="O63" s="1947" t="s">
        <v>155</v>
      </c>
      <c r="P63" s="1947" t="s">
        <v>1218</v>
      </c>
      <c r="Q63" s="1240" t="s">
        <v>1219</v>
      </c>
      <c r="R63" s="343">
        <v>20000000</v>
      </c>
      <c r="S63" s="1932">
        <v>20</v>
      </c>
      <c r="T63" s="1894" t="s">
        <v>1177</v>
      </c>
      <c r="U63" s="1908">
        <v>295972</v>
      </c>
      <c r="V63" s="1908">
        <v>285580</v>
      </c>
      <c r="W63" s="1908">
        <v>135545</v>
      </c>
      <c r="X63" s="1908">
        <v>44254</v>
      </c>
      <c r="Y63" s="1908">
        <v>309146</v>
      </c>
      <c r="Z63" s="1908">
        <v>92607</v>
      </c>
      <c r="AA63" s="1908">
        <v>2145</v>
      </c>
      <c r="AB63" s="1908">
        <v>12718</v>
      </c>
      <c r="AC63" s="1908">
        <v>26</v>
      </c>
      <c r="AD63" s="1908">
        <v>37</v>
      </c>
      <c r="AE63" s="1908">
        <v>0</v>
      </c>
      <c r="AF63" s="1908">
        <v>0</v>
      </c>
      <c r="AG63" s="1908">
        <v>44350</v>
      </c>
      <c r="AH63" s="1908">
        <v>21944</v>
      </c>
      <c r="AI63" s="1908">
        <v>75687</v>
      </c>
      <c r="AJ63" s="1908">
        <v>581552</v>
      </c>
      <c r="AK63" s="1968"/>
      <c r="AL63" s="1903"/>
      <c r="AM63" s="1162" t="s">
        <v>77</v>
      </c>
    </row>
    <row r="64" spans="1:39" s="338" customFormat="1" ht="81.75" customHeight="1" x14ac:dyDescent="0.25">
      <c r="A64" s="337"/>
      <c r="C64" s="1907"/>
      <c r="D64" s="1959"/>
      <c r="E64" s="1943"/>
      <c r="F64" s="1929"/>
      <c r="G64" s="1943"/>
      <c r="H64" s="1935"/>
      <c r="I64" s="1893"/>
      <c r="J64" s="1893"/>
      <c r="K64" s="1960"/>
      <c r="L64" s="1960"/>
      <c r="M64" s="1950"/>
      <c r="N64" s="1940"/>
      <c r="O64" s="1947"/>
      <c r="P64" s="1947"/>
      <c r="Q64" s="1239" t="s">
        <v>1220</v>
      </c>
      <c r="R64" s="344">
        <v>10000000</v>
      </c>
      <c r="S64" s="1932"/>
      <c r="T64" s="1894"/>
      <c r="U64" s="1908"/>
      <c r="V64" s="1908"/>
      <c r="W64" s="1908"/>
      <c r="X64" s="1908"/>
      <c r="Y64" s="1908"/>
      <c r="Z64" s="1908"/>
      <c r="AA64" s="1908"/>
      <c r="AB64" s="1908"/>
      <c r="AC64" s="1908"/>
      <c r="AD64" s="1908"/>
      <c r="AE64" s="1908"/>
      <c r="AF64" s="1908"/>
      <c r="AG64" s="1908"/>
      <c r="AH64" s="1908"/>
      <c r="AI64" s="1908"/>
      <c r="AJ64" s="1908"/>
      <c r="AK64" s="1969"/>
      <c r="AL64" s="1903"/>
      <c r="AM64" s="1162"/>
    </row>
    <row r="65" spans="1:39" s="338" customFormat="1" ht="108.75" customHeight="1" x14ac:dyDescent="0.25">
      <c r="A65" s="337"/>
      <c r="C65" s="1907"/>
      <c r="D65" s="1905"/>
      <c r="E65" s="1945"/>
      <c r="F65" s="1944"/>
      <c r="G65" s="1945"/>
      <c r="H65" s="1954"/>
      <c r="I65" s="1893"/>
      <c r="J65" s="1893"/>
      <c r="K65" s="1961"/>
      <c r="L65" s="1961"/>
      <c r="M65" s="1919"/>
      <c r="N65" s="1918"/>
      <c r="O65" s="1921"/>
      <c r="P65" s="1921"/>
      <c r="Q65" s="1284" t="s">
        <v>1221</v>
      </c>
      <c r="R65" s="345">
        <v>10000000</v>
      </c>
      <c r="S65" s="1913"/>
      <c r="T65" s="1897"/>
      <c r="U65" s="1914"/>
      <c r="V65" s="1914"/>
      <c r="W65" s="1914"/>
      <c r="X65" s="1914"/>
      <c r="Y65" s="1914"/>
      <c r="Z65" s="1914"/>
      <c r="AA65" s="1914"/>
      <c r="AB65" s="1914"/>
      <c r="AC65" s="1914"/>
      <c r="AD65" s="1914"/>
      <c r="AE65" s="1914"/>
      <c r="AF65" s="1914"/>
      <c r="AG65" s="1914"/>
      <c r="AH65" s="1914"/>
      <c r="AI65" s="1914"/>
      <c r="AJ65" s="1914"/>
      <c r="AK65" s="1969"/>
      <c r="AL65" s="1903"/>
      <c r="AM65" s="1047" t="s">
        <v>77</v>
      </c>
    </row>
    <row r="66" spans="1:39" s="13" customFormat="1" ht="27" customHeight="1" x14ac:dyDescent="0.2">
      <c r="A66" s="14"/>
      <c r="B66" s="1"/>
      <c r="C66" s="341">
        <v>4502</v>
      </c>
      <c r="D66" s="342" t="s">
        <v>19</v>
      </c>
      <c r="E66" s="157"/>
      <c r="F66" s="328"/>
      <c r="G66" s="328"/>
      <c r="H66" s="157"/>
      <c r="I66" s="157"/>
      <c r="J66" s="157"/>
      <c r="K66" s="329"/>
      <c r="L66" s="328"/>
      <c r="M66" s="330"/>
      <c r="N66" s="331"/>
      <c r="O66" s="1276"/>
      <c r="P66" s="1276"/>
      <c r="Q66" s="1276"/>
      <c r="R66" s="332"/>
      <c r="S66" s="333"/>
      <c r="T66" s="329"/>
      <c r="U66" s="157"/>
      <c r="V66" s="157"/>
      <c r="W66" s="157"/>
      <c r="X66" s="157"/>
      <c r="Y66" s="157"/>
      <c r="Z66" s="157"/>
      <c r="AA66" s="157"/>
      <c r="AB66" s="157"/>
      <c r="AC66" s="157"/>
      <c r="AD66" s="157"/>
      <c r="AE66" s="157"/>
      <c r="AF66" s="157"/>
      <c r="AG66" s="157"/>
      <c r="AH66" s="157"/>
      <c r="AI66" s="157"/>
      <c r="AJ66" s="157"/>
      <c r="AK66" s="157"/>
      <c r="AL66" s="157"/>
      <c r="AM66" s="334"/>
    </row>
    <row r="67" spans="1:39" s="338" customFormat="1" ht="87" customHeight="1" x14ac:dyDescent="0.25">
      <c r="A67" s="337"/>
      <c r="C67" s="1906"/>
      <c r="D67" s="1970"/>
      <c r="E67" s="1946">
        <v>4502003</v>
      </c>
      <c r="F67" s="1946" t="s">
        <v>156</v>
      </c>
      <c r="G67" s="1946">
        <v>450200300</v>
      </c>
      <c r="H67" s="1946" t="s">
        <v>156</v>
      </c>
      <c r="I67" s="1894">
        <v>2</v>
      </c>
      <c r="J67" s="1893" t="s">
        <v>1222</v>
      </c>
      <c r="K67" s="1960" t="s">
        <v>157</v>
      </c>
      <c r="L67" s="1960" t="s">
        <v>158</v>
      </c>
      <c r="M67" s="1950">
        <f>SUM(R67:R68)/N67</f>
        <v>1</v>
      </c>
      <c r="N67" s="1940">
        <v>38000000</v>
      </c>
      <c r="O67" s="1947" t="s">
        <v>159</v>
      </c>
      <c r="P67" s="1947" t="s">
        <v>1223</v>
      </c>
      <c r="Q67" s="1285" t="s">
        <v>1224</v>
      </c>
      <c r="R67" s="343">
        <v>38000000</v>
      </c>
      <c r="S67" s="1932">
        <v>20</v>
      </c>
      <c r="T67" s="1894" t="s">
        <v>1177</v>
      </c>
      <c r="U67" s="1908">
        <v>295972</v>
      </c>
      <c r="V67" s="1908">
        <v>285580</v>
      </c>
      <c r="W67" s="1908">
        <v>135545</v>
      </c>
      <c r="X67" s="1908">
        <v>44254</v>
      </c>
      <c r="Y67" s="1908">
        <v>309146</v>
      </c>
      <c r="Z67" s="1908">
        <v>92607</v>
      </c>
      <c r="AA67" s="1908">
        <v>2145</v>
      </c>
      <c r="AB67" s="1908">
        <v>12718</v>
      </c>
      <c r="AC67" s="1908">
        <v>26</v>
      </c>
      <c r="AD67" s="1908">
        <v>37</v>
      </c>
      <c r="AE67" s="1908">
        <v>0</v>
      </c>
      <c r="AF67" s="1908">
        <v>0</v>
      </c>
      <c r="AG67" s="1908">
        <v>44350</v>
      </c>
      <c r="AH67" s="1908">
        <v>21944</v>
      </c>
      <c r="AI67" s="1908">
        <v>75687</v>
      </c>
      <c r="AJ67" s="1908">
        <v>581552</v>
      </c>
      <c r="AK67" s="1903"/>
      <c r="AL67" s="1903"/>
      <c r="AM67" s="1162" t="s">
        <v>77</v>
      </c>
    </row>
    <row r="68" spans="1:39" s="338" customFormat="1" ht="75" customHeight="1" x14ac:dyDescent="0.25">
      <c r="A68" s="337"/>
      <c r="C68" s="1907"/>
      <c r="D68" s="1970"/>
      <c r="E68" s="1896"/>
      <c r="F68" s="1896"/>
      <c r="G68" s="1896"/>
      <c r="H68" s="1896"/>
      <c r="I68" s="1897"/>
      <c r="J68" s="1893"/>
      <c r="K68" s="1961"/>
      <c r="L68" s="1961"/>
      <c r="M68" s="1919"/>
      <c r="N68" s="1918"/>
      <c r="O68" s="1921"/>
      <c r="P68" s="1921"/>
      <c r="Q68" s="1286" t="s">
        <v>1225</v>
      </c>
      <c r="R68" s="345">
        <v>0</v>
      </c>
      <c r="S68" s="1913"/>
      <c r="T68" s="1897"/>
      <c r="U68" s="1914"/>
      <c r="V68" s="1914"/>
      <c r="W68" s="1914"/>
      <c r="X68" s="1914"/>
      <c r="Y68" s="1914"/>
      <c r="Z68" s="1914"/>
      <c r="AA68" s="1914"/>
      <c r="AB68" s="1914"/>
      <c r="AC68" s="1914"/>
      <c r="AD68" s="1914"/>
      <c r="AE68" s="1914"/>
      <c r="AF68" s="1914"/>
      <c r="AG68" s="1914"/>
      <c r="AH68" s="1914"/>
      <c r="AI68" s="1914"/>
      <c r="AJ68" s="1914"/>
      <c r="AK68" s="1903"/>
      <c r="AL68" s="1903"/>
      <c r="AM68" s="1047" t="s">
        <v>77</v>
      </c>
    </row>
    <row r="69" spans="1:39" ht="26.25" customHeight="1" x14ac:dyDescent="0.2">
      <c r="A69" s="33">
        <v>3</v>
      </c>
      <c r="B69" s="34" t="s">
        <v>1226</v>
      </c>
      <c r="C69" s="4"/>
      <c r="D69" s="4"/>
      <c r="E69" s="4"/>
      <c r="F69" s="5"/>
      <c r="G69" s="5"/>
      <c r="H69" s="4"/>
      <c r="I69" s="4"/>
      <c r="J69" s="4"/>
      <c r="K69" s="1108"/>
      <c r="L69" s="5"/>
      <c r="M69" s="6"/>
      <c r="N69" s="7"/>
      <c r="O69" s="1287"/>
      <c r="P69" s="1287"/>
      <c r="Q69" s="1287"/>
      <c r="R69" s="346"/>
      <c r="S69" s="9"/>
      <c r="T69" s="1108"/>
      <c r="U69" s="4"/>
      <c r="V69" s="4"/>
      <c r="W69" s="4"/>
      <c r="X69" s="4"/>
      <c r="Y69" s="4"/>
      <c r="Z69" s="4"/>
      <c r="AA69" s="4"/>
      <c r="AB69" s="4"/>
      <c r="AC69" s="4"/>
      <c r="AD69" s="4"/>
      <c r="AE69" s="4"/>
      <c r="AF69" s="4"/>
      <c r="AG69" s="4"/>
      <c r="AH69" s="4"/>
      <c r="AI69" s="4"/>
      <c r="AJ69" s="4"/>
      <c r="AK69" s="10"/>
      <c r="AL69" s="10"/>
      <c r="AM69" s="11"/>
    </row>
    <row r="70" spans="1:39" ht="27" customHeight="1" x14ac:dyDescent="0.2">
      <c r="A70" s="61"/>
      <c r="B70" s="62"/>
      <c r="C70" s="43">
        <v>34</v>
      </c>
      <c r="D70" s="77" t="s">
        <v>136</v>
      </c>
      <c r="E70" s="77"/>
      <c r="F70" s="78"/>
      <c r="G70" s="78"/>
      <c r="H70" s="77"/>
      <c r="I70" s="77"/>
      <c r="J70" s="77"/>
      <c r="K70" s="79"/>
      <c r="L70" s="78"/>
      <c r="M70" s="80"/>
      <c r="N70" s="81"/>
      <c r="O70" s="1265"/>
      <c r="P70" s="1265"/>
      <c r="Q70" s="1265"/>
      <c r="R70" s="304"/>
      <c r="S70" s="83"/>
      <c r="T70" s="79"/>
      <c r="U70" s="77"/>
      <c r="V70" s="77"/>
      <c r="W70" s="77"/>
      <c r="X70" s="77"/>
      <c r="Y70" s="77"/>
      <c r="Z70" s="77"/>
      <c r="AA70" s="77"/>
      <c r="AB70" s="77"/>
      <c r="AC70" s="77"/>
      <c r="AD70" s="77"/>
      <c r="AE70" s="77"/>
      <c r="AF70" s="77"/>
      <c r="AG70" s="77"/>
      <c r="AH70" s="77"/>
      <c r="AI70" s="77"/>
      <c r="AJ70" s="77"/>
      <c r="AK70" s="84"/>
      <c r="AL70" s="84"/>
      <c r="AM70" s="85"/>
    </row>
    <row r="71" spans="1:39" s="306" customFormat="1" ht="71.25" customHeight="1" x14ac:dyDescent="0.25">
      <c r="A71" s="1169"/>
      <c r="B71" s="1170"/>
      <c r="C71" s="1971"/>
      <c r="D71" s="1971"/>
      <c r="E71" s="1019" t="s">
        <v>1227</v>
      </c>
      <c r="F71" s="347" t="s">
        <v>139</v>
      </c>
      <c r="G71" s="1019">
        <v>400301802</v>
      </c>
      <c r="H71" s="1044" t="s">
        <v>140</v>
      </c>
      <c r="I71" s="1141">
        <v>1</v>
      </c>
      <c r="J71" s="1142" t="s">
        <v>1228</v>
      </c>
      <c r="K71" s="1961" t="s">
        <v>138</v>
      </c>
      <c r="L71" s="1961" t="s">
        <v>1229</v>
      </c>
      <c r="M71" s="348">
        <f>R71/N71</f>
        <v>0.22759832847928696</v>
      </c>
      <c r="N71" s="1974">
        <f>SUM(R71:R77)</f>
        <v>3203011221</v>
      </c>
      <c r="O71" s="1976" t="s">
        <v>1230</v>
      </c>
      <c r="P71" s="1976" t="s">
        <v>1231</v>
      </c>
      <c r="Q71" s="1288" t="s">
        <v>139</v>
      </c>
      <c r="R71" s="1045">
        <v>729000000</v>
      </c>
      <c r="S71" s="1147">
        <v>27</v>
      </c>
      <c r="T71" s="349" t="s">
        <v>1232</v>
      </c>
      <c r="U71" s="1977">
        <v>295972</v>
      </c>
      <c r="V71" s="1977">
        <v>294321</v>
      </c>
      <c r="W71" s="1977">
        <v>132302</v>
      </c>
      <c r="X71" s="1977">
        <v>43426</v>
      </c>
      <c r="Y71" s="1977">
        <v>313940</v>
      </c>
      <c r="Z71" s="1977">
        <v>100625</v>
      </c>
      <c r="AA71" s="1977">
        <v>2145</v>
      </c>
      <c r="AB71" s="1977">
        <v>12718</v>
      </c>
      <c r="AC71" s="1977">
        <v>36</v>
      </c>
      <c r="AD71" s="1977">
        <v>0</v>
      </c>
      <c r="AE71" s="1977">
        <v>0</v>
      </c>
      <c r="AF71" s="1977">
        <v>0</v>
      </c>
      <c r="AG71" s="1977">
        <v>70</v>
      </c>
      <c r="AH71" s="1977">
        <v>21944</v>
      </c>
      <c r="AI71" s="1977">
        <v>75687</v>
      </c>
      <c r="AJ71" s="1977">
        <v>581552</v>
      </c>
      <c r="AK71" s="1968">
        <v>44197</v>
      </c>
      <c r="AL71" s="1968">
        <v>44561</v>
      </c>
      <c r="AM71" s="1047" t="s">
        <v>77</v>
      </c>
    </row>
    <row r="72" spans="1:39" s="306" customFormat="1" ht="71.25" x14ac:dyDescent="0.25">
      <c r="A72" s="1169"/>
      <c r="B72" s="1170"/>
      <c r="C72" s="1972"/>
      <c r="D72" s="1972"/>
      <c r="E72" s="1896" t="s">
        <v>1233</v>
      </c>
      <c r="F72" s="1896" t="s">
        <v>141</v>
      </c>
      <c r="G72" s="1896">
        <v>400302500</v>
      </c>
      <c r="H72" s="1896" t="s">
        <v>142</v>
      </c>
      <c r="I72" s="1896">
        <v>4</v>
      </c>
      <c r="J72" s="1142" t="s">
        <v>1234</v>
      </c>
      <c r="K72" s="1961"/>
      <c r="L72" s="1961"/>
      <c r="M72" s="1983">
        <f>SUM(R72:R73)/N71</f>
        <v>0.21254210960505404</v>
      </c>
      <c r="N72" s="1974"/>
      <c r="O72" s="1976"/>
      <c r="P72" s="1976"/>
      <c r="Q72" s="1982" t="s">
        <v>141</v>
      </c>
      <c r="R72" s="1045">
        <v>230774762</v>
      </c>
      <c r="S72" s="1147">
        <v>27</v>
      </c>
      <c r="T72" s="349" t="s">
        <v>1232</v>
      </c>
      <c r="U72" s="1977"/>
      <c r="V72" s="1977"/>
      <c r="W72" s="1977"/>
      <c r="X72" s="1977"/>
      <c r="Y72" s="1977"/>
      <c r="Z72" s="1977"/>
      <c r="AA72" s="1977"/>
      <c r="AB72" s="1977"/>
      <c r="AC72" s="1977"/>
      <c r="AD72" s="1977"/>
      <c r="AE72" s="1977"/>
      <c r="AF72" s="1977"/>
      <c r="AG72" s="1977"/>
      <c r="AH72" s="1977"/>
      <c r="AI72" s="1977"/>
      <c r="AJ72" s="1977"/>
      <c r="AK72" s="1969"/>
      <c r="AL72" s="1969"/>
      <c r="AM72" s="1047" t="s">
        <v>77</v>
      </c>
    </row>
    <row r="73" spans="1:39" s="306" customFormat="1" ht="81.75" customHeight="1" x14ac:dyDescent="0.25">
      <c r="A73" s="1169"/>
      <c r="B73" s="1170"/>
      <c r="C73" s="1972"/>
      <c r="D73" s="1972"/>
      <c r="E73" s="1896"/>
      <c r="F73" s="1896"/>
      <c r="G73" s="1896"/>
      <c r="H73" s="1896"/>
      <c r="I73" s="1896"/>
      <c r="J73" s="1142" t="s">
        <v>1235</v>
      </c>
      <c r="K73" s="1961"/>
      <c r="L73" s="1961"/>
      <c r="M73" s="1984"/>
      <c r="N73" s="1974"/>
      <c r="O73" s="1976"/>
      <c r="P73" s="1976"/>
      <c r="Q73" s="1982"/>
      <c r="R73" s="1045">
        <v>450000000</v>
      </c>
      <c r="S73" s="1147">
        <v>4</v>
      </c>
      <c r="T73" s="349" t="s">
        <v>1236</v>
      </c>
      <c r="U73" s="1977"/>
      <c r="V73" s="1977"/>
      <c r="W73" s="1977"/>
      <c r="X73" s="1977"/>
      <c r="Y73" s="1977"/>
      <c r="Z73" s="1977"/>
      <c r="AA73" s="1977"/>
      <c r="AB73" s="1977"/>
      <c r="AC73" s="1977"/>
      <c r="AD73" s="1977"/>
      <c r="AE73" s="1977"/>
      <c r="AF73" s="1977"/>
      <c r="AG73" s="1977"/>
      <c r="AH73" s="1977"/>
      <c r="AI73" s="1977"/>
      <c r="AJ73" s="1977"/>
      <c r="AK73" s="1969"/>
      <c r="AL73" s="1969"/>
      <c r="AM73" s="1047" t="s">
        <v>77</v>
      </c>
    </row>
    <row r="74" spans="1:39" s="306" customFormat="1" ht="99.75" x14ac:dyDescent="0.25">
      <c r="A74" s="1169"/>
      <c r="B74" s="1170"/>
      <c r="C74" s="1972"/>
      <c r="D74" s="1972"/>
      <c r="E74" s="1019" t="s">
        <v>147</v>
      </c>
      <c r="F74" s="1019" t="s">
        <v>148</v>
      </c>
      <c r="G74" s="1019">
        <v>400302600</v>
      </c>
      <c r="H74" s="1028" t="s">
        <v>149</v>
      </c>
      <c r="I74" s="1141">
        <v>1</v>
      </c>
      <c r="J74" s="1142" t="s">
        <v>1237</v>
      </c>
      <c r="K74" s="1961"/>
      <c r="L74" s="1961"/>
      <c r="M74" s="348">
        <f>R74/N71</f>
        <v>0.2451557003146696</v>
      </c>
      <c r="N74" s="1974"/>
      <c r="O74" s="1976"/>
      <c r="P74" s="1976"/>
      <c r="Q74" s="1289" t="s">
        <v>149</v>
      </c>
      <c r="R74" s="350">
        <v>785236459</v>
      </c>
      <c r="S74" s="1147">
        <v>27</v>
      </c>
      <c r="T74" s="349" t="s">
        <v>1232</v>
      </c>
      <c r="U74" s="1977"/>
      <c r="V74" s="1977"/>
      <c r="W74" s="1977"/>
      <c r="X74" s="1977"/>
      <c r="Y74" s="1977"/>
      <c r="Z74" s="1977"/>
      <c r="AA74" s="1977"/>
      <c r="AB74" s="1977"/>
      <c r="AC74" s="1977"/>
      <c r="AD74" s="1977"/>
      <c r="AE74" s="1977"/>
      <c r="AF74" s="1977"/>
      <c r="AG74" s="1977"/>
      <c r="AH74" s="1977"/>
      <c r="AI74" s="1977"/>
      <c r="AJ74" s="1977"/>
      <c r="AK74" s="1969"/>
      <c r="AL74" s="1969"/>
      <c r="AM74" s="1047" t="s">
        <v>77</v>
      </c>
    </row>
    <row r="75" spans="1:39" s="306" customFormat="1" ht="99.75" x14ac:dyDescent="0.25">
      <c r="A75" s="1169"/>
      <c r="B75" s="1170"/>
      <c r="C75" s="1972"/>
      <c r="D75" s="1972"/>
      <c r="E75" s="1019" t="s">
        <v>1238</v>
      </c>
      <c r="F75" s="347" t="s">
        <v>143</v>
      </c>
      <c r="G75" s="1019">
        <v>400302801</v>
      </c>
      <c r="H75" s="1044" t="s">
        <v>144</v>
      </c>
      <c r="I75" s="1141">
        <v>4</v>
      </c>
      <c r="J75" s="1142" t="s">
        <v>1239</v>
      </c>
      <c r="K75" s="1961"/>
      <c r="L75" s="1961"/>
      <c r="M75" s="348">
        <f>R75/N71</f>
        <v>8.7105533121702411E-2</v>
      </c>
      <c r="N75" s="1974"/>
      <c r="O75" s="1976"/>
      <c r="P75" s="1976"/>
      <c r="Q75" s="1288" t="s">
        <v>143</v>
      </c>
      <c r="R75" s="1045">
        <v>279000000</v>
      </c>
      <c r="S75" s="1147">
        <v>27</v>
      </c>
      <c r="T75" s="349" t="s">
        <v>1232</v>
      </c>
      <c r="U75" s="1977"/>
      <c r="V75" s="1977"/>
      <c r="W75" s="1977"/>
      <c r="X75" s="1977"/>
      <c r="Y75" s="1977"/>
      <c r="Z75" s="1977"/>
      <c r="AA75" s="1977"/>
      <c r="AB75" s="1977"/>
      <c r="AC75" s="1977"/>
      <c r="AD75" s="1977"/>
      <c r="AE75" s="1977"/>
      <c r="AF75" s="1977"/>
      <c r="AG75" s="1977"/>
      <c r="AH75" s="1977"/>
      <c r="AI75" s="1977"/>
      <c r="AJ75" s="1977"/>
      <c r="AK75" s="1969"/>
      <c r="AL75" s="1969"/>
      <c r="AM75" s="1047" t="s">
        <v>77</v>
      </c>
    </row>
    <row r="76" spans="1:39" s="306" customFormat="1" ht="71.25" x14ac:dyDescent="0.25">
      <c r="A76" s="1169"/>
      <c r="B76" s="1170"/>
      <c r="C76" s="1972"/>
      <c r="D76" s="1972"/>
      <c r="E76" s="1019">
        <v>4003042</v>
      </c>
      <c r="F76" s="347" t="s">
        <v>145</v>
      </c>
      <c r="G76" s="1019">
        <v>400304200</v>
      </c>
      <c r="H76" s="1044" t="s">
        <v>146</v>
      </c>
      <c r="I76" s="1141">
        <v>3</v>
      </c>
      <c r="J76" s="1142" t="s">
        <v>1240</v>
      </c>
      <c r="K76" s="1961"/>
      <c r="L76" s="1961"/>
      <c r="M76" s="348">
        <f>R76/N71</f>
        <v>0.19637770728871262</v>
      </c>
      <c r="N76" s="1974"/>
      <c r="O76" s="1976"/>
      <c r="P76" s="1976"/>
      <c r="Q76" s="1288" t="s">
        <v>145</v>
      </c>
      <c r="R76" s="1045">
        <v>629000000</v>
      </c>
      <c r="S76" s="1147">
        <v>27</v>
      </c>
      <c r="T76" s="349" t="s">
        <v>1232</v>
      </c>
      <c r="U76" s="1977"/>
      <c r="V76" s="1977"/>
      <c r="W76" s="1977"/>
      <c r="X76" s="1977"/>
      <c r="Y76" s="1977"/>
      <c r="Z76" s="1977"/>
      <c r="AA76" s="1977"/>
      <c r="AB76" s="1977"/>
      <c r="AC76" s="1977"/>
      <c r="AD76" s="1977"/>
      <c r="AE76" s="1977"/>
      <c r="AF76" s="1977"/>
      <c r="AG76" s="1977"/>
      <c r="AH76" s="1977"/>
      <c r="AI76" s="1977"/>
      <c r="AJ76" s="1977"/>
      <c r="AK76" s="1969"/>
      <c r="AL76" s="1969"/>
      <c r="AM76" s="1047" t="s">
        <v>77</v>
      </c>
    </row>
    <row r="77" spans="1:39" s="306" customFormat="1" ht="114" x14ac:dyDescent="0.25">
      <c r="A77" s="1169"/>
      <c r="B77" s="1170"/>
      <c r="C77" s="1972"/>
      <c r="D77" s="1972"/>
      <c r="E77" s="1203">
        <v>4003006</v>
      </c>
      <c r="F77" s="1203" t="s">
        <v>1241</v>
      </c>
      <c r="G77" s="1203">
        <v>400300600</v>
      </c>
      <c r="H77" s="1203" t="s">
        <v>137</v>
      </c>
      <c r="I77" s="1205">
        <v>1</v>
      </c>
      <c r="J77" s="273" t="s">
        <v>1242</v>
      </c>
      <c r="K77" s="1973"/>
      <c r="L77" s="1973"/>
      <c r="M77" s="1202">
        <f>R77/N71</f>
        <v>3.1220621190574342E-2</v>
      </c>
      <c r="N77" s="1975"/>
      <c r="O77" s="1911"/>
      <c r="P77" s="1911"/>
      <c r="Q77" s="1284" t="s">
        <v>1241</v>
      </c>
      <c r="R77" s="1291">
        <v>100000000</v>
      </c>
      <c r="S77" s="1223">
        <v>27</v>
      </c>
      <c r="T77" s="1192" t="s">
        <v>1232</v>
      </c>
      <c r="U77" s="1978"/>
      <c r="V77" s="1978"/>
      <c r="W77" s="1978"/>
      <c r="X77" s="1978"/>
      <c r="Y77" s="1978"/>
      <c r="Z77" s="1978"/>
      <c r="AA77" s="1978"/>
      <c r="AB77" s="1978"/>
      <c r="AC77" s="1978"/>
      <c r="AD77" s="1978"/>
      <c r="AE77" s="1978"/>
      <c r="AF77" s="1978"/>
      <c r="AG77" s="1978"/>
      <c r="AH77" s="1978"/>
      <c r="AI77" s="1978"/>
      <c r="AJ77" s="1978"/>
      <c r="AK77" s="1969"/>
      <c r="AL77" s="1969"/>
      <c r="AM77" s="1249" t="s">
        <v>77</v>
      </c>
    </row>
    <row r="78" spans="1:39" ht="27" customHeight="1" x14ac:dyDescent="0.2">
      <c r="A78" s="74"/>
      <c r="B78" s="75"/>
      <c r="C78" s="75"/>
      <c r="D78" s="75"/>
      <c r="E78" s="75"/>
      <c r="F78" s="1210"/>
      <c r="G78" s="1210"/>
      <c r="H78" s="201"/>
      <c r="I78" s="201"/>
      <c r="J78" s="201"/>
      <c r="K78" s="1292"/>
      <c r="L78" s="1210"/>
      <c r="M78" s="1293"/>
      <c r="N78" s="370">
        <f>SUM(N9:N77)</f>
        <v>8002091816</v>
      </c>
      <c r="O78" s="1210"/>
      <c r="P78" s="1210"/>
      <c r="Q78" s="42" t="s">
        <v>1027</v>
      </c>
      <c r="R78" s="370">
        <f>SUM(R9:R77)</f>
        <v>8002091816</v>
      </c>
      <c r="S78" s="1219"/>
      <c r="T78" s="1220"/>
      <c r="U78" s="75"/>
      <c r="V78" s="75"/>
      <c r="W78" s="75"/>
      <c r="X78" s="75"/>
      <c r="Y78" s="75"/>
      <c r="Z78" s="75"/>
      <c r="AA78" s="75"/>
      <c r="AB78" s="75"/>
      <c r="AC78" s="75"/>
      <c r="AD78" s="75"/>
      <c r="AE78" s="75"/>
      <c r="AF78" s="75"/>
      <c r="AG78" s="75"/>
      <c r="AH78" s="75"/>
      <c r="AI78" s="75"/>
      <c r="AJ78" s="75"/>
      <c r="AK78" s="1294"/>
      <c r="AL78" s="1295"/>
      <c r="AM78" s="1296"/>
    </row>
    <row r="79" spans="1:39" ht="27" customHeight="1" x14ac:dyDescent="0.2">
      <c r="Q79" s="1290"/>
      <c r="R79" s="484"/>
    </row>
    <row r="80" spans="1:39" ht="27" customHeight="1" x14ac:dyDescent="0.2">
      <c r="Q80" s="1290"/>
      <c r="R80" s="484"/>
    </row>
    <row r="82" spans="6:10" ht="27" customHeight="1" x14ac:dyDescent="0.2">
      <c r="F82" s="1979" t="s">
        <v>77</v>
      </c>
      <c r="G82" s="1980"/>
      <c r="H82" s="1980"/>
      <c r="I82" s="1980"/>
      <c r="J82" s="1980"/>
    </row>
    <row r="83" spans="6:10" ht="27" customHeight="1" x14ac:dyDescent="0.2">
      <c r="F83" s="1981" t="s">
        <v>2637</v>
      </c>
      <c r="G83" s="1981"/>
      <c r="H83" s="1981"/>
      <c r="I83" s="1981"/>
      <c r="J83" s="1981"/>
    </row>
  </sheetData>
  <mergeCells count="442">
    <mergeCell ref="N41:N49"/>
    <mergeCell ref="Q72:Q73"/>
    <mergeCell ref="E72:E73"/>
    <mergeCell ref="F72:F73"/>
    <mergeCell ref="G72:G73"/>
    <mergeCell ref="H72:H73"/>
    <mergeCell ref="I72:I73"/>
    <mergeCell ref="M72:M73"/>
    <mergeCell ref="E60:E61"/>
    <mergeCell ref="F60:F61"/>
    <mergeCell ref="G60:G61"/>
    <mergeCell ref="H60:H61"/>
    <mergeCell ref="I60:I61"/>
    <mergeCell ref="U71:U77"/>
    <mergeCell ref="V71:V77"/>
    <mergeCell ref="W71:W77"/>
    <mergeCell ref="X71:X77"/>
    <mergeCell ref="Y71:Y77"/>
    <mergeCell ref="Z71:Z77"/>
    <mergeCell ref="AI71:AI77"/>
    <mergeCell ref="F82:J82"/>
    <mergeCell ref="F83:J83"/>
    <mergeCell ref="AJ71:AJ77"/>
    <mergeCell ref="AK71:AK77"/>
    <mergeCell ref="AL71:AL77"/>
    <mergeCell ref="AA71:AA77"/>
    <mergeCell ref="AB71:AB77"/>
    <mergeCell ref="AC71:AC77"/>
    <mergeCell ref="AD71:AD77"/>
    <mergeCell ref="AE71:AE77"/>
    <mergeCell ref="AF71:AF77"/>
    <mergeCell ref="AG71:AG77"/>
    <mergeCell ref="AH71:AH77"/>
    <mergeCell ref="AJ67:AJ68"/>
    <mergeCell ref="AK67:AK68"/>
    <mergeCell ref="AL67:AL68"/>
    <mergeCell ref="C71:C77"/>
    <mergeCell ref="D71:D77"/>
    <mergeCell ref="K71:K77"/>
    <mergeCell ref="L71:L77"/>
    <mergeCell ref="N71:N77"/>
    <mergeCell ref="O71:O77"/>
    <mergeCell ref="P71:P77"/>
    <mergeCell ref="AD67:AD68"/>
    <mergeCell ref="AE67:AE68"/>
    <mergeCell ref="AF67:AF68"/>
    <mergeCell ref="AG67:AG68"/>
    <mergeCell ref="AH67:AH68"/>
    <mergeCell ref="AI67:AI68"/>
    <mergeCell ref="X67:X68"/>
    <mergeCell ref="Y67:Y68"/>
    <mergeCell ref="Z67:Z68"/>
    <mergeCell ref="AA67:AA68"/>
    <mergeCell ref="AB67:AB68"/>
    <mergeCell ref="AC67:AC68"/>
    <mergeCell ref="P67:P68"/>
    <mergeCell ref="S67:S68"/>
    <mergeCell ref="T67:T68"/>
    <mergeCell ref="U67:U68"/>
    <mergeCell ref="V67:V68"/>
    <mergeCell ref="W67:W68"/>
    <mergeCell ref="J67:J68"/>
    <mergeCell ref="K67:K68"/>
    <mergeCell ref="L67:L68"/>
    <mergeCell ref="M67:M68"/>
    <mergeCell ref="N67:N68"/>
    <mergeCell ref="O67:O68"/>
    <mergeCell ref="AJ63:AJ65"/>
    <mergeCell ref="AK63:AK65"/>
    <mergeCell ref="AL63:AL65"/>
    <mergeCell ref="AF63:AF65"/>
    <mergeCell ref="AG63:AG65"/>
    <mergeCell ref="AH63:AH65"/>
    <mergeCell ref="AI63:AI65"/>
    <mergeCell ref="C67:C68"/>
    <mergeCell ref="D67:D68"/>
    <mergeCell ref="E67:E68"/>
    <mergeCell ref="F67:F68"/>
    <mergeCell ref="G67:G68"/>
    <mergeCell ref="H67:H68"/>
    <mergeCell ref="I67:I68"/>
    <mergeCell ref="AD63:AD65"/>
    <mergeCell ref="AE63:AE65"/>
    <mergeCell ref="X63:X65"/>
    <mergeCell ref="Y63:Y65"/>
    <mergeCell ref="Z63:Z65"/>
    <mergeCell ref="AA63:AA65"/>
    <mergeCell ref="AB63:AB65"/>
    <mergeCell ref="AC63:AC65"/>
    <mergeCell ref="P63:P65"/>
    <mergeCell ref="S63:S65"/>
    <mergeCell ref="T63:T65"/>
    <mergeCell ref="U63:U65"/>
    <mergeCell ref="V63:V65"/>
    <mergeCell ref="W63:W65"/>
    <mergeCell ref="W57:W58"/>
    <mergeCell ref="J63:J65"/>
    <mergeCell ref="K63:K65"/>
    <mergeCell ref="L63:L65"/>
    <mergeCell ref="M63:M65"/>
    <mergeCell ref="N63:N65"/>
    <mergeCell ref="O63:O65"/>
    <mergeCell ref="N60:N61"/>
    <mergeCell ref="O60:O61"/>
    <mergeCell ref="P60:P61"/>
    <mergeCell ref="Q60:Q61"/>
    <mergeCell ref="U60:U61"/>
    <mergeCell ref="V60:V61"/>
    <mergeCell ref="W60:W61"/>
    <mergeCell ref="J60:J61"/>
    <mergeCell ref="K60:K61"/>
    <mergeCell ref="L60:L61"/>
    <mergeCell ref="M60:M61"/>
    <mergeCell ref="AJ57:AJ58"/>
    <mergeCell ref="AK57:AK58"/>
    <mergeCell ref="AL57:AL58"/>
    <mergeCell ref="C63:C65"/>
    <mergeCell ref="D63:D65"/>
    <mergeCell ref="E63:E65"/>
    <mergeCell ref="F63:F65"/>
    <mergeCell ref="G63:G65"/>
    <mergeCell ref="H63:H65"/>
    <mergeCell ref="I63:I65"/>
    <mergeCell ref="AD57:AD58"/>
    <mergeCell ref="AE57:AE58"/>
    <mergeCell ref="AF57:AF58"/>
    <mergeCell ref="AG57:AG58"/>
    <mergeCell ref="AH57:AH58"/>
    <mergeCell ref="AI57:AI58"/>
    <mergeCell ref="X57:X58"/>
    <mergeCell ref="Y57:Y58"/>
    <mergeCell ref="Z57:Z58"/>
    <mergeCell ref="AA57:AA58"/>
    <mergeCell ref="AB57:AB58"/>
    <mergeCell ref="AC57:AC58"/>
    <mergeCell ref="R57:R58"/>
    <mergeCell ref="S57:S58"/>
    <mergeCell ref="AI52:AI56"/>
    <mergeCell ref="AJ52:AJ56"/>
    <mergeCell ref="AK52:AK56"/>
    <mergeCell ref="AL52:AL56"/>
    <mergeCell ref="E57:E58"/>
    <mergeCell ref="F57:F58"/>
    <mergeCell ref="G57:G58"/>
    <mergeCell ref="H57:H58"/>
    <mergeCell ref="I57:I58"/>
    <mergeCell ref="J57:J58"/>
    <mergeCell ref="AC52:AC56"/>
    <mergeCell ref="AD52:AD56"/>
    <mergeCell ref="AE52:AE56"/>
    <mergeCell ref="AF52:AF56"/>
    <mergeCell ref="AG52:AG56"/>
    <mergeCell ref="AH52:AH56"/>
    <mergeCell ref="W52:W56"/>
    <mergeCell ref="X52:X56"/>
    <mergeCell ref="Y52:Y56"/>
    <mergeCell ref="Z52:Z56"/>
    <mergeCell ref="AA52:AA56"/>
    <mergeCell ref="AB52:AB56"/>
    <mergeCell ref="O52:O56"/>
    <mergeCell ref="P52:P56"/>
    <mergeCell ref="AL41:AL49"/>
    <mergeCell ref="E44:E49"/>
    <mergeCell ref="F44:F49"/>
    <mergeCell ref="G44:G49"/>
    <mergeCell ref="H44:H49"/>
    <mergeCell ref="I44:I49"/>
    <mergeCell ref="J44:J49"/>
    <mergeCell ref="M44:M49"/>
    <mergeCell ref="AD41:AD49"/>
    <mergeCell ref="AE41:AE49"/>
    <mergeCell ref="AF41:AF49"/>
    <mergeCell ref="AG41:AG49"/>
    <mergeCell ref="AH41:AH49"/>
    <mergeCell ref="AI41:AI49"/>
    <mergeCell ref="X41:X49"/>
    <mergeCell ref="Y41:Y49"/>
    <mergeCell ref="U41:U49"/>
    <mergeCell ref="V41:V49"/>
    <mergeCell ref="W41:W49"/>
    <mergeCell ref="J41:J43"/>
    <mergeCell ref="K41:K49"/>
    <mergeCell ref="L41:L49"/>
    <mergeCell ref="M41:M43"/>
    <mergeCell ref="O41:O49"/>
    <mergeCell ref="C52:C58"/>
    <mergeCell ref="D52:D58"/>
    <mergeCell ref="E52:E56"/>
    <mergeCell ref="F52:F56"/>
    <mergeCell ref="G52:G56"/>
    <mergeCell ref="H52:H56"/>
    <mergeCell ref="S52:S56"/>
    <mergeCell ref="T52:T56"/>
    <mergeCell ref="U52:U56"/>
    <mergeCell ref="L57:L58"/>
    <mergeCell ref="M57:M58"/>
    <mergeCell ref="N57:N58"/>
    <mergeCell ref="O57:O58"/>
    <mergeCell ref="P57:P58"/>
    <mergeCell ref="V52:V56"/>
    <mergeCell ref="I52:I56"/>
    <mergeCell ref="J52:J56"/>
    <mergeCell ref="K52:K56"/>
    <mergeCell ref="L52:L56"/>
    <mergeCell ref="M52:M56"/>
    <mergeCell ref="N52:N56"/>
    <mergeCell ref="T57:T58"/>
    <mergeCell ref="U57:U58"/>
    <mergeCell ref="V57:V58"/>
    <mergeCell ref="K57:K58"/>
    <mergeCell ref="AJ32:AJ38"/>
    <mergeCell ref="AK32:AK38"/>
    <mergeCell ref="V32:V38"/>
    <mergeCell ref="W32:W38"/>
    <mergeCell ref="J32:J38"/>
    <mergeCell ref="K32:K38"/>
    <mergeCell ref="L32:L38"/>
    <mergeCell ref="M32:M38"/>
    <mergeCell ref="N32:N38"/>
    <mergeCell ref="O32:O38"/>
    <mergeCell ref="Z41:Z49"/>
    <mergeCell ref="AA41:AA49"/>
    <mergeCell ref="AB41:AB49"/>
    <mergeCell ref="AC41:AC49"/>
    <mergeCell ref="P41:P49"/>
    <mergeCell ref="S41:S49"/>
    <mergeCell ref="T41:T49"/>
    <mergeCell ref="AJ41:AJ49"/>
    <mergeCell ref="AK41:AK49"/>
    <mergeCell ref="AL32:AL38"/>
    <mergeCell ref="C41:C50"/>
    <mergeCell ref="D41:D50"/>
    <mergeCell ref="E41:E43"/>
    <mergeCell ref="F41:F43"/>
    <mergeCell ref="G41:G43"/>
    <mergeCell ref="H41:H43"/>
    <mergeCell ref="I41:I43"/>
    <mergeCell ref="AD32:AD38"/>
    <mergeCell ref="AE32:AE38"/>
    <mergeCell ref="AF32:AF38"/>
    <mergeCell ref="AG32:AG38"/>
    <mergeCell ref="AH32:AH38"/>
    <mergeCell ref="AI32:AI38"/>
    <mergeCell ref="X32:X38"/>
    <mergeCell ref="Y32:Y38"/>
    <mergeCell ref="Z32:Z38"/>
    <mergeCell ref="AA32:AA38"/>
    <mergeCell ref="AB32:AB38"/>
    <mergeCell ref="AC32:AC38"/>
    <mergeCell ref="P32:P38"/>
    <mergeCell ref="S32:S38"/>
    <mergeCell ref="T32:T38"/>
    <mergeCell ref="U32:U38"/>
    <mergeCell ref="AI28:AI30"/>
    <mergeCell ref="AJ28:AJ30"/>
    <mergeCell ref="AK28:AK30"/>
    <mergeCell ref="AL28:AL30"/>
    <mergeCell ref="D32:D38"/>
    <mergeCell ref="E32:E38"/>
    <mergeCell ref="F32:F38"/>
    <mergeCell ref="G32:G38"/>
    <mergeCell ref="H32:H38"/>
    <mergeCell ref="I32:I38"/>
    <mergeCell ref="AC28:AC30"/>
    <mergeCell ref="AD28:AD30"/>
    <mergeCell ref="AE28:AE30"/>
    <mergeCell ref="AF28:AF30"/>
    <mergeCell ref="AG28:AG30"/>
    <mergeCell ref="AH28:AH30"/>
    <mergeCell ref="W28:W30"/>
    <mergeCell ref="X28:X30"/>
    <mergeCell ref="Y28:Y30"/>
    <mergeCell ref="Z28:Z30"/>
    <mergeCell ref="AA28:AA30"/>
    <mergeCell ref="AB28:AB30"/>
    <mergeCell ref="O28:O30"/>
    <mergeCell ref="P28:P30"/>
    <mergeCell ref="S28:S30"/>
    <mergeCell ref="T28:T30"/>
    <mergeCell ref="U28:U30"/>
    <mergeCell ref="V28:V30"/>
    <mergeCell ref="I28:I30"/>
    <mergeCell ref="J28:J30"/>
    <mergeCell ref="K28:K30"/>
    <mergeCell ref="L28:L30"/>
    <mergeCell ref="M28:M30"/>
    <mergeCell ref="N28:N30"/>
    <mergeCell ref="AH19:AH26"/>
    <mergeCell ref="AI19:AI26"/>
    <mergeCell ref="AJ19:AJ26"/>
    <mergeCell ref="AK19:AK26"/>
    <mergeCell ref="AL19:AL26"/>
    <mergeCell ref="D28:D30"/>
    <mergeCell ref="E28:E30"/>
    <mergeCell ref="F28:F30"/>
    <mergeCell ref="G28:G30"/>
    <mergeCell ref="H28:H30"/>
    <mergeCell ref="AB19:AB26"/>
    <mergeCell ref="AC19:AC26"/>
    <mergeCell ref="AD19:AD26"/>
    <mergeCell ref="AE19:AE26"/>
    <mergeCell ref="AF19:AF26"/>
    <mergeCell ref="AG19:AG26"/>
    <mergeCell ref="V19:V26"/>
    <mergeCell ref="W19:W26"/>
    <mergeCell ref="X19:X26"/>
    <mergeCell ref="Y19:Y26"/>
    <mergeCell ref="Z19:Z26"/>
    <mergeCell ref="AA19:AA26"/>
    <mergeCell ref="N19:N26"/>
    <mergeCell ref="O19:O26"/>
    <mergeCell ref="P19:P26"/>
    <mergeCell ref="S19:S26"/>
    <mergeCell ref="T19:T26"/>
    <mergeCell ref="U19:U26"/>
    <mergeCell ref="H19:H26"/>
    <mergeCell ref="I19:I26"/>
    <mergeCell ref="J19:J26"/>
    <mergeCell ref="K19:K26"/>
    <mergeCell ref="L19:L26"/>
    <mergeCell ref="M19:M26"/>
    <mergeCell ref="AI15:AI17"/>
    <mergeCell ref="AJ15:AJ17"/>
    <mergeCell ref="AK15:AK17"/>
    <mergeCell ref="AL15:AL17"/>
    <mergeCell ref="AM15:AM17"/>
    <mergeCell ref="C19:C26"/>
    <mergeCell ref="D19:D26"/>
    <mergeCell ref="E19:E26"/>
    <mergeCell ref="F19:F26"/>
    <mergeCell ref="G19:G26"/>
    <mergeCell ref="AC15:AC17"/>
    <mergeCell ref="AD15:AD17"/>
    <mergeCell ref="AE15:AE17"/>
    <mergeCell ref="AF15:AF17"/>
    <mergeCell ref="AG15:AG17"/>
    <mergeCell ref="AH15:AH17"/>
    <mergeCell ref="W15:W17"/>
    <mergeCell ref="X15:X17"/>
    <mergeCell ref="Y15:Y17"/>
    <mergeCell ref="Z15:Z17"/>
    <mergeCell ref="AA15:AA17"/>
    <mergeCell ref="AB15:AB17"/>
    <mergeCell ref="O15:O17"/>
    <mergeCell ref="P15:P17"/>
    <mergeCell ref="AB11:AB13"/>
    <mergeCell ref="AC11:AC13"/>
    <mergeCell ref="Q11:Q12"/>
    <mergeCell ref="S11:S13"/>
    <mergeCell ref="S15:S17"/>
    <mergeCell ref="T15:T17"/>
    <mergeCell ref="U15:U17"/>
    <mergeCell ref="V15:V17"/>
    <mergeCell ref="I15:I17"/>
    <mergeCell ref="J15:J17"/>
    <mergeCell ref="K15:K17"/>
    <mergeCell ref="L15:L17"/>
    <mergeCell ref="M15:M17"/>
    <mergeCell ref="N15:N17"/>
    <mergeCell ref="T11:T13"/>
    <mergeCell ref="U11:U13"/>
    <mergeCell ref="V11:V13"/>
    <mergeCell ref="W11:W13"/>
    <mergeCell ref="K11:K13"/>
    <mergeCell ref="L11:L13"/>
    <mergeCell ref="M11:M13"/>
    <mergeCell ref="N11:N13"/>
    <mergeCell ref="O11:O13"/>
    <mergeCell ref="P11:P13"/>
    <mergeCell ref="N7:N8"/>
    <mergeCell ref="O7:O8"/>
    <mergeCell ref="P7:P8"/>
    <mergeCell ref="R11:R12"/>
    <mergeCell ref="AJ11:AJ13"/>
    <mergeCell ref="AK11:AK13"/>
    <mergeCell ref="AL11:AL13"/>
    <mergeCell ref="AM11:AM13"/>
    <mergeCell ref="C15:C17"/>
    <mergeCell ref="D15:D17"/>
    <mergeCell ref="E15:E17"/>
    <mergeCell ref="F15:F17"/>
    <mergeCell ref="G15:G17"/>
    <mergeCell ref="H15:H17"/>
    <mergeCell ref="AD11:AD13"/>
    <mergeCell ref="AE11:AE13"/>
    <mergeCell ref="AF11:AF13"/>
    <mergeCell ref="AG11:AG13"/>
    <mergeCell ref="AH11:AH13"/>
    <mergeCell ref="AI11:AI13"/>
    <mergeCell ref="X11:X13"/>
    <mergeCell ref="Y11:Y13"/>
    <mergeCell ref="Z11:Z13"/>
    <mergeCell ref="AA11:AA13"/>
    <mergeCell ref="A10:B14"/>
    <mergeCell ref="C11:C13"/>
    <mergeCell ref="D11:D13"/>
    <mergeCell ref="E11:E13"/>
    <mergeCell ref="F11:F13"/>
    <mergeCell ref="G11:G13"/>
    <mergeCell ref="H11:H13"/>
    <mergeCell ref="I11:I13"/>
    <mergeCell ref="J11:J13"/>
    <mergeCell ref="A1:AK4"/>
    <mergeCell ref="A5:I6"/>
    <mergeCell ref="J5:AM5"/>
    <mergeCell ref="U6:AI6"/>
    <mergeCell ref="A7:B7"/>
    <mergeCell ref="C7:D7"/>
    <mergeCell ref="E7:F7"/>
    <mergeCell ref="G7:H7"/>
    <mergeCell ref="I7:I8"/>
    <mergeCell ref="J7:J8"/>
    <mergeCell ref="AM7:AM8"/>
    <mergeCell ref="W7:Z7"/>
    <mergeCell ref="AA7:AF7"/>
    <mergeCell ref="AG7:AI7"/>
    <mergeCell ref="AJ7:AJ8"/>
    <mergeCell ref="AK7:AK8"/>
    <mergeCell ref="AL7:AL8"/>
    <mergeCell ref="Q7:Q8"/>
    <mergeCell ref="R7:R8"/>
    <mergeCell ref="S7:T7"/>
    <mergeCell ref="U7:V7"/>
    <mergeCell ref="K7:K8"/>
    <mergeCell ref="L7:L8"/>
    <mergeCell ref="M7:M8"/>
    <mergeCell ref="X60:X61"/>
    <mergeCell ref="Y60:Y61"/>
    <mergeCell ref="Z60:Z61"/>
    <mergeCell ref="AA60:AA61"/>
    <mergeCell ref="AB60:AB61"/>
    <mergeCell ref="AC60:AC61"/>
    <mergeCell ref="AD60:AD61"/>
    <mergeCell ref="AM60:AM61"/>
    <mergeCell ref="AJ60:AJ61"/>
    <mergeCell ref="AK60:AK61"/>
    <mergeCell ref="AL60:AL61"/>
    <mergeCell ref="AI60:AI61"/>
    <mergeCell ref="AH60:AH61"/>
    <mergeCell ref="AG60:AG61"/>
    <mergeCell ref="AF60:AF61"/>
    <mergeCell ref="AE60:AE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143"/>
  <sheetViews>
    <sheetView topLeftCell="E1" zoomScale="60" zoomScaleNormal="60" workbookViewId="0">
      <selection activeCell="N143" sqref="N143"/>
    </sheetView>
  </sheetViews>
  <sheetFormatPr baseColWidth="10" defaultColWidth="13.140625" defaultRowHeight="27" customHeight="1" x14ac:dyDescent="0.2"/>
  <cols>
    <col min="1" max="1" width="7.28515625" style="482" customWidth="1"/>
    <col min="2" max="2" width="11" style="413" customWidth="1"/>
    <col min="3" max="3" width="9.140625" style="413" customWidth="1"/>
    <col min="4" max="4" width="10.7109375" style="413" customWidth="1"/>
    <col min="5" max="5" width="9.85546875" style="413" customWidth="1"/>
    <col min="6" max="6" width="14.42578125" style="473" customWidth="1"/>
    <col min="7" max="7" width="15.7109375" style="473" customWidth="1"/>
    <col min="8" max="8" width="20.140625" style="412" customWidth="1"/>
    <col min="9" max="9" width="8.42578125" style="412" customWidth="1"/>
    <col min="10" max="10" width="43.140625" style="412" customWidth="1"/>
    <col min="11" max="11" width="17.28515625" style="427" customWidth="1"/>
    <col min="12" max="12" width="28.42578125" style="473" customWidth="1"/>
    <col min="13" max="13" width="10.5703125" style="474" customWidth="1"/>
    <col min="14" max="14" width="20.28515625" style="475" customWidth="1"/>
    <col min="15" max="15" width="20.85546875" style="473" customWidth="1"/>
    <col min="16" max="16" width="22.85546875" style="473" customWidth="1"/>
    <col min="17" max="17" width="37" style="473" customWidth="1"/>
    <col min="18" max="18" width="24.42578125" style="476" bestFit="1" customWidth="1"/>
    <col min="19" max="19" width="13.28515625" style="477" customWidth="1"/>
    <col min="20" max="20" width="17.140625" style="478" customWidth="1"/>
    <col min="21" max="21" width="9.7109375" style="413" customWidth="1"/>
    <col min="22" max="22" width="9.28515625" style="413" bestFit="1" customWidth="1"/>
    <col min="23" max="23" width="9.85546875" style="413" customWidth="1"/>
    <col min="24" max="24" width="8.42578125" style="413" customWidth="1"/>
    <col min="25" max="25" width="9.7109375" style="413" customWidth="1"/>
    <col min="26" max="26" width="10.85546875" style="413" customWidth="1"/>
    <col min="27" max="27" width="7.28515625" style="413" customWidth="1"/>
    <col min="28" max="28" width="7.5703125" style="413" customWidth="1"/>
    <col min="29" max="30" width="5.140625" style="413" customWidth="1"/>
    <col min="31" max="31" width="5.7109375" style="413" customWidth="1"/>
    <col min="32" max="32" width="6.7109375" style="413" customWidth="1"/>
    <col min="33" max="33" width="8" style="413" customWidth="1"/>
    <col min="34" max="35" width="8.140625" style="413" customWidth="1"/>
    <col min="36" max="36" width="9.42578125" style="413" customWidth="1"/>
    <col min="37" max="37" width="12.140625" style="479" customWidth="1"/>
    <col min="38" max="38" width="13.42578125" style="480" customWidth="1"/>
    <col min="39" max="39" width="22.42578125" style="481" customWidth="1"/>
    <col min="40" max="16384" width="13.140625" style="413"/>
  </cols>
  <sheetData>
    <row r="1" spans="1:59" ht="18" customHeight="1" x14ac:dyDescent="0.2">
      <c r="A1" s="2130" t="s">
        <v>1243</v>
      </c>
      <c r="B1" s="2130"/>
      <c r="C1" s="2130"/>
      <c r="D1" s="2130"/>
      <c r="E1" s="2130"/>
      <c r="F1" s="2130"/>
      <c r="G1" s="2130"/>
      <c r="H1" s="2130"/>
      <c r="I1" s="2130"/>
      <c r="J1" s="2130"/>
      <c r="K1" s="2130"/>
      <c r="L1" s="2130"/>
      <c r="M1" s="2130"/>
      <c r="N1" s="2130"/>
      <c r="O1" s="2130"/>
      <c r="P1" s="2130"/>
      <c r="Q1" s="2130"/>
      <c r="R1" s="2130"/>
      <c r="S1" s="2130"/>
      <c r="T1" s="2130"/>
      <c r="U1" s="2130"/>
      <c r="V1" s="2130"/>
      <c r="W1" s="2130"/>
      <c r="X1" s="2130"/>
      <c r="Y1" s="2130"/>
      <c r="Z1" s="2130"/>
      <c r="AA1" s="2130"/>
      <c r="AB1" s="2130"/>
      <c r="AC1" s="2130"/>
      <c r="AD1" s="2130"/>
      <c r="AE1" s="2130"/>
      <c r="AF1" s="2130"/>
      <c r="AG1" s="2130"/>
      <c r="AH1" s="2130"/>
      <c r="AI1" s="2130"/>
      <c r="AJ1" s="2130"/>
      <c r="AK1" s="2131"/>
      <c r="AL1" s="411" t="s">
        <v>0</v>
      </c>
      <c r="AM1" s="411" t="s">
        <v>953</v>
      </c>
      <c r="AN1" s="412"/>
      <c r="AO1" s="412"/>
      <c r="AP1" s="412"/>
      <c r="AQ1" s="412"/>
      <c r="AR1" s="412"/>
      <c r="AS1" s="412"/>
      <c r="AT1" s="412"/>
      <c r="AU1" s="412"/>
      <c r="AV1" s="412"/>
      <c r="AW1" s="412"/>
      <c r="AX1" s="412"/>
      <c r="AY1" s="412"/>
      <c r="AZ1" s="412"/>
      <c r="BA1" s="412"/>
      <c r="BB1" s="412"/>
      <c r="BC1" s="412"/>
      <c r="BD1" s="412"/>
      <c r="BE1" s="412"/>
      <c r="BF1" s="412"/>
      <c r="BG1" s="412"/>
    </row>
    <row r="2" spans="1:59" ht="18" customHeight="1" x14ac:dyDescent="0.2">
      <c r="A2" s="2130"/>
      <c r="B2" s="2130"/>
      <c r="C2" s="2130"/>
      <c r="D2" s="2130"/>
      <c r="E2" s="2130"/>
      <c r="F2" s="2130"/>
      <c r="G2" s="2130"/>
      <c r="H2" s="2130"/>
      <c r="I2" s="2130"/>
      <c r="J2" s="2130"/>
      <c r="K2" s="2130"/>
      <c r="L2" s="2130"/>
      <c r="M2" s="2130"/>
      <c r="N2" s="2130"/>
      <c r="O2" s="2130"/>
      <c r="P2" s="2130"/>
      <c r="Q2" s="2130"/>
      <c r="R2" s="2130"/>
      <c r="S2" s="2130"/>
      <c r="T2" s="2130"/>
      <c r="U2" s="2130"/>
      <c r="V2" s="2130"/>
      <c r="W2" s="2130"/>
      <c r="X2" s="2130"/>
      <c r="Y2" s="2130"/>
      <c r="Z2" s="2130"/>
      <c r="AA2" s="2130"/>
      <c r="AB2" s="2130"/>
      <c r="AC2" s="2130"/>
      <c r="AD2" s="2130"/>
      <c r="AE2" s="2130"/>
      <c r="AF2" s="2130"/>
      <c r="AG2" s="2130"/>
      <c r="AH2" s="2130"/>
      <c r="AI2" s="2130"/>
      <c r="AJ2" s="2130"/>
      <c r="AK2" s="2131"/>
      <c r="AL2" s="414" t="s">
        <v>1</v>
      </c>
      <c r="AM2" s="411" t="s">
        <v>954</v>
      </c>
      <c r="AN2" s="412"/>
      <c r="AO2" s="412"/>
      <c r="AP2" s="412"/>
      <c r="AQ2" s="412"/>
      <c r="AR2" s="412"/>
      <c r="AS2" s="412"/>
      <c r="AT2" s="412"/>
      <c r="AU2" s="412"/>
      <c r="AV2" s="412"/>
      <c r="AW2" s="412"/>
      <c r="AX2" s="412"/>
      <c r="AY2" s="412"/>
      <c r="AZ2" s="412"/>
      <c r="BA2" s="412"/>
      <c r="BB2" s="412"/>
      <c r="BC2" s="412"/>
      <c r="BD2" s="412"/>
      <c r="BE2" s="412"/>
      <c r="BF2" s="412"/>
      <c r="BG2" s="412"/>
    </row>
    <row r="3" spans="1:59" ht="18" customHeight="1" x14ac:dyDescent="0.2">
      <c r="A3" s="2130"/>
      <c r="B3" s="2130"/>
      <c r="C3" s="2130"/>
      <c r="D3" s="2130"/>
      <c r="E3" s="2130"/>
      <c r="F3" s="2130"/>
      <c r="G3" s="2130"/>
      <c r="H3" s="2130"/>
      <c r="I3" s="2130"/>
      <c r="J3" s="2130"/>
      <c r="K3" s="2130"/>
      <c r="L3" s="2130"/>
      <c r="M3" s="2130"/>
      <c r="N3" s="2130"/>
      <c r="O3" s="2130"/>
      <c r="P3" s="2130"/>
      <c r="Q3" s="2130"/>
      <c r="R3" s="2130"/>
      <c r="S3" s="2130"/>
      <c r="T3" s="2130"/>
      <c r="U3" s="2130"/>
      <c r="V3" s="2130"/>
      <c r="W3" s="2130"/>
      <c r="X3" s="2130"/>
      <c r="Y3" s="2130"/>
      <c r="Z3" s="2130"/>
      <c r="AA3" s="2130"/>
      <c r="AB3" s="2130"/>
      <c r="AC3" s="2130"/>
      <c r="AD3" s="2130"/>
      <c r="AE3" s="2130"/>
      <c r="AF3" s="2130"/>
      <c r="AG3" s="2130"/>
      <c r="AH3" s="2130"/>
      <c r="AI3" s="2130"/>
      <c r="AJ3" s="2130"/>
      <c r="AK3" s="2131"/>
      <c r="AL3" s="411" t="s">
        <v>2</v>
      </c>
      <c r="AM3" s="415" t="s">
        <v>955</v>
      </c>
      <c r="AN3" s="412"/>
      <c r="AO3" s="412"/>
      <c r="AP3" s="412"/>
      <c r="AQ3" s="412"/>
      <c r="AR3" s="412"/>
      <c r="AS3" s="412"/>
      <c r="AT3" s="412"/>
      <c r="AU3" s="412"/>
      <c r="AV3" s="412"/>
      <c r="AW3" s="412"/>
      <c r="AX3" s="412"/>
      <c r="AY3" s="412"/>
      <c r="AZ3" s="412"/>
      <c r="BA3" s="412"/>
      <c r="BB3" s="412"/>
      <c r="BC3" s="412"/>
      <c r="BD3" s="412"/>
      <c r="BE3" s="412"/>
      <c r="BF3" s="412"/>
      <c r="BG3" s="412"/>
    </row>
    <row r="4" spans="1:59" ht="13.5" customHeight="1" x14ac:dyDescent="0.2">
      <c r="A4" s="2132"/>
      <c r="B4" s="2132"/>
      <c r="C4" s="2132"/>
      <c r="D4" s="2132"/>
      <c r="E4" s="2132"/>
      <c r="F4" s="2132"/>
      <c r="G4" s="2132"/>
      <c r="H4" s="2132"/>
      <c r="I4" s="2132"/>
      <c r="J4" s="2132"/>
      <c r="K4" s="2132"/>
      <c r="L4" s="2132"/>
      <c r="M4" s="2132"/>
      <c r="N4" s="2132"/>
      <c r="O4" s="2132"/>
      <c r="P4" s="2132"/>
      <c r="Q4" s="2132"/>
      <c r="R4" s="2132"/>
      <c r="S4" s="2132"/>
      <c r="T4" s="2132"/>
      <c r="U4" s="2132"/>
      <c r="V4" s="2132"/>
      <c r="W4" s="2132"/>
      <c r="X4" s="2132"/>
      <c r="Y4" s="2132"/>
      <c r="Z4" s="2132"/>
      <c r="AA4" s="2132"/>
      <c r="AB4" s="2132"/>
      <c r="AC4" s="2132"/>
      <c r="AD4" s="2132"/>
      <c r="AE4" s="2132"/>
      <c r="AF4" s="2132"/>
      <c r="AG4" s="2132"/>
      <c r="AH4" s="2132"/>
      <c r="AI4" s="2132"/>
      <c r="AJ4" s="2132"/>
      <c r="AK4" s="2133"/>
      <c r="AL4" s="411" t="s">
        <v>3</v>
      </c>
      <c r="AM4" s="416" t="s">
        <v>956</v>
      </c>
      <c r="AN4" s="412"/>
      <c r="AO4" s="412"/>
      <c r="AP4" s="412"/>
      <c r="AQ4" s="412"/>
      <c r="AR4" s="412"/>
      <c r="AS4" s="412"/>
      <c r="AT4" s="412"/>
      <c r="AU4" s="412"/>
      <c r="AV4" s="412"/>
      <c r="AW4" s="412"/>
      <c r="AX4" s="412"/>
      <c r="AY4" s="412"/>
      <c r="AZ4" s="412"/>
      <c r="BA4" s="412"/>
      <c r="BB4" s="412"/>
      <c r="BC4" s="412"/>
      <c r="BD4" s="412"/>
      <c r="BE4" s="412"/>
      <c r="BF4" s="412"/>
      <c r="BG4" s="412"/>
    </row>
    <row r="5" spans="1:59" ht="18" customHeight="1" x14ac:dyDescent="0.2">
      <c r="A5" s="2134" t="s">
        <v>1244</v>
      </c>
      <c r="B5" s="2134"/>
      <c r="C5" s="2134"/>
      <c r="D5" s="2134"/>
      <c r="E5" s="2134"/>
      <c r="F5" s="2134"/>
      <c r="G5" s="2134"/>
      <c r="H5" s="2134"/>
      <c r="I5" s="2134"/>
      <c r="J5" s="2135" t="s">
        <v>958</v>
      </c>
      <c r="K5" s="2135"/>
      <c r="L5" s="2135"/>
      <c r="M5" s="2135"/>
      <c r="N5" s="2135"/>
      <c r="O5" s="2135"/>
      <c r="P5" s="2135"/>
      <c r="Q5" s="2135"/>
      <c r="R5" s="2135"/>
      <c r="S5" s="2135"/>
      <c r="T5" s="2135"/>
      <c r="U5" s="2135"/>
      <c r="V5" s="2135"/>
      <c r="W5" s="2135"/>
      <c r="X5" s="2135"/>
      <c r="Y5" s="2135"/>
      <c r="Z5" s="2135"/>
      <c r="AA5" s="2135"/>
      <c r="AB5" s="2135"/>
      <c r="AC5" s="2135"/>
      <c r="AD5" s="2135"/>
      <c r="AE5" s="2135"/>
      <c r="AF5" s="2135"/>
      <c r="AG5" s="2135"/>
      <c r="AH5" s="2135"/>
      <c r="AI5" s="2135"/>
      <c r="AJ5" s="2135"/>
      <c r="AK5" s="2135"/>
      <c r="AL5" s="2135"/>
      <c r="AM5" s="2135"/>
      <c r="AN5" s="412"/>
      <c r="AO5" s="412"/>
      <c r="AP5" s="412"/>
      <c r="AQ5" s="412"/>
      <c r="AR5" s="412"/>
      <c r="AS5" s="412"/>
      <c r="AT5" s="412"/>
      <c r="AU5" s="412"/>
      <c r="AV5" s="412"/>
      <c r="AW5" s="412"/>
      <c r="AX5" s="412"/>
      <c r="AY5" s="412"/>
      <c r="AZ5" s="412"/>
      <c r="BA5" s="412"/>
      <c r="BB5" s="412"/>
      <c r="BC5" s="412"/>
      <c r="BD5" s="412"/>
      <c r="BE5" s="412"/>
      <c r="BF5" s="412"/>
      <c r="BG5" s="412"/>
    </row>
    <row r="6" spans="1:59" ht="16.5" customHeight="1" x14ac:dyDescent="0.2">
      <c r="A6" s="2132"/>
      <c r="B6" s="2132"/>
      <c r="C6" s="2132"/>
      <c r="D6" s="2132"/>
      <c r="E6" s="2132"/>
      <c r="F6" s="2132"/>
      <c r="G6" s="2132"/>
      <c r="H6" s="2132"/>
      <c r="I6" s="2132"/>
      <c r="J6" s="417"/>
      <c r="K6" s="418"/>
      <c r="L6" s="418"/>
      <c r="M6" s="418"/>
      <c r="N6" s="418"/>
      <c r="O6" s="418"/>
      <c r="P6" s="418"/>
      <c r="Q6" s="418"/>
      <c r="R6" s="418"/>
      <c r="S6" s="418"/>
      <c r="T6" s="418"/>
      <c r="U6" s="2136" t="s">
        <v>959</v>
      </c>
      <c r="V6" s="2132"/>
      <c r="W6" s="2132"/>
      <c r="X6" s="2132"/>
      <c r="Y6" s="2132"/>
      <c r="Z6" s="2132"/>
      <c r="AA6" s="2132"/>
      <c r="AB6" s="2132"/>
      <c r="AC6" s="2132"/>
      <c r="AD6" s="2132"/>
      <c r="AE6" s="2132"/>
      <c r="AF6" s="2132"/>
      <c r="AG6" s="2132"/>
      <c r="AH6" s="2132"/>
      <c r="AI6" s="2133"/>
      <c r="AJ6" s="1054"/>
      <c r="AK6" s="418"/>
      <c r="AL6" s="418"/>
      <c r="AM6" s="419"/>
      <c r="AN6" s="412"/>
      <c r="AO6" s="412"/>
      <c r="AP6" s="412"/>
      <c r="AQ6" s="412"/>
      <c r="AR6" s="412"/>
      <c r="AS6" s="412"/>
      <c r="AT6" s="412"/>
      <c r="AU6" s="412"/>
      <c r="AV6" s="412"/>
      <c r="AW6" s="412"/>
      <c r="AX6" s="412"/>
      <c r="AY6" s="412"/>
      <c r="AZ6" s="412"/>
      <c r="BA6" s="412"/>
      <c r="BB6" s="412"/>
      <c r="BC6" s="412"/>
      <c r="BD6" s="412"/>
      <c r="BE6" s="412"/>
      <c r="BF6" s="412"/>
      <c r="BG6" s="412"/>
    </row>
    <row r="7" spans="1:59" ht="36.75" customHeight="1" x14ac:dyDescent="0.2">
      <c r="A7" s="2137" t="s">
        <v>960</v>
      </c>
      <c r="B7" s="2138"/>
      <c r="C7" s="2137" t="s">
        <v>4</v>
      </c>
      <c r="D7" s="2138"/>
      <c r="E7" s="2137" t="s">
        <v>5</v>
      </c>
      <c r="F7" s="2138"/>
      <c r="G7" s="2137" t="s">
        <v>961</v>
      </c>
      <c r="H7" s="2138"/>
      <c r="I7" s="2111" t="s">
        <v>962</v>
      </c>
      <c r="J7" s="2111" t="s">
        <v>963</v>
      </c>
      <c r="K7" s="2111" t="s">
        <v>964</v>
      </c>
      <c r="L7" s="2111" t="s">
        <v>965</v>
      </c>
      <c r="M7" s="2148" t="s">
        <v>966</v>
      </c>
      <c r="N7" s="2153" t="s">
        <v>967</v>
      </c>
      <c r="O7" s="2087" t="s">
        <v>968</v>
      </c>
      <c r="P7" s="2087" t="s">
        <v>969</v>
      </c>
      <c r="Q7" s="2111" t="s">
        <v>970</v>
      </c>
      <c r="R7" s="2113" t="s">
        <v>967</v>
      </c>
      <c r="S7" s="2151" t="s">
        <v>971</v>
      </c>
      <c r="T7" s="2138"/>
      <c r="U7" s="2152" t="s">
        <v>972</v>
      </c>
      <c r="V7" s="2152"/>
      <c r="W7" s="2150" t="s">
        <v>973</v>
      </c>
      <c r="X7" s="2150"/>
      <c r="Y7" s="2150"/>
      <c r="Z7" s="2150"/>
      <c r="AA7" s="2145" t="s">
        <v>974</v>
      </c>
      <c r="AB7" s="2146"/>
      <c r="AC7" s="2146"/>
      <c r="AD7" s="2146"/>
      <c r="AE7" s="2146"/>
      <c r="AF7" s="2147"/>
      <c r="AG7" s="2150" t="s">
        <v>975</v>
      </c>
      <c r="AH7" s="2150"/>
      <c r="AI7" s="2150"/>
      <c r="AJ7" s="2143" t="s">
        <v>976</v>
      </c>
      <c r="AK7" s="2139" t="s">
        <v>977</v>
      </c>
      <c r="AL7" s="2139" t="s">
        <v>978</v>
      </c>
      <c r="AM7" s="2141" t="s">
        <v>979</v>
      </c>
      <c r="AN7" s="412"/>
      <c r="AO7" s="412"/>
      <c r="AP7" s="412"/>
      <c r="AQ7" s="412"/>
      <c r="AR7" s="412"/>
      <c r="AS7" s="412"/>
      <c r="AT7" s="412"/>
      <c r="AU7" s="412"/>
      <c r="AV7" s="412"/>
      <c r="AW7" s="412"/>
      <c r="AX7" s="412"/>
      <c r="AY7" s="412"/>
      <c r="AZ7" s="412"/>
      <c r="BA7" s="412"/>
      <c r="BB7" s="412"/>
      <c r="BC7" s="412"/>
      <c r="BD7" s="412"/>
      <c r="BE7" s="412"/>
      <c r="BF7" s="412"/>
      <c r="BG7" s="412"/>
    </row>
    <row r="8" spans="1:59" s="428" customFormat="1" ht="75" customHeight="1" x14ac:dyDescent="0.2">
      <c r="A8" s="420" t="s">
        <v>980</v>
      </c>
      <c r="B8" s="421" t="s">
        <v>981</v>
      </c>
      <c r="C8" s="422" t="s">
        <v>980</v>
      </c>
      <c r="D8" s="421" t="s">
        <v>981</v>
      </c>
      <c r="E8" s="421" t="s">
        <v>980</v>
      </c>
      <c r="F8" s="421" t="s">
        <v>981</v>
      </c>
      <c r="G8" s="421" t="s">
        <v>980</v>
      </c>
      <c r="H8" s="421" t="s">
        <v>981</v>
      </c>
      <c r="I8" s="2112"/>
      <c r="J8" s="2112"/>
      <c r="K8" s="2112"/>
      <c r="L8" s="2112"/>
      <c r="M8" s="2149"/>
      <c r="N8" s="2154"/>
      <c r="O8" s="2088"/>
      <c r="P8" s="2088"/>
      <c r="Q8" s="2112"/>
      <c r="R8" s="2114"/>
      <c r="S8" s="423" t="s">
        <v>982</v>
      </c>
      <c r="T8" s="1053" t="s">
        <v>981</v>
      </c>
      <c r="U8" s="424" t="s">
        <v>983</v>
      </c>
      <c r="V8" s="425" t="s">
        <v>984</v>
      </c>
      <c r="W8" s="426" t="s">
        <v>985</v>
      </c>
      <c r="X8" s="426" t="s">
        <v>986</v>
      </c>
      <c r="Y8" s="426" t="s">
        <v>987</v>
      </c>
      <c r="Z8" s="426" t="s">
        <v>988</v>
      </c>
      <c r="AA8" s="426" t="s">
        <v>989</v>
      </c>
      <c r="AB8" s="426" t="s">
        <v>990</v>
      </c>
      <c r="AC8" s="426" t="s">
        <v>991</v>
      </c>
      <c r="AD8" s="426" t="s">
        <v>992</v>
      </c>
      <c r="AE8" s="426" t="s">
        <v>993</v>
      </c>
      <c r="AF8" s="426" t="s">
        <v>994</v>
      </c>
      <c r="AG8" s="426" t="s">
        <v>995</v>
      </c>
      <c r="AH8" s="426" t="s">
        <v>996</v>
      </c>
      <c r="AI8" s="426" t="s">
        <v>997</v>
      </c>
      <c r="AJ8" s="2144"/>
      <c r="AK8" s="2140"/>
      <c r="AL8" s="2140"/>
      <c r="AM8" s="2142"/>
      <c r="AN8" s="427"/>
      <c r="AO8" s="427"/>
      <c r="AP8" s="427"/>
      <c r="AQ8" s="427"/>
      <c r="AR8" s="427"/>
      <c r="AS8" s="427"/>
      <c r="AT8" s="427"/>
      <c r="AU8" s="427"/>
      <c r="AV8" s="427"/>
      <c r="AW8" s="427"/>
      <c r="AX8" s="427"/>
      <c r="AY8" s="427"/>
      <c r="AZ8" s="427"/>
      <c r="BA8" s="427"/>
      <c r="BB8" s="427"/>
      <c r="BC8" s="427"/>
      <c r="BD8" s="427"/>
      <c r="BE8" s="427"/>
      <c r="BF8" s="427"/>
      <c r="BG8" s="427"/>
    </row>
    <row r="9" spans="1:59" s="440" customFormat="1" ht="27" customHeight="1" x14ac:dyDescent="0.2">
      <c r="A9" s="429">
        <v>1</v>
      </c>
      <c r="B9" s="430" t="s">
        <v>1245</v>
      </c>
      <c r="C9" s="431"/>
      <c r="D9" s="431"/>
      <c r="E9" s="431"/>
      <c r="F9" s="432"/>
      <c r="G9" s="432"/>
      <c r="H9" s="431"/>
      <c r="I9" s="431"/>
      <c r="J9" s="431"/>
      <c r="K9" s="433"/>
      <c r="L9" s="432"/>
      <c r="M9" s="434"/>
      <c r="N9" s="435"/>
      <c r="O9" s="432"/>
      <c r="P9" s="432"/>
      <c r="Q9" s="432"/>
      <c r="R9" s="436"/>
      <c r="S9" s="437"/>
      <c r="T9" s="433"/>
      <c r="U9" s="431"/>
      <c r="V9" s="431"/>
      <c r="W9" s="431"/>
      <c r="X9" s="431"/>
      <c r="Y9" s="431"/>
      <c r="Z9" s="431"/>
      <c r="AA9" s="431"/>
      <c r="AB9" s="431"/>
      <c r="AC9" s="431"/>
      <c r="AD9" s="431"/>
      <c r="AE9" s="431"/>
      <c r="AF9" s="431"/>
      <c r="AG9" s="431"/>
      <c r="AH9" s="431"/>
      <c r="AI9" s="431"/>
      <c r="AJ9" s="431"/>
      <c r="AK9" s="438"/>
      <c r="AL9" s="438"/>
      <c r="AM9" s="439"/>
      <c r="AN9" s="412"/>
      <c r="AO9" s="412"/>
      <c r="AP9" s="412"/>
      <c r="AQ9" s="412"/>
      <c r="AR9" s="412"/>
      <c r="AS9" s="412"/>
      <c r="AT9" s="412"/>
      <c r="AU9" s="412"/>
      <c r="AV9" s="412"/>
      <c r="AW9" s="412"/>
      <c r="AX9" s="412"/>
      <c r="AY9" s="412"/>
      <c r="AZ9" s="412"/>
      <c r="BA9" s="412"/>
      <c r="BB9" s="412"/>
      <c r="BC9" s="412"/>
      <c r="BD9" s="412"/>
      <c r="BE9" s="412"/>
      <c r="BF9" s="412"/>
      <c r="BG9" s="412"/>
    </row>
    <row r="10" spans="1:59" s="412" customFormat="1" ht="27" customHeight="1" x14ac:dyDescent="0.2">
      <c r="A10" s="2108"/>
      <c r="B10" s="2109"/>
      <c r="C10" s="441">
        <v>1202</v>
      </c>
      <c r="D10" s="2030" t="s">
        <v>1153</v>
      </c>
      <c r="E10" s="2030"/>
      <c r="F10" s="2030"/>
      <c r="G10" s="2030"/>
      <c r="H10" s="2030"/>
      <c r="I10" s="2030"/>
      <c r="J10" s="2030"/>
      <c r="K10" s="2030"/>
      <c r="L10" s="2030"/>
      <c r="M10" s="2030"/>
      <c r="N10" s="2030"/>
      <c r="O10" s="2030"/>
      <c r="P10" s="2030"/>
      <c r="Q10" s="2030"/>
      <c r="R10" s="2030"/>
      <c r="S10" s="2030"/>
      <c r="T10" s="2030"/>
      <c r="U10" s="2030"/>
      <c r="V10" s="2030"/>
      <c r="W10" s="2030"/>
      <c r="X10" s="2030"/>
      <c r="Y10" s="2030"/>
      <c r="Z10" s="2030"/>
      <c r="AA10" s="2030"/>
      <c r="AB10" s="2030"/>
      <c r="AC10" s="2030"/>
      <c r="AD10" s="2030"/>
      <c r="AE10" s="2030"/>
      <c r="AF10" s="2030"/>
      <c r="AG10" s="2030"/>
      <c r="AH10" s="2030"/>
      <c r="AI10" s="2030"/>
      <c r="AJ10" s="2030"/>
      <c r="AK10" s="2030"/>
      <c r="AL10" s="2030"/>
      <c r="AM10" s="2031"/>
    </row>
    <row r="11" spans="1:59" s="412" customFormat="1" ht="48" customHeight="1" x14ac:dyDescent="0.2">
      <c r="A11" s="2108"/>
      <c r="B11" s="2109"/>
      <c r="C11" s="2011"/>
      <c r="D11" s="2011"/>
      <c r="E11" s="2115">
        <v>1202004</v>
      </c>
      <c r="F11" s="2090" t="s">
        <v>1246</v>
      </c>
      <c r="G11" s="2090">
        <v>120200400</v>
      </c>
      <c r="H11" s="2094" t="s">
        <v>160</v>
      </c>
      <c r="I11" s="2094">
        <v>12</v>
      </c>
      <c r="J11" s="442" t="s">
        <v>1247</v>
      </c>
      <c r="K11" s="2120" t="s">
        <v>161</v>
      </c>
      <c r="L11" s="2121" t="s">
        <v>1248</v>
      </c>
      <c r="M11" s="2124">
        <f>N11/SUM(R11:R17)</f>
        <v>1</v>
      </c>
      <c r="N11" s="2125">
        <f>SUM(R11:R17)</f>
        <v>114000000</v>
      </c>
      <c r="O11" s="2126" t="s">
        <v>162</v>
      </c>
      <c r="P11" s="2127" t="s">
        <v>1249</v>
      </c>
      <c r="Q11" s="443" t="s">
        <v>1250</v>
      </c>
      <c r="R11" s="535">
        <v>15400000</v>
      </c>
      <c r="S11" s="585">
        <v>20</v>
      </c>
      <c r="T11" s="444" t="s">
        <v>1251</v>
      </c>
      <c r="U11" s="2107">
        <v>291786</v>
      </c>
      <c r="V11" s="2107">
        <v>270331</v>
      </c>
      <c r="W11" s="2107">
        <v>102045</v>
      </c>
      <c r="X11" s="2107">
        <v>39183</v>
      </c>
      <c r="Y11" s="2107">
        <v>310195</v>
      </c>
      <c r="Z11" s="2107">
        <v>110694</v>
      </c>
      <c r="AA11" s="2107">
        <v>0</v>
      </c>
      <c r="AB11" s="2107">
        <v>0</v>
      </c>
      <c r="AC11" s="2107">
        <v>0</v>
      </c>
      <c r="AD11" s="2107">
        <v>0</v>
      </c>
      <c r="AE11" s="2107">
        <v>0</v>
      </c>
      <c r="AF11" s="2107">
        <v>0</v>
      </c>
      <c r="AG11" s="2107">
        <v>0</v>
      </c>
      <c r="AH11" s="2107">
        <v>0</v>
      </c>
      <c r="AI11" s="2107">
        <v>0</v>
      </c>
      <c r="AJ11" s="2107">
        <f>U11+V11</f>
        <v>562117</v>
      </c>
      <c r="AK11" s="2102">
        <v>44211</v>
      </c>
      <c r="AL11" s="2103">
        <v>44560</v>
      </c>
      <c r="AM11" s="2105" t="s">
        <v>1252</v>
      </c>
    </row>
    <row r="12" spans="1:59" s="412" customFormat="1" ht="42.75" x14ac:dyDescent="0.2">
      <c r="A12" s="2108"/>
      <c r="B12" s="2109"/>
      <c r="C12" s="2012"/>
      <c r="D12" s="2012"/>
      <c r="E12" s="2116"/>
      <c r="F12" s="2118"/>
      <c r="G12" s="2118"/>
      <c r="H12" s="2119"/>
      <c r="I12" s="2119"/>
      <c r="J12" s="445" t="s">
        <v>1247</v>
      </c>
      <c r="K12" s="2120"/>
      <c r="L12" s="2122"/>
      <c r="M12" s="2124"/>
      <c r="N12" s="2125"/>
      <c r="O12" s="2126"/>
      <c r="P12" s="2128"/>
      <c r="Q12" s="443" t="s">
        <v>1253</v>
      </c>
      <c r="R12" s="535">
        <v>15400000</v>
      </c>
      <c r="S12" s="585">
        <v>20</v>
      </c>
      <c r="T12" s="444" t="s">
        <v>1251</v>
      </c>
      <c r="U12" s="2107"/>
      <c r="V12" s="2107"/>
      <c r="W12" s="2107"/>
      <c r="X12" s="2107"/>
      <c r="Y12" s="2107"/>
      <c r="Z12" s="2107"/>
      <c r="AA12" s="2107"/>
      <c r="AB12" s="2107"/>
      <c r="AC12" s="2107"/>
      <c r="AD12" s="2107"/>
      <c r="AE12" s="2107"/>
      <c r="AF12" s="2107"/>
      <c r="AG12" s="2107"/>
      <c r="AH12" s="2107"/>
      <c r="AI12" s="2107"/>
      <c r="AJ12" s="2107"/>
      <c r="AK12" s="2102"/>
      <c r="AL12" s="2104"/>
      <c r="AM12" s="2106"/>
    </row>
    <row r="13" spans="1:59" s="412" customFormat="1" ht="45.95" customHeight="1" x14ac:dyDescent="0.2">
      <c r="A13" s="2108"/>
      <c r="B13" s="2109"/>
      <c r="C13" s="2012"/>
      <c r="D13" s="2012"/>
      <c r="E13" s="2116"/>
      <c r="F13" s="2118"/>
      <c r="G13" s="2118"/>
      <c r="H13" s="2119"/>
      <c r="I13" s="2119"/>
      <c r="J13" s="442" t="s">
        <v>1247</v>
      </c>
      <c r="K13" s="2120"/>
      <c r="L13" s="2122"/>
      <c r="M13" s="2124"/>
      <c r="N13" s="2125"/>
      <c r="O13" s="2126"/>
      <c r="P13" s="2128"/>
      <c r="Q13" s="443" t="s">
        <v>1254</v>
      </c>
      <c r="R13" s="535">
        <v>15400000</v>
      </c>
      <c r="S13" s="585">
        <v>20</v>
      </c>
      <c r="T13" s="444" t="s">
        <v>1251</v>
      </c>
      <c r="U13" s="2107"/>
      <c r="V13" s="2107"/>
      <c r="W13" s="2107"/>
      <c r="X13" s="2107"/>
      <c r="Y13" s="2107"/>
      <c r="Z13" s="2107"/>
      <c r="AA13" s="2107"/>
      <c r="AB13" s="2107"/>
      <c r="AC13" s="2107"/>
      <c r="AD13" s="2107"/>
      <c r="AE13" s="2107"/>
      <c r="AF13" s="2107"/>
      <c r="AG13" s="2107"/>
      <c r="AH13" s="2107"/>
      <c r="AI13" s="2107"/>
      <c r="AJ13" s="2107"/>
      <c r="AK13" s="2102"/>
      <c r="AL13" s="2104"/>
      <c r="AM13" s="2106"/>
    </row>
    <row r="14" spans="1:59" s="412" customFormat="1" ht="27.95" customHeight="1" x14ac:dyDescent="0.2">
      <c r="A14" s="2108"/>
      <c r="B14" s="2109"/>
      <c r="C14" s="2012"/>
      <c r="D14" s="2012"/>
      <c r="E14" s="2116"/>
      <c r="F14" s="2118"/>
      <c r="G14" s="2118"/>
      <c r="H14" s="2119"/>
      <c r="I14" s="2119"/>
      <c r="J14" s="442" t="s">
        <v>1255</v>
      </c>
      <c r="K14" s="2120"/>
      <c r="L14" s="2122"/>
      <c r="M14" s="2124"/>
      <c r="N14" s="2125"/>
      <c r="O14" s="2126"/>
      <c r="P14" s="2128"/>
      <c r="Q14" s="446" t="s">
        <v>1256</v>
      </c>
      <c r="R14" s="535">
        <v>2000000</v>
      </c>
      <c r="S14" s="585">
        <v>20</v>
      </c>
      <c r="T14" s="444" t="s">
        <v>1251</v>
      </c>
      <c r="U14" s="2107"/>
      <c r="V14" s="2107"/>
      <c r="W14" s="2107"/>
      <c r="X14" s="2107"/>
      <c r="Y14" s="2107"/>
      <c r="Z14" s="2107"/>
      <c r="AA14" s="2107"/>
      <c r="AB14" s="2107"/>
      <c r="AC14" s="2107"/>
      <c r="AD14" s="2107"/>
      <c r="AE14" s="2107"/>
      <c r="AF14" s="2107"/>
      <c r="AG14" s="2107"/>
      <c r="AH14" s="2107"/>
      <c r="AI14" s="2107"/>
      <c r="AJ14" s="2107"/>
      <c r="AK14" s="2102"/>
      <c r="AL14" s="2104"/>
      <c r="AM14" s="2106"/>
    </row>
    <row r="15" spans="1:59" s="412" customFormat="1" ht="57" x14ac:dyDescent="0.2">
      <c r="A15" s="2108"/>
      <c r="B15" s="2109"/>
      <c r="C15" s="2012"/>
      <c r="D15" s="2012"/>
      <c r="E15" s="2116"/>
      <c r="F15" s="2118"/>
      <c r="G15" s="2118"/>
      <c r="H15" s="2119"/>
      <c r="I15" s="2119"/>
      <c r="J15" s="442" t="s">
        <v>1255</v>
      </c>
      <c r="K15" s="2120"/>
      <c r="L15" s="2122"/>
      <c r="M15" s="2124"/>
      <c r="N15" s="2125"/>
      <c r="O15" s="2126"/>
      <c r="P15" s="2128"/>
      <c r="Q15" s="447" t="s">
        <v>1257</v>
      </c>
      <c r="R15" s="535">
        <v>3000000</v>
      </c>
      <c r="S15" s="585">
        <v>20</v>
      </c>
      <c r="T15" s="444" t="s">
        <v>1251</v>
      </c>
      <c r="U15" s="2107"/>
      <c r="V15" s="2107"/>
      <c r="W15" s="2107"/>
      <c r="X15" s="2107"/>
      <c r="Y15" s="2107"/>
      <c r="Z15" s="2107"/>
      <c r="AA15" s="2107"/>
      <c r="AB15" s="2107"/>
      <c r="AC15" s="2107"/>
      <c r="AD15" s="2107"/>
      <c r="AE15" s="2107"/>
      <c r="AF15" s="2107"/>
      <c r="AG15" s="2107"/>
      <c r="AH15" s="2107"/>
      <c r="AI15" s="2107"/>
      <c r="AJ15" s="2107"/>
      <c r="AK15" s="2102"/>
      <c r="AL15" s="2104"/>
      <c r="AM15" s="2106"/>
    </row>
    <row r="16" spans="1:59" s="412" customFormat="1" ht="57" x14ac:dyDescent="0.2">
      <c r="A16" s="2108"/>
      <c r="B16" s="2109"/>
      <c r="C16" s="2012"/>
      <c r="D16" s="2012"/>
      <c r="E16" s="2116"/>
      <c r="F16" s="2118"/>
      <c r="G16" s="2118"/>
      <c r="H16" s="2119"/>
      <c r="I16" s="2119"/>
      <c r="J16" s="442" t="s">
        <v>1247</v>
      </c>
      <c r="K16" s="2120"/>
      <c r="L16" s="2122"/>
      <c r="M16" s="2124"/>
      <c r="N16" s="2125"/>
      <c r="O16" s="2126"/>
      <c r="P16" s="2128"/>
      <c r="Q16" s="447" t="s">
        <v>1258</v>
      </c>
      <c r="R16" s="770">
        <v>2800000</v>
      </c>
      <c r="S16" s="585">
        <v>20</v>
      </c>
      <c r="T16" s="444" t="s">
        <v>1251</v>
      </c>
      <c r="U16" s="2107"/>
      <c r="V16" s="2107"/>
      <c r="W16" s="2107"/>
      <c r="X16" s="2107"/>
      <c r="Y16" s="2107"/>
      <c r="Z16" s="2107"/>
      <c r="AA16" s="2107"/>
      <c r="AB16" s="2107"/>
      <c r="AC16" s="2107"/>
      <c r="AD16" s="2107"/>
      <c r="AE16" s="2107"/>
      <c r="AF16" s="2107"/>
      <c r="AG16" s="2107"/>
      <c r="AH16" s="2107"/>
      <c r="AI16" s="2107"/>
      <c r="AJ16" s="2107"/>
      <c r="AK16" s="2102"/>
      <c r="AL16" s="2104"/>
      <c r="AM16" s="2106"/>
    </row>
    <row r="17" spans="1:39" s="412" customFormat="1" ht="28.5" x14ac:dyDescent="0.2">
      <c r="A17" s="2108"/>
      <c r="B17" s="2109"/>
      <c r="C17" s="2015"/>
      <c r="D17" s="2015"/>
      <c r="E17" s="2117"/>
      <c r="F17" s="2091"/>
      <c r="G17" s="2091"/>
      <c r="H17" s="2095"/>
      <c r="I17" s="2095"/>
      <c r="J17" s="442" t="s">
        <v>1247</v>
      </c>
      <c r="K17" s="2120"/>
      <c r="L17" s="2123"/>
      <c r="M17" s="2124"/>
      <c r="N17" s="2125"/>
      <c r="O17" s="2126"/>
      <c r="P17" s="2129"/>
      <c r="Q17" s="448" t="s">
        <v>1259</v>
      </c>
      <c r="R17" s="769">
        <v>60000000</v>
      </c>
      <c r="S17" s="1055">
        <v>20</v>
      </c>
      <c r="T17" s="444" t="s">
        <v>1251</v>
      </c>
      <c r="U17" s="2107"/>
      <c r="V17" s="2107"/>
      <c r="W17" s="2107"/>
      <c r="X17" s="2107"/>
      <c r="Y17" s="2107"/>
      <c r="Z17" s="2107"/>
      <c r="AA17" s="2107"/>
      <c r="AB17" s="2107"/>
      <c r="AC17" s="2107"/>
      <c r="AD17" s="2107"/>
      <c r="AE17" s="2107"/>
      <c r="AF17" s="2107"/>
      <c r="AG17" s="2107"/>
      <c r="AH17" s="2107"/>
      <c r="AI17" s="2107"/>
      <c r="AJ17" s="2107"/>
      <c r="AK17" s="2102"/>
      <c r="AL17" s="2104"/>
      <c r="AM17" s="2106"/>
    </row>
    <row r="18" spans="1:39" s="412" customFormat="1" ht="35.1" customHeight="1" x14ac:dyDescent="0.2">
      <c r="A18" s="2108"/>
      <c r="B18" s="2109"/>
      <c r="C18" s="441">
        <v>1203</v>
      </c>
      <c r="D18" s="2030" t="s">
        <v>163</v>
      </c>
      <c r="E18" s="2030"/>
      <c r="F18" s="2030"/>
      <c r="G18" s="2030"/>
      <c r="H18" s="2030"/>
      <c r="I18" s="2030"/>
      <c r="J18" s="2030"/>
      <c r="K18" s="2030"/>
      <c r="L18" s="2030"/>
      <c r="M18" s="2030"/>
      <c r="N18" s="2030"/>
      <c r="O18" s="2030"/>
      <c r="P18" s="2030"/>
      <c r="Q18" s="2030"/>
      <c r="R18" s="2089"/>
      <c r="S18" s="2030"/>
      <c r="T18" s="2030"/>
      <c r="U18" s="2030"/>
      <c r="V18" s="2030"/>
      <c r="W18" s="2030"/>
      <c r="X18" s="2030"/>
      <c r="Y18" s="2030"/>
      <c r="Z18" s="2030"/>
      <c r="AA18" s="2030"/>
      <c r="AB18" s="2030"/>
      <c r="AC18" s="2030"/>
      <c r="AD18" s="2030"/>
      <c r="AE18" s="2030"/>
      <c r="AF18" s="2030"/>
      <c r="AG18" s="2030"/>
      <c r="AH18" s="2030"/>
      <c r="AI18" s="2030"/>
      <c r="AJ18" s="2030"/>
      <c r="AK18" s="2030"/>
      <c r="AL18" s="2030"/>
      <c r="AM18" s="2031"/>
    </row>
    <row r="19" spans="1:39" s="412" customFormat="1" ht="108" customHeight="1" x14ac:dyDescent="0.2">
      <c r="A19" s="2108"/>
      <c r="B19" s="2109"/>
      <c r="C19" s="2011"/>
      <c r="D19" s="2011"/>
      <c r="E19" s="1941">
        <v>1203002</v>
      </c>
      <c r="F19" s="2090" t="s">
        <v>164</v>
      </c>
      <c r="G19" s="2092">
        <v>120300200</v>
      </c>
      <c r="H19" s="2094" t="s">
        <v>165</v>
      </c>
      <c r="I19" s="2096">
        <v>40</v>
      </c>
      <c r="J19" s="2011" t="s">
        <v>1260</v>
      </c>
      <c r="K19" s="2096" t="s">
        <v>166</v>
      </c>
      <c r="L19" s="2100" t="s">
        <v>1261</v>
      </c>
      <c r="M19" s="2155">
        <f>N19/SUM(R19:R20)</f>
        <v>1</v>
      </c>
      <c r="N19" s="2157">
        <f>SUM(R19:R20)</f>
        <v>36000000</v>
      </c>
      <c r="O19" s="2158" t="s">
        <v>167</v>
      </c>
      <c r="P19" s="2127" t="s">
        <v>1262</v>
      </c>
      <c r="Q19" s="771" t="s">
        <v>1263</v>
      </c>
      <c r="R19" s="959">
        <v>7000000</v>
      </c>
      <c r="S19" s="2160">
        <v>20</v>
      </c>
      <c r="T19" s="2157" t="s">
        <v>1251</v>
      </c>
      <c r="U19" s="2173">
        <v>284007</v>
      </c>
      <c r="V19" s="2098">
        <v>263848</v>
      </c>
      <c r="W19" s="2098">
        <v>100334</v>
      </c>
      <c r="X19" s="2098">
        <v>40835</v>
      </c>
      <c r="Y19" s="2098">
        <v>304445</v>
      </c>
      <c r="Z19" s="2098">
        <v>102241</v>
      </c>
      <c r="AA19" s="2098">
        <v>0</v>
      </c>
      <c r="AB19" s="2098">
        <v>0</v>
      </c>
      <c r="AC19" s="2098">
        <v>0</v>
      </c>
      <c r="AD19" s="2098">
        <v>0</v>
      </c>
      <c r="AE19" s="2098">
        <v>0</v>
      </c>
      <c r="AF19" s="2098">
        <v>0</v>
      </c>
      <c r="AG19" s="2098">
        <v>0</v>
      </c>
      <c r="AH19" s="2098">
        <v>0</v>
      </c>
      <c r="AI19" s="2098">
        <v>0</v>
      </c>
      <c r="AJ19" s="2171">
        <f>U19+V19</f>
        <v>547855</v>
      </c>
      <c r="AK19" s="2102">
        <v>43832</v>
      </c>
      <c r="AL19" s="2102">
        <v>44195</v>
      </c>
      <c r="AM19" s="2161" t="s">
        <v>1264</v>
      </c>
    </row>
    <row r="20" spans="1:39" s="412" customFormat="1" ht="48" customHeight="1" x14ac:dyDescent="0.2">
      <c r="A20" s="2108"/>
      <c r="B20" s="2109"/>
      <c r="C20" s="2015"/>
      <c r="D20" s="2015"/>
      <c r="E20" s="1943"/>
      <c r="F20" s="2091"/>
      <c r="G20" s="2093"/>
      <c r="H20" s="2095"/>
      <c r="I20" s="2097"/>
      <c r="J20" s="2015"/>
      <c r="K20" s="2097"/>
      <c r="L20" s="2101"/>
      <c r="M20" s="2156"/>
      <c r="N20" s="2157"/>
      <c r="O20" s="2159"/>
      <c r="P20" s="2129"/>
      <c r="Q20" s="771" t="s">
        <v>1265</v>
      </c>
      <c r="R20" s="959">
        <v>29000000</v>
      </c>
      <c r="S20" s="2160"/>
      <c r="T20" s="2157"/>
      <c r="U20" s="2174"/>
      <c r="V20" s="2099"/>
      <c r="W20" s="2099"/>
      <c r="X20" s="2099"/>
      <c r="Y20" s="2099"/>
      <c r="Z20" s="2099"/>
      <c r="AA20" s="2099"/>
      <c r="AB20" s="2099"/>
      <c r="AC20" s="2099"/>
      <c r="AD20" s="2099"/>
      <c r="AE20" s="2099"/>
      <c r="AF20" s="2099"/>
      <c r="AG20" s="2099"/>
      <c r="AH20" s="2099"/>
      <c r="AI20" s="2099"/>
      <c r="AJ20" s="2172"/>
      <c r="AK20" s="2102"/>
      <c r="AL20" s="2102"/>
      <c r="AM20" s="2161"/>
    </row>
    <row r="21" spans="1:39" s="412" customFormat="1" ht="32.1" customHeight="1" x14ac:dyDescent="0.2">
      <c r="A21" s="2108"/>
      <c r="B21" s="2109"/>
      <c r="C21" s="441">
        <v>1206</v>
      </c>
      <c r="D21" s="2030" t="s">
        <v>168</v>
      </c>
      <c r="E21" s="2030"/>
      <c r="F21" s="2030"/>
      <c r="G21" s="2030"/>
      <c r="H21" s="2030"/>
      <c r="I21" s="2030"/>
      <c r="J21" s="2030"/>
      <c r="K21" s="2030"/>
      <c r="L21" s="2030"/>
      <c r="M21" s="2030"/>
      <c r="N21" s="2030"/>
      <c r="O21" s="2030"/>
      <c r="P21" s="2030"/>
      <c r="Q21" s="2030"/>
      <c r="R21" s="2162"/>
      <c r="S21" s="2163"/>
      <c r="T21" s="2030"/>
      <c r="U21" s="2030"/>
      <c r="V21" s="2030"/>
      <c r="W21" s="2030"/>
      <c r="X21" s="2030"/>
      <c r="Y21" s="2030"/>
      <c r="Z21" s="2030"/>
      <c r="AA21" s="2030"/>
      <c r="AB21" s="2030"/>
      <c r="AC21" s="2030"/>
      <c r="AD21" s="2030"/>
      <c r="AE21" s="2030"/>
      <c r="AF21" s="2030"/>
      <c r="AG21" s="2030"/>
      <c r="AH21" s="2030"/>
      <c r="AI21" s="2030"/>
      <c r="AJ21" s="2030"/>
      <c r="AK21" s="2163"/>
      <c r="AL21" s="2163"/>
      <c r="AM21" s="2164"/>
    </row>
    <row r="22" spans="1:39" s="412" customFormat="1" ht="93" customHeight="1" x14ac:dyDescent="0.2">
      <c r="A22" s="2108"/>
      <c r="B22" s="2109"/>
      <c r="C22" s="2011"/>
      <c r="D22" s="2011"/>
      <c r="E22" s="2165">
        <v>1206005</v>
      </c>
      <c r="F22" s="2167" t="s">
        <v>169</v>
      </c>
      <c r="G22" s="2167">
        <v>120600500</v>
      </c>
      <c r="H22" s="2100" t="s">
        <v>1266</v>
      </c>
      <c r="I22" s="2094">
        <v>20</v>
      </c>
      <c r="J22" s="442" t="s">
        <v>1267</v>
      </c>
      <c r="K22" s="2096" t="s">
        <v>170</v>
      </c>
      <c r="L22" s="2176" t="s">
        <v>171</v>
      </c>
      <c r="M22" s="2124">
        <f>N22/SUM(R22:R26)</f>
        <v>1</v>
      </c>
      <c r="N22" s="2177">
        <f>SUM(R22:R26)</f>
        <v>36000000</v>
      </c>
      <c r="O22" s="2178" t="s">
        <v>1268</v>
      </c>
      <c r="P22" s="2127" t="s">
        <v>1269</v>
      </c>
      <c r="Q22" s="450" t="s">
        <v>1270</v>
      </c>
      <c r="R22" s="960">
        <v>20000000</v>
      </c>
      <c r="S22" s="1056">
        <v>20</v>
      </c>
      <c r="T22" s="541" t="s">
        <v>1251</v>
      </c>
      <c r="U22" s="2182">
        <v>19507</v>
      </c>
      <c r="V22" s="2006">
        <v>19809</v>
      </c>
      <c r="W22" s="2006">
        <v>27714</v>
      </c>
      <c r="X22" s="2006">
        <v>10230</v>
      </c>
      <c r="Y22" s="2006">
        <v>1292</v>
      </c>
      <c r="Z22" s="2006">
        <v>80</v>
      </c>
      <c r="AA22" s="2006">
        <v>291</v>
      </c>
      <c r="AB22" s="2006">
        <v>334</v>
      </c>
      <c r="AC22" s="2006">
        <v>0</v>
      </c>
      <c r="AD22" s="2006">
        <v>0</v>
      </c>
      <c r="AE22" s="2006">
        <v>0</v>
      </c>
      <c r="AF22" s="2006">
        <v>0</v>
      </c>
      <c r="AG22" s="2006">
        <v>3158</v>
      </c>
      <c r="AH22" s="2006">
        <v>2437</v>
      </c>
      <c r="AI22" s="2191">
        <v>990</v>
      </c>
      <c r="AJ22" s="2194">
        <f>W22+X22+Y22+Z22</f>
        <v>39316</v>
      </c>
      <c r="AK22" s="2195">
        <v>44198</v>
      </c>
      <c r="AL22" s="1989">
        <v>44195</v>
      </c>
      <c r="AM22" s="1988" t="s">
        <v>1264</v>
      </c>
    </row>
    <row r="23" spans="1:39" s="412" customFormat="1" ht="93" customHeight="1" x14ac:dyDescent="0.2">
      <c r="A23" s="2108"/>
      <c r="B23" s="2109"/>
      <c r="C23" s="2012"/>
      <c r="D23" s="2012"/>
      <c r="E23" s="2166"/>
      <c r="F23" s="2168"/>
      <c r="G23" s="2168"/>
      <c r="H23" s="2170"/>
      <c r="I23" s="2119"/>
      <c r="J23" s="442" t="s">
        <v>1267</v>
      </c>
      <c r="K23" s="2175"/>
      <c r="L23" s="2176"/>
      <c r="M23" s="2124"/>
      <c r="N23" s="2177"/>
      <c r="O23" s="2179"/>
      <c r="P23" s="2128"/>
      <c r="Q23" s="2185" t="s">
        <v>1271</v>
      </c>
      <c r="R23" s="961">
        <v>10000000</v>
      </c>
      <c r="S23" s="2187">
        <v>20</v>
      </c>
      <c r="T23" s="2188" t="s">
        <v>1251</v>
      </c>
      <c r="U23" s="2183"/>
      <c r="V23" s="1991"/>
      <c r="W23" s="1991"/>
      <c r="X23" s="1991"/>
      <c r="Y23" s="1991"/>
      <c r="Z23" s="1991"/>
      <c r="AA23" s="1991"/>
      <c r="AB23" s="1991"/>
      <c r="AC23" s="1991"/>
      <c r="AD23" s="1991"/>
      <c r="AE23" s="1991"/>
      <c r="AF23" s="1991"/>
      <c r="AG23" s="1991"/>
      <c r="AH23" s="1991"/>
      <c r="AI23" s="2192"/>
      <c r="AJ23" s="2194"/>
      <c r="AK23" s="2195"/>
      <c r="AL23" s="1989"/>
      <c r="AM23" s="1988"/>
    </row>
    <row r="24" spans="1:39" s="412" customFormat="1" ht="93" customHeight="1" x14ac:dyDescent="0.2">
      <c r="A24" s="2108"/>
      <c r="B24" s="2109"/>
      <c r="C24" s="2012"/>
      <c r="D24" s="2012"/>
      <c r="E24" s="2166"/>
      <c r="F24" s="2168"/>
      <c r="G24" s="2168"/>
      <c r="H24" s="2170"/>
      <c r="I24" s="2119"/>
      <c r="J24" s="534" t="s">
        <v>1272</v>
      </c>
      <c r="K24" s="2175"/>
      <c r="L24" s="2176"/>
      <c r="M24" s="2124"/>
      <c r="N24" s="2177"/>
      <c r="O24" s="2179"/>
      <c r="P24" s="2128"/>
      <c r="Q24" s="2186"/>
      <c r="R24" s="961">
        <v>3000000</v>
      </c>
      <c r="S24" s="2187"/>
      <c r="T24" s="2189"/>
      <c r="U24" s="2183"/>
      <c r="V24" s="1991"/>
      <c r="W24" s="1991"/>
      <c r="X24" s="1991"/>
      <c r="Y24" s="1991"/>
      <c r="Z24" s="1991"/>
      <c r="AA24" s="1991"/>
      <c r="AB24" s="1991"/>
      <c r="AC24" s="1991"/>
      <c r="AD24" s="1991"/>
      <c r="AE24" s="1991"/>
      <c r="AF24" s="1991"/>
      <c r="AG24" s="1991"/>
      <c r="AH24" s="1991"/>
      <c r="AI24" s="2192"/>
      <c r="AJ24" s="2194"/>
      <c r="AK24" s="2195"/>
      <c r="AL24" s="1989"/>
      <c r="AM24" s="1988"/>
    </row>
    <row r="25" spans="1:39" s="412" customFormat="1" ht="65.25" customHeight="1" x14ac:dyDescent="0.2">
      <c r="A25" s="2108"/>
      <c r="B25" s="2109"/>
      <c r="C25" s="2012"/>
      <c r="D25" s="2012"/>
      <c r="E25" s="2166"/>
      <c r="F25" s="2168"/>
      <c r="G25" s="2168"/>
      <c r="H25" s="2170"/>
      <c r="I25" s="2119"/>
      <c r="J25" s="534" t="s">
        <v>1273</v>
      </c>
      <c r="K25" s="2175"/>
      <c r="L25" s="2176"/>
      <c r="M25" s="2124"/>
      <c r="N25" s="2177"/>
      <c r="O25" s="2179"/>
      <c r="P25" s="2128"/>
      <c r="Q25" s="2186"/>
      <c r="R25" s="962">
        <v>2900000</v>
      </c>
      <c r="S25" s="2187"/>
      <c r="T25" s="2190"/>
      <c r="U25" s="2183"/>
      <c r="V25" s="1991"/>
      <c r="W25" s="1991"/>
      <c r="X25" s="1991"/>
      <c r="Y25" s="1991"/>
      <c r="Z25" s="1991"/>
      <c r="AA25" s="1991"/>
      <c r="AB25" s="1991"/>
      <c r="AC25" s="1991"/>
      <c r="AD25" s="1991"/>
      <c r="AE25" s="1991"/>
      <c r="AF25" s="1991"/>
      <c r="AG25" s="1991"/>
      <c r="AH25" s="1991"/>
      <c r="AI25" s="2192"/>
      <c r="AJ25" s="2194"/>
      <c r="AK25" s="2195"/>
      <c r="AL25" s="1989"/>
      <c r="AM25" s="1988"/>
    </row>
    <row r="26" spans="1:39" s="412" customFormat="1" ht="63.95" customHeight="1" x14ac:dyDescent="0.2">
      <c r="A26" s="2108"/>
      <c r="B26" s="2110"/>
      <c r="C26" s="2015"/>
      <c r="D26" s="2015"/>
      <c r="E26" s="1946"/>
      <c r="F26" s="2169"/>
      <c r="G26" s="2169"/>
      <c r="H26" s="2101"/>
      <c r="I26" s="2095"/>
      <c r="J26" s="442" t="s">
        <v>1274</v>
      </c>
      <c r="K26" s="2097"/>
      <c r="L26" s="2176"/>
      <c r="M26" s="2124"/>
      <c r="N26" s="2177"/>
      <c r="O26" s="2180"/>
      <c r="P26" s="2181"/>
      <c r="Q26" s="542" t="s">
        <v>1275</v>
      </c>
      <c r="R26" s="963">
        <v>100000</v>
      </c>
      <c r="S26" s="1056">
        <v>20</v>
      </c>
      <c r="T26" s="541" t="s">
        <v>1251</v>
      </c>
      <c r="U26" s="2184"/>
      <c r="V26" s="2007"/>
      <c r="W26" s="2007"/>
      <c r="X26" s="2007"/>
      <c r="Y26" s="2007"/>
      <c r="Z26" s="2007"/>
      <c r="AA26" s="2007"/>
      <c r="AB26" s="2007"/>
      <c r="AC26" s="2007"/>
      <c r="AD26" s="2007"/>
      <c r="AE26" s="2007"/>
      <c r="AF26" s="2007"/>
      <c r="AG26" s="2007"/>
      <c r="AH26" s="2007"/>
      <c r="AI26" s="2193"/>
      <c r="AJ26" s="2194"/>
      <c r="AK26" s="2195"/>
      <c r="AL26" s="1989"/>
      <c r="AM26" s="1988"/>
    </row>
    <row r="27" spans="1:39" s="412" customFormat="1" ht="39.950000000000003" customHeight="1" x14ac:dyDescent="0.2">
      <c r="A27" s="2196"/>
      <c r="B27" s="2198"/>
      <c r="C27" s="1050">
        <v>2201</v>
      </c>
      <c r="D27" s="2030" t="s">
        <v>172</v>
      </c>
      <c r="E27" s="2030"/>
      <c r="F27" s="2030"/>
      <c r="G27" s="2030"/>
      <c r="H27" s="2030"/>
      <c r="I27" s="2030"/>
      <c r="J27" s="2030"/>
      <c r="K27" s="2030"/>
      <c r="L27" s="2030"/>
      <c r="M27" s="2030"/>
      <c r="N27" s="2030"/>
      <c r="O27" s="2030"/>
      <c r="P27" s="2030"/>
      <c r="Q27" s="2030"/>
      <c r="R27" s="2030"/>
      <c r="S27" s="2030"/>
      <c r="T27" s="2030"/>
      <c r="U27" s="2030"/>
      <c r="V27" s="2030"/>
      <c r="W27" s="2030"/>
      <c r="X27" s="2030"/>
      <c r="Y27" s="2030"/>
      <c r="Z27" s="2030"/>
      <c r="AA27" s="2030"/>
      <c r="AB27" s="2030"/>
      <c r="AC27" s="2030"/>
      <c r="AD27" s="2030"/>
      <c r="AE27" s="2030"/>
      <c r="AF27" s="2030"/>
      <c r="AG27" s="2030"/>
      <c r="AH27" s="2030"/>
      <c r="AI27" s="2030"/>
      <c r="AJ27" s="2030"/>
      <c r="AK27" s="2030"/>
      <c r="AL27" s="2030"/>
      <c r="AM27" s="2031"/>
    </row>
    <row r="28" spans="1:39" s="412" customFormat="1" ht="131.1" customHeight="1" x14ac:dyDescent="0.2">
      <c r="A28" s="2196"/>
      <c r="B28" s="2198"/>
      <c r="C28" s="2199"/>
      <c r="D28" s="1992"/>
      <c r="E28" s="2202">
        <v>2201068</v>
      </c>
      <c r="F28" s="1973" t="s">
        <v>173</v>
      </c>
      <c r="G28" s="2202">
        <v>220106800</v>
      </c>
      <c r="H28" s="1973" t="s">
        <v>174</v>
      </c>
      <c r="I28" s="2202">
        <v>70</v>
      </c>
      <c r="J28" s="2202" t="s">
        <v>1276</v>
      </c>
      <c r="K28" s="2202" t="s">
        <v>175</v>
      </c>
      <c r="L28" s="1973" t="s">
        <v>176</v>
      </c>
      <c r="M28" s="2204">
        <f>N28/SUM(R28:R30)</f>
        <v>1</v>
      </c>
      <c r="N28" s="2206">
        <f>SUM(R28:R30)</f>
        <v>30000000</v>
      </c>
      <c r="O28" s="1973" t="s">
        <v>177</v>
      </c>
      <c r="P28" s="1973" t="s">
        <v>1277</v>
      </c>
      <c r="Q28" s="451" t="s">
        <v>1278</v>
      </c>
      <c r="R28" s="449">
        <v>14000000</v>
      </c>
      <c r="S28" s="2037">
        <v>20</v>
      </c>
      <c r="T28" s="1973" t="s">
        <v>1251</v>
      </c>
      <c r="U28" s="2182">
        <v>19507</v>
      </c>
      <c r="V28" s="2006">
        <v>19809</v>
      </c>
      <c r="W28" s="2006">
        <v>27714</v>
      </c>
      <c r="X28" s="2006">
        <v>10230</v>
      </c>
      <c r="Y28" s="2006">
        <v>1292</v>
      </c>
      <c r="Z28" s="2006">
        <v>80</v>
      </c>
      <c r="AA28" s="2006">
        <v>291</v>
      </c>
      <c r="AB28" s="2006">
        <v>334</v>
      </c>
      <c r="AC28" s="2006">
        <v>0</v>
      </c>
      <c r="AD28" s="2006">
        <v>0</v>
      </c>
      <c r="AE28" s="2006">
        <v>0</v>
      </c>
      <c r="AF28" s="2006">
        <v>0</v>
      </c>
      <c r="AG28" s="2006">
        <v>3158</v>
      </c>
      <c r="AH28" s="2006">
        <v>2437</v>
      </c>
      <c r="AI28" s="2191">
        <v>990</v>
      </c>
      <c r="AJ28" s="2208">
        <f>W28+X28+Y28+Z28</f>
        <v>39316</v>
      </c>
      <c r="AK28" s="1999">
        <v>44198</v>
      </c>
      <c r="AL28" s="2103">
        <v>44195</v>
      </c>
      <c r="AM28" s="2209" t="s">
        <v>1264</v>
      </c>
    </row>
    <row r="29" spans="1:39" s="412" customFormat="1" ht="59.1" customHeight="1" x14ac:dyDescent="0.2">
      <c r="A29" s="2196"/>
      <c r="B29" s="2198"/>
      <c r="C29" s="2200"/>
      <c r="D29" s="1993"/>
      <c r="E29" s="2203"/>
      <c r="F29" s="2026"/>
      <c r="G29" s="2203"/>
      <c r="H29" s="2026"/>
      <c r="I29" s="2203"/>
      <c r="J29" s="2203"/>
      <c r="K29" s="2203"/>
      <c r="L29" s="2026"/>
      <c r="M29" s="2205"/>
      <c r="N29" s="2207"/>
      <c r="O29" s="2026"/>
      <c r="P29" s="2026"/>
      <c r="Q29" s="451" t="s">
        <v>1279</v>
      </c>
      <c r="R29" s="449">
        <v>2000000</v>
      </c>
      <c r="S29" s="2038"/>
      <c r="T29" s="2026"/>
      <c r="U29" s="2183"/>
      <c r="V29" s="1991"/>
      <c r="W29" s="1991"/>
      <c r="X29" s="1991"/>
      <c r="Y29" s="1991"/>
      <c r="Z29" s="1991"/>
      <c r="AA29" s="1991"/>
      <c r="AB29" s="1991"/>
      <c r="AC29" s="1991"/>
      <c r="AD29" s="1991"/>
      <c r="AE29" s="1991"/>
      <c r="AF29" s="1991"/>
      <c r="AG29" s="1991"/>
      <c r="AH29" s="1991"/>
      <c r="AI29" s="2192"/>
      <c r="AJ29" s="2208"/>
      <c r="AK29" s="2000"/>
      <c r="AL29" s="2104"/>
      <c r="AM29" s="2209"/>
    </row>
    <row r="30" spans="1:39" s="412" customFormat="1" ht="69" customHeight="1" x14ac:dyDescent="0.2">
      <c r="A30" s="2197"/>
      <c r="B30" s="2198"/>
      <c r="C30" s="2201"/>
      <c r="D30" s="1993"/>
      <c r="E30" s="2203"/>
      <c r="F30" s="2026"/>
      <c r="G30" s="2203"/>
      <c r="H30" s="2026"/>
      <c r="I30" s="2203"/>
      <c r="J30" s="2203"/>
      <c r="K30" s="2203"/>
      <c r="L30" s="2026"/>
      <c r="M30" s="2205"/>
      <c r="N30" s="2207"/>
      <c r="O30" s="2026"/>
      <c r="P30" s="2026"/>
      <c r="Q30" s="452" t="s">
        <v>1280</v>
      </c>
      <c r="R30" s="964">
        <v>14000000</v>
      </c>
      <c r="S30" s="2038"/>
      <c r="T30" s="2026"/>
      <c r="U30" s="2183"/>
      <c r="V30" s="1991"/>
      <c r="W30" s="1991"/>
      <c r="X30" s="1991"/>
      <c r="Y30" s="1991"/>
      <c r="Z30" s="1991"/>
      <c r="AA30" s="1991"/>
      <c r="AB30" s="1991"/>
      <c r="AC30" s="1991"/>
      <c r="AD30" s="1991"/>
      <c r="AE30" s="1991"/>
      <c r="AF30" s="1991"/>
      <c r="AG30" s="1991"/>
      <c r="AH30" s="1991"/>
      <c r="AI30" s="2192"/>
      <c r="AJ30" s="2098"/>
      <c r="AK30" s="2000"/>
      <c r="AL30" s="2104"/>
      <c r="AM30" s="2210"/>
    </row>
    <row r="31" spans="1:39" s="412" customFormat="1" ht="41.1" customHeight="1" x14ac:dyDescent="0.2">
      <c r="A31" s="2196"/>
      <c r="B31" s="529"/>
      <c r="C31" s="441">
        <v>4101</v>
      </c>
      <c r="D31" s="2030" t="s">
        <v>178</v>
      </c>
      <c r="E31" s="2030"/>
      <c r="F31" s="2030"/>
      <c r="G31" s="2030"/>
      <c r="H31" s="2030"/>
      <c r="I31" s="2030"/>
      <c r="J31" s="2030"/>
      <c r="K31" s="2030"/>
      <c r="L31" s="2030"/>
      <c r="M31" s="2163"/>
      <c r="N31" s="2163"/>
      <c r="O31" s="2163"/>
      <c r="P31" s="2163"/>
      <c r="Q31" s="2030"/>
      <c r="R31" s="2030"/>
      <c r="S31" s="2030"/>
      <c r="T31" s="2030"/>
      <c r="U31" s="2030"/>
      <c r="V31" s="2030"/>
      <c r="W31" s="2030"/>
      <c r="X31" s="2030"/>
      <c r="Y31" s="2030"/>
      <c r="Z31" s="2030"/>
      <c r="AA31" s="2030"/>
      <c r="AB31" s="2030"/>
      <c r="AC31" s="2030"/>
      <c r="AD31" s="2030"/>
      <c r="AE31" s="2030"/>
      <c r="AF31" s="2030"/>
      <c r="AG31" s="2030"/>
      <c r="AH31" s="2030"/>
      <c r="AI31" s="2030"/>
      <c r="AJ31" s="2030"/>
      <c r="AK31" s="2030"/>
      <c r="AL31" s="2030"/>
      <c r="AM31" s="2031"/>
    </row>
    <row r="32" spans="1:39" s="412" customFormat="1" ht="110.25" customHeight="1" x14ac:dyDescent="0.2">
      <c r="A32" s="2196"/>
      <c r="B32" s="529"/>
      <c r="C32" s="1992"/>
      <c r="D32" s="1992"/>
      <c r="E32" s="1992">
        <v>4101023</v>
      </c>
      <c r="F32" s="1973" t="s">
        <v>179</v>
      </c>
      <c r="G32" s="1992">
        <v>410102300</v>
      </c>
      <c r="H32" s="1973" t="s">
        <v>180</v>
      </c>
      <c r="I32" s="2202">
        <v>500</v>
      </c>
      <c r="J32" s="453" t="s">
        <v>1281</v>
      </c>
      <c r="K32" s="2202" t="s">
        <v>181</v>
      </c>
      <c r="L32" s="2214" t="s">
        <v>182</v>
      </c>
      <c r="M32" s="2216">
        <f>SUM(R32:R40)/N32</f>
        <v>0.33980582524271846</v>
      </c>
      <c r="N32" s="2219">
        <f>SUM(R32:R57)</f>
        <v>206000000</v>
      </c>
      <c r="O32" s="2217" t="s">
        <v>183</v>
      </c>
      <c r="P32" s="2218" t="s">
        <v>1282</v>
      </c>
      <c r="Q32" s="773" t="s">
        <v>1283</v>
      </c>
      <c r="R32" s="780">
        <v>5000000</v>
      </c>
      <c r="S32" s="1051">
        <v>20</v>
      </c>
      <c r="T32" s="1043" t="s">
        <v>1251</v>
      </c>
      <c r="U32" s="2182">
        <v>23022</v>
      </c>
      <c r="V32" s="2006">
        <v>20392</v>
      </c>
      <c r="W32" s="2006">
        <v>6024</v>
      </c>
      <c r="X32" s="2006">
        <v>4684</v>
      </c>
      <c r="Y32" s="2006">
        <v>27451</v>
      </c>
      <c r="Z32" s="2006">
        <v>5228</v>
      </c>
      <c r="AA32" s="1900">
        <v>1963</v>
      </c>
      <c r="AB32" s="1900">
        <v>2207</v>
      </c>
      <c r="AC32" s="1900">
        <v>96</v>
      </c>
      <c r="AD32" s="1900">
        <v>58</v>
      </c>
      <c r="AE32" s="1900">
        <v>0</v>
      </c>
      <c r="AF32" s="1900">
        <v>59</v>
      </c>
      <c r="AG32" s="1900">
        <v>15466</v>
      </c>
      <c r="AH32" s="1900">
        <v>2644</v>
      </c>
      <c r="AI32" s="1900">
        <v>43452</v>
      </c>
      <c r="AJ32" s="2105">
        <f>+U32+V32</f>
        <v>43414</v>
      </c>
      <c r="AK32" s="2103">
        <v>44198</v>
      </c>
      <c r="AL32" s="2103">
        <v>44195</v>
      </c>
      <c r="AM32" s="2105" t="s">
        <v>1284</v>
      </c>
    </row>
    <row r="33" spans="1:39" s="412" customFormat="1" ht="110.25" customHeight="1" x14ac:dyDescent="0.2">
      <c r="A33" s="2196"/>
      <c r="B33" s="529"/>
      <c r="C33" s="1993"/>
      <c r="D33" s="1993"/>
      <c r="E33" s="1993"/>
      <c r="F33" s="2026"/>
      <c r="G33" s="1993"/>
      <c r="H33" s="2026"/>
      <c r="I33" s="2203"/>
      <c r="J33" s="453" t="s">
        <v>1281</v>
      </c>
      <c r="K33" s="2203"/>
      <c r="L33" s="2215"/>
      <c r="M33" s="2216"/>
      <c r="N33" s="2219"/>
      <c r="O33" s="2217"/>
      <c r="P33" s="2218"/>
      <c r="Q33" s="774" t="s">
        <v>1285</v>
      </c>
      <c r="R33" s="780">
        <v>15000000</v>
      </c>
      <c r="S33" s="1051">
        <v>20</v>
      </c>
      <c r="T33" s="1043" t="s">
        <v>1251</v>
      </c>
      <c r="U33" s="2183"/>
      <c r="V33" s="1991"/>
      <c r="W33" s="1991"/>
      <c r="X33" s="1991"/>
      <c r="Y33" s="1991"/>
      <c r="Z33" s="1991"/>
      <c r="AA33" s="2213"/>
      <c r="AB33" s="2213"/>
      <c r="AC33" s="2213"/>
      <c r="AD33" s="2213"/>
      <c r="AE33" s="2213"/>
      <c r="AF33" s="2213"/>
      <c r="AG33" s="2213"/>
      <c r="AH33" s="2213"/>
      <c r="AI33" s="2213"/>
      <c r="AJ33" s="2106"/>
      <c r="AK33" s="2104"/>
      <c r="AL33" s="2104"/>
      <c r="AM33" s="2106"/>
    </row>
    <row r="34" spans="1:39" s="412" customFormat="1" ht="110.25" customHeight="1" x14ac:dyDescent="0.2">
      <c r="A34" s="2196"/>
      <c r="B34" s="529"/>
      <c r="C34" s="1993"/>
      <c r="D34" s="1993"/>
      <c r="E34" s="1993"/>
      <c r="F34" s="2026"/>
      <c r="G34" s="1993"/>
      <c r="H34" s="2026"/>
      <c r="I34" s="2203"/>
      <c r="J34" s="453" t="s">
        <v>1281</v>
      </c>
      <c r="K34" s="2203"/>
      <c r="L34" s="2215"/>
      <c r="M34" s="2216"/>
      <c r="N34" s="2219"/>
      <c r="O34" s="2217"/>
      <c r="P34" s="2218"/>
      <c r="Q34" s="923" t="s">
        <v>1286</v>
      </c>
      <c r="R34" s="780">
        <v>17000000</v>
      </c>
      <c r="S34" s="1051">
        <v>20</v>
      </c>
      <c r="T34" s="1043" t="s">
        <v>1251</v>
      </c>
      <c r="U34" s="2183"/>
      <c r="V34" s="1991"/>
      <c r="W34" s="1991"/>
      <c r="X34" s="1991"/>
      <c r="Y34" s="1991"/>
      <c r="Z34" s="1991"/>
      <c r="AA34" s="2213"/>
      <c r="AB34" s="2213"/>
      <c r="AC34" s="2213"/>
      <c r="AD34" s="2213"/>
      <c r="AE34" s="2213"/>
      <c r="AF34" s="2213"/>
      <c r="AG34" s="2213"/>
      <c r="AH34" s="2213"/>
      <c r="AI34" s="2213"/>
      <c r="AJ34" s="2106"/>
      <c r="AK34" s="2104"/>
      <c r="AL34" s="2104"/>
      <c r="AM34" s="2106"/>
    </row>
    <row r="35" spans="1:39" s="412" customFormat="1" ht="68.25" customHeight="1" x14ac:dyDescent="0.2">
      <c r="A35" s="2196"/>
      <c r="B35" s="529"/>
      <c r="C35" s="1993"/>
      <c r="D35" s="1993"/>
      <c r="E35" s="1993"/>
      <c r="F35" s="2026"/>
      <c r="G35" s="1993"/>
      <c r="H35" s="2026"/>
      <c r="I35" s="2203"/>
      <c r="J35" s="453" t="s">
        <v>1287</v>
      </c>
      <c r="K35" s="2203"/>
      <c r="L35" s="2215"/>
      <c r="M35" s="2216"/>
      <c r="N35" s="2219"/>
      <c r="O35" s="2217"/>
      <c r="P35" s="2218"/>
      <c r="Q35" s="923" t="s">
        <v>1288</v>
      </c>
      <c r="R35" s="780">
        <v>7000000</v>
      </c>
      <c r="S35" s="1051">
        <v>20</v>
      </c>
      <c r="T35" s="1043" t="s">
        <v>1251</v>
      </c>
      <c r="U35" s="2183"/>
      <c r="V35" s="1991"/>
      <c r="W35" s="1991"/>
      <c r="X35" s="1991"/>
      <c r="Y35" s="1991"/>
      <c r="Z35" s="1991"/>
      <c r="AA35" s="2213"/>
      <c r="AB35" s="2213"/>
      <c r="AC35" s="2213"/>
      <c r="AD35" s="2213"/>
      <c r="AE35" s="2213"/>
      <c r="AF35" s="2213"/>
      <c r="AG35" s="2213"/>
      <c r="AH35" s="2213"/>
      <c r="AI35" s="2213"/>
      <c r="AJ35" s="2106"/>
      <c r="AK35" s="2104"/>
      <c r="AL35" s="2104"/>
      <c r="AM35" s="2106"/>
    </row>
    <row r="36" spans="1:39" s="412" customFormat="1" ht="74.25" customHeight="1" x14ac:dyDescent="0.2">
      <c r="A36" s="2196"/>
      <c r="B36" s="529"/>
      <c r="C36" s="1993"/>
      <c r="D36" s="1993"/>
      <c r="E36" s="1993"/>
      <c r="F36" s="2026"/>
      <c r="G36" s="1993"/>
      <c r="H36" s="2026"/>
      <c r="I36" s="2203"/>
      <c r="J36" s="453" t="s">
        <v>1281</v>
      </c>
      <c r="K36" s="2203"/>
      <c r="L36" s="2215"/>
      <c r="M36" s="2216"/>
      <c r="N36" s="2219"/>
      <c r="O36" s="2217"/>
      <c r="P36" s="2218"/>
      <c r="Q36" s="775" t="s">
        <v>1289</v>
      </c>
      <c r="R36" s="780">
        <v>5000000</v>
      </c>
      <c r="S36" s="1051">
        <v>20</v>
      </c>
      <c r="T36" s="1043" t="s">
        <v>1251</v>
      </c>
      <c r="U36" s="2183"/>
      <c r="V36" s="1991"/>
      <c r="W36" s="1991"/>
      <c r="X36" s="1991"/>
      <c r="Y36" s="1991"/>
      <c r="Z36" s="1991"/>
      <c r="AA36" s="2213"/>
      <c r="AB36" s="2213"/>
      <c r="AC36" s="2213"/>
      <c r="AD36" s="2213"/>
      <c r="AE36" s="2213"/>
      <c r="AF36" s="2213"/>
      <c r="AG36" s="2213"/>
      <c r="AH36" s="2213"/>
      <c r="AI36" s="2213"/>
      <c r="AJ36" s="2106"/>
      <c r="AK36" s="2104"/>
      <c r="AL36" s="2104"/>
      <c r="AM36" s="2106"/>
    </row>
    <row r="37" spans="1:39" s="412" customFormat="1" ht="38.25" customHeight="1" x14ac:dyDescent="0.2">
      <c r="A37" s="2196"/>
      <c r="B37" s="529"/>
      <c r="C37" s="1993"/>
      <c r="D37" s="1993"/>
      <c r="E37" s="1993"/>
      <c r="F37" s="2026"/>
      <c r="G37" s="1993"/>
      <c r="H37" s="2026"/>
      <c r="I37" s="2203"/>
      <c r="J37" s="453" t="s">
        <v>1281</v>
      </c>
      <c r="K37" s="2203"/>
      <c r="L37" s="2215"/>
      <c r="M37" s="2216"/>
      <c r="N37" s="2219"/>
      <c r="O37" s="2217"/>
      <c r="P37" s="2218"/>
      <c r="Q37" s="775" t="s">
        <v>1290</v>
      </c>
      <c r="R37" s="780">
        <v>3000000</v>
      </c>
      <c r="S37" s="1051">
        <v>20</v>
      </c>
      <c r="T37" s="1043" t="s">
        <v>1251</v>
      </c>
      <c r="U37" s="2183"/>
      <c r="V37" s="1991"/>
      <c r="W37" s="1991"/>
      <c r="X37" s="1991"/>
      <c r="Y37" s="1991"/>
      <c r="Z37" s="1991"/>
      <c r="AA37" s="2213"/>
      <c r="AB37" s="2213"/>
      <c r="AC37" s="2213"/>
      <c r="AD37" s="2213"/>
      <c r="AE37" s="2213"/>
      <c r="AF37" s="2213"/>
      <c r="AG37" s="2213"/>
      <c r="AH37" s="2213"/>
      <c r="AI37" s="2213"/>
      <c r="AJ37" s="2106"/>
      <c r="AK37" s="2104"/>
      <c r="AL37" s="2104"/>
      <c r="AM37" s="2106"/>
    </row>
    <row r="38" spans="1:39" s="412" customFormat="1" ht="67.5" customHeight="1" x14ac:dyDescent="0.2">
      <c r="A38" s="2196"/>
      <c r="B38" s="529"/>
      <c r="C38" s="1993"/>
      <c r="D38" s="1993"/>
      <c r="E38" s="1993"/>
      <c r="F38" s="2026"/>
      <c r="G38" s="1993"/>
      <c r="H38" s="2026"/>
      <c r="I38" s="2203"/>
      <c r="J38" s="453" t="s">
        <v>1281</v>
      </c>
      <c r="K38" s="2203"/>
      <c r="L38" s="2215"/>
      <c r="M38" s="2216"/>
      <c r="N38" s="2219"/>
      <c r="O38" s="2217"/>
      <c r="P38" s="2218"/>
      <c r="Q38" s="775" t="s">
        <v>1291</v>
      </c>
      <c r="R38" s="780">
        <v>5000000</v>
      </c>
      <c r="S38" s="1051">
        <v>20</v>
      </c>
      <c r="T38" s="1043" t="s">
        <v>1251</v>
      </c>
      <c r="U38" s="2183"/>
      <c r="V38" s="1991"/>
      <c r="W38" s="1991"/>
      <c r="X38" s="1991"/>
      <c r="Y38" s="1991"/>
      <c r="Z38" s="1991"/>
      <c r="AA38" s="2213"/>
      <c r="AB38" s="2213"/>
      <c r="AC38" s="2213"/>
      <c r="AD38" s="2213"/>
      <c r="AE38" s="2213"/>
      <c r="AF38" s="2213"/>
      <c r="AG38" s="2213"/>
      <c r="AH38" s="2213"/>
      <c r="AI38" s="2213"/>
      <c r="AJ38" s="2106"/>
      <c r="AK38" s="2104"/>
      <c r="AL38" s="2104"/>
      <c r="AM38" s="2106"/>
    </row>
    <row r="39" spans="1:39" s="412" customFormat="1" ht="67.5" customHeight="1" x14ac:dyDescent="0.2">
      <c r="A39" s="2196"/>
      <c r="B39" s="529"/>
      <c r="C39" s="1993"/>
      <c r="D39" s="1993"/>
      <c r="E39" s="1993"/>
      <c r="F39" s="2026"/>
      <c r="G39" s="1993"/>
      <c r="H39" s="2026"/>
      <c r="I39" s="2203"/>
      <c r="J39" s="453" t="s">
        <v>1292</v>
      </c>
      <c r="K39" s="2203"/>
      <c r="L39" s="2215"/>
      <c r="M39" s="2216"/>
      <c r="N39" s="2219"/>
      <c r="O39" s="2217"/>
      <c r="P39" s="2218"/>
      <c r="Q39" s="773" t="s">
        <v>1293</v>
      </c>
      <c r="R39" s="780">
        <v>3000000</v>
      </c>
      <c r="S39" s="1051">
        <v>20</v>
      </c>
      <c r="T39" s="1043" t="s">
        <v>1251</v>
      </c>
      <c r="U39" s="2183"/>
      <c r="V39" s="1991"/>
      <c r="W39" s="1991"/>
      <c r="X39" s="1991"/>
      <c r="Y39" s="1991"/>
      <c r="Z39" s="1991"/>
      <c r="AA39" s="2213"/>
      <c r="AB39" s="2213"/>
      <c r="AC39" s="2213"/>
      <c r="AD39" s="2213"/>
      <c r="AE39" s="2213"/>
      <c r="AF39" s="2213"/>
      <c r="AG39" s="2213"/>
      <c r="AH39" s="2213"/>
      <c r="AI39" s="2213"/>
      <c r="AJ39" s="2106"/>
      <c r="AK39" s="2104"/>
      <c r="AL39" s="2104"/>
      <c r="AM39" s="2106"/>
    </row>
    <row r="40" spans="1:39" s="412" customFormat="1" ht="46.5" customHeight="1" x14ac:dyDescent="0.2">
      <c r="A40" s="2196"/>
      <c r="B40" s="529"/>
      <c r="C40" s="1993"/>
      <c r="D40" s="1993"/>
      <c r="E40" s="2211"/>
      <c r="F40" s="1960"/>
      <c r="G40" s="2211"/>
      <c r="H40" s="1960"/>
      <c r="I40" s="2212"/>
      <c r="J40" s="453" t="s">
        <v>1281</v>
      </c>
      <c r="K40" s="2203"/>
      <c r="L40" s="2215"/>
      <c r="M40" s="2216"/>
      <c r="N40" s="2219"/>
      <c r="O40" s="2217"/>
      <c r="P40" s="2218"/>
      <c r="Q40" s="776" t="s">
        <v>1294</v>
      </c>
      <c r="R40" s="780">
        <v>10000000</v>
      </c>
      <c r="S40" s="1051">
        <v>20</v>
      </c>
      <c r="T40" s="1043" t="s">
        <v>1251</v>
      </c>
      <c r="U40" s="2183"/>
      <c r="V40" s="1991"/>
      <c r="W40" s="1991"/>
      <c r="X40" s="1991"/>
      <c r="Y40" s="1991"/>
      <c r="Z40" s="1991"/>
      <c r="AA40" s="2213"/>
      <c r="AB40" s="2213"/>
      <c r="AC40" s="2213"/>
      <c r="AD40" s="2213"/>
      <c r="AE40" s="2213"/>
      <c r="AF40" s="2213"/>
      <c r="AG40" s="2213"/>
      <c r="AH40" s="2213"/>
      <c r="AI40" s="2213"/>
      <c r="AJ40" s="2106"/>
      <c r="AK40" s="2104"/>
      <c r="AL40" s="2104"/>
      <c r="AM40" s="2106"/>
    </row>
    <row r="41" spans="1:39" s="412" customFormat="1" ht="61.5" customHeight="1" x14ac:dyDescent="0.2">
      <c r="A41" s="2196"/>
      <c r="B41" s="529"/>
      <c r="C41" s="1993"/>
      <c r="D41" s="1993"/>
      <c r="E41" s="2202">
        <v>4101025</v>
      </c>
      <c r="F41" s="1973" t="s">
        <v>184</v>
      </c>
      <c r="G41" s="2202">
        <v>410102511</v>
      </c>
      <c r="H41" s="1973" t="s">
        <v>185</v>
      </c>
      <c r="I41" s="2202">
        <v>100</v>
      </c>
      <c r="J41" s="2202" t="s">
        <v>1295</v>
      </c>
      <c r="K41" s="2203"/>
      <c r="L41" s="2215"/>
      <c r="M41" s="2216">
        <f>SUM(R41:R44)/N32</f>
        <v>0.1941747572815534</v>
      </c>
      <c r="N41" s="2219"/>
      <c r="O41" s="2217"/>
      <c r="P41" s="2218" t="s">
        <v>1296</v>
      </c>
      <c r="Q41" s="777" t="s">
        <v>1297</v>
      </c>
      <c r="R41" s="781">
        <v>22000000</v>
      </c>
      <c r="S41" s="1051">
        <v>20</v>
      </c>
      <c r="T41" s="1043" t="s">
        <v>1251</v>
      </c>
      <c r="U41" s="2183"/>
      <c r="V41" s="1991"/>
      <c r="W41" s="1991"/>
      <c r="X41" s="1991"/>
      <c r="Y41" s="1991"/>
      <c r="Z41" s="1991"/>
      <c r="AA41" s="2213"/>
      <c r="AB41" s="2213"/>
      <c r="AC41" s="2213"/>
      <c r="AD41" s="2213"/>
      <c r="AE41" s="2213"/>
      <c r="AF41" s="2213"/>
      <c r="AG41" s="2213"/>
      <c r="AH41" s="2213"/>
      <c r="AI41" s="2213"/>
      <c r="AJ41" s="2106"/>
      <c r="AK41" s="2104"/>
      <c r="AL41" s="2104"/>
      <c r="AM41" s="2106"/>
    </row>
    <row r="42" spans="1:39" s="412" customFormat="1" ht="69" customHeight="1" x14ac:dyDescent="0.2">
      <c r="A42" s="2196"/>
      <c r="B42" s="529"/>
      <c r="C42" s="1993"/>
      <c r="D42" s="1993"/>
      <c r="E42" s="2203"/>
      <c r="F42" s="2026"/>
      <c r="G42" s="2203"/>
      <c r="H42" s="2026"/>
      <c r="I42" s="2203"/>
      <c r="J42" s="2203"/>
      <c r="K42" s="2203"/>
      <c r="L42" s="2215"/>
      <c r="M42" s="2216"/>
      <c r="N42" s="2219"/>
      <c r="O42" s="2217"/>
      <c r="P42" s="2218"/>
      <c r="Q42" s="923" t="s">
        <v>1298</v>
      </c>
      <c r="R42" s="780">
        <v>12000000</v>
      </c>
      <c r="S42" s="1051">
        <v>20</v>
      </c>
      <c r="T42" s="1043" t="s">
        <v>1251</v>
      </c>
      <c r="U42" s="2183"/>
      <c r="V42" s="1991"/>
      <c r="W42" s="1991"/>
      <c r="X42" s="1991"/>
      <c r="Y42" s="1991"/>
      <c r="Z42" s="1991"/>
      <c r="AA42" s="2213"/>
      <c r="AB42" s="2213"/>
      <c r="AC42" s="2213"/>
      <c r="AD42" s="2213"/>
      <c r="AE42" s="2213"/>
      <c r="AF42" s="2213"/>
      <c r="AG42" s="2213"/>
      <c r="AH42" s="2213"/>
      <c r="AI42" s="2213"/>
      <c r="AJ42" s="2106"/>
      <c r="AK42" s="2104"/>
      <c r="AL42" s="2104"/>
      <c r="AM42" s="2106"/>
    </row>
    <row r="43" spans="1:39" s="412" customFormat="1" ht="33.75" customHeight="1" x14ac:dyDescent="0.2">
      <c r="A43" s="2196"/>
      <c r="B43" s="529"/>
      <c r="C43" s="1993"/>
      <c r="D43" s="1993"/>
      <c r="E43" s="2203"/>
      <c r="F43" s="2026"/>
      <c r="G43" s="2203"/>
      <c r="H43" s="2026"/>
      <c r="I43" s="2203"/>
      <c r="J43" s="2203"/>
      <c r="K43" s="2203"/>
      <c r="L43" s="2215"/>
      <c r="M43" s="2216"/>
      <c r="N43" s="2219"/>
      <c r="O43" s="2217"/>
      <c r="P43" s="2218"/>
      <c r="Q43" s="777" t="s">
        <v>1299</v>
      </c>
      <c r="R43" s="781">
        <v>3000000</v>
      </c>
      <c r="S43" s="1051">
        <v>20</v>
      </c>
      <c r="T43" s="1043" t="s">
        <v>1251</v>
      </c>
      <c r="U43" s="2183"/>
      <c r="V43" s="1991"/>
      <c r="W43" s="1991"/>
      <c r="X43" s="1991"/>
      <c r="Y43" s="1991"/>
      <c r="Z43" s="1991"/>
      <c r="AA43" s="2213"/>
      <c r="AB43" s="2213"/>
      <c r="AC43" s="2213"/>
      <c r="AD43" s="2213"/>
      <c r="AE43" s="2213"/>
      <c r="AF43" s="2213"/>
      <c r="AG43" s="2213"/>
      <c r="AH43" s="2213"/>
      <c r="AI43" s="2213"/>
      <c r="AJ43" s="2106"/>
      <c r="AK43" s="2104"/>
      <c r="AL43" s="2104"/>
      <c r="AM43" s="2106"/>
    </row>
    <row r="44" spans="1:39" s="412" customFormat="1" ht="56.25" customHeight="1" x14ac:dyDescent="0.2">
      <c r="A44" s="2196"/>
      <c r="B44" s="529"/>
      <c r="C44" s="1993"/>
      <c r="D44" s="1993"/>
      <c r="E44" s="2212"/>
      <c r="F44" s="1960"/>
      <c r="G44" s="2212"/>
      <c r="H44" s="1960"/>
      <c r="I44" s="2212"/>
      <c r="J44" s="2212"/>
      <c r="K44" s="2203"/>
      <c r="L44" s="2215"/>
      <c r="M44" s="2216"/>
      <c r="N44" s="2219"/>
      <c r="O44" s="2217"/>
      <c r="P44" s="2218"/>
      <c r="Q44" s="777" t="s">
        <v>1300</v>
      </c>
      <c r="R44" s="781">
        <v>3000000</v>
      </c>
      <c r="S44" s="1051">
        <v>20</v>
      </c>
      <c r="T44" s="1043" t="s">
        <v>1251</v>
      </c>
      <c r="U44" s="2183"/>
      <c r="V44" s="1991"/>
      <c r="W44" s="1991"/>
      <c r="X44" s="1991"/>
      <c r="Y44" s="1991"/>
      <c r="Z44" s="1991"/>
      <c r="AA44" s="2213"/>
      <c r="AB44" s="2213"/>
      <c r="AC44" s="2213"/>
      <c r="AD44" s="2213"/>
      <c r="AE44" s="2213"/>
      <c r="AF44" s="2213"/>
      <c r="AG44" s="2213"/>
      <c r="AH44" s="2213"/>
      <c r="AI44" s="2213"/>
      <c r="AJ44" s="2106"/>
      <c r="AK44" s="2104"/>
      <c r="AL44" s="2104"/>
      <c r="AM44" s="2106"/>
    </row>
    <row r="45" spans="1:39" s="412" customFormat="1" ht="48" customHeight="1" x14ac:dyDescent="0.2">
      <c r="A45" s="2196"/>
      <c r="B45" s="529"/>
      <c r="C45" s="1993"/>
      <c r="D45" s="1993"/>
      <c r="E45" s="2202">
        <v>4101038</v>
      </c>
      <c r="F45" s="1973" t="s">
        <v>186</v>
      </c>
      <c r="G45" s="2202">
        <v>410103800</v>
      </c>
      <c r="H45" s="1973" t="s">
        <v>187</v>
      </c>
      <c r="I45" s="2202">
        <v>12</v>
      </c>
      <c r="J45" s="453" t="s">
        <v>1301</v>
      </c>
      <c r="K45" s="2203"/>
      <c r="L45" s="2215"/>
      <c r="M45" s="2216">
        <f>SUM(R45:R51)/N32</f>
        <v>0.19902912621359223</v>
      </c>
      <c r="N45" s="2219"/>
      <c r="O45" s="2217"/>
      <c r="P45" s="2218" t="s">
        <v>1302</v>
      </c>
      <c r="Q45" s="777" t="s">
        <v>1303</v>
      </c>
      <c r="R45" s="781">
        <v>6000000</v>
      </c>
      <c r="S45" s="1051">
        <v>20</v>
      </c>
      <c r="T45" s="1043" t="s">
        <v>1251</v>
      </c>
      <c r="U45" s="2183"/>
      <c r="V45" s="1991"/>
      <c r="W45" s="1991"/>
      <c r="X45" s="1991"/>
      <c r="Y45" s="1991"/>
      <c r="Z45" s="1991"/>
      <c r="AA45" s="2213"/>
      <c r="AB45" s="2213"/>
      <c r="AC45" s="2213"/>
      <c r="AD45" s="2213"/>
      <c r="AE45" s="2213"/>
      <c r="AF45" s="2213"/>
      <c r="AG45" s="2213"/>
      <c r="AH45" s="2213"/>
      <c r="AI45" s="2213"/>
      <c r="AJ45" s="2106"/>
      <c r="AK45" s="2104"/>
      <c r="AL45" s="2104"/>
      <c r="AM45" s="2106"/>
    </row>
    <row r="46" spans="1:39" s="412" customFormat="1" ht="47.25" customHeight="1" x14ac:dyDescent="0.2">
      <c r="A46" s="2196"/>
      <c r="B46" s="529"/>
      <c r="C46" s="1993"/>
      <c r="D46" s="1993"/>
      <c r="E46" s="2203"/>
      <c r="F46" s="2026"/>
      <c r="G46" s="2203"/>
      <c r="H46" s="2026"/>
      <c r="I46" s="2203"/>
      <c r="J46" s="453" t="s">
        <v>1301</v>
      </c>
      <c r="K46" s="2203"/>
      <c r="L46" s="2215"/>
      <c r="M46" s="2216"/>
      <c r="N46" s="2219"/>
      <c r="O46" s="2217"/>
      <c r="P46" s="2218"/>
      <c r="Q46" s="777" t="s">
        <v>1304</v>
      </c>
      <c r="R46" s="780">
        <v>17000000</v>
      </c>
      <c r="S46" s="1051">
        <v>20</v>
      </c>
      <c r="T46" s="1043" t="s">
        <v>1251</v>
      </c>
      <c r="U46" s="2183"/>
      <c r="V46" s="1991"/>
      <c r="W46" s="1991"/>
      <c r="X46" s="1991"/>
      <c r="Y46" s="1991"/>
      <c r="Z46" s="1991"/>
      <c r="AA46" s="2213"/>
      <c r="AB46" s="2213"/>
      <c r="AC46" s="2213"/>
      <c r="AD46" s="2213"/>
      <c r="AE46" s="2213"/>
      <c r="AF46" s="2213"/>
      <c r="AG46" s="2213"/>
      <c r="AH46" s="2213"/>
      <c r="AI46" s="2213"/>
      <c r="AJ46" s="2106"/>
      <c r="AK46" s="2104"/>
      <c r="AL46" s="2104"/>
      <c r="AM46" s="2106"/>
    </row>
    <row r="47" spans="1:39" s="412" customFormat="1" ht="41.25" customHeight="1" x14ac:dyDescent="0.2">
      <c r="A47" s="2196"/>
      <c r="B47" s="529"/>
      <c r="C47" s="1993"/>
      <c r="D47" s="1993"/>
      <c r="E47" s="2203"/>
      <c r="F47" s="2026"/>
      <c r="G47" s="2203"/>
      <c r="H47" s="2026"/>
      <c r="I47" s="2203"/>
      <c r="J47" s="453" t="s">
        <v>1305</v>
      </c>
      <c r="K47" s="2203"/>
      <c r="L47" s="2215"/>
      <c r="M47" s="2216"/>
      <c r="N47" s="2219"/>
      <c r="O47" s="2217"/>
      <c r="P47" s="2218"/>
      <c r="Q47" s="2220" t="s">
        <v>1306</v>
      </c>
      <c r="R47" s="780">
        <v>5000000</v>
      </c>
      <c r="S47" s="1051">
        <v>20</v>
      </c>
      <c r="T47" s="1043" t="s">
        <v>1251</v>
      </c>
      <c r="U47" s="2183"/>
      <c r="V47" s="1991"/>
      <c r="W47" s="1991"/>
      <c r="X47" s="1991"/>
      <c r="Y47" s="1991"/>
      <c r="Z47" s="1991"/>
      <c r="AA47" s="2213"/>
      <c r="AB47" s="2213"/>
      <c r="AC47" s="2213"/>
      <c r="AD47" s="2213"/>
      <c r="AE47" s="2213"/>
      <c r="AF47" s="2213"/>
      <c r="AG47" s="2213"/>
      <c r="AH47" s="2213"/>
      <c r="AI47" s="2213"/>
      <c r="AJ47" s="2106"/>
      <c r="AK47" s="2104"/>
      <c r="AL47" s="2104"/>
      <c r="AM47" s="2106"/>
    </row>
    <row r="48" spans="1:39" s="412" customFormat="1" ht="29.25" customHeight="1" x14ac:dyDescent="0.2">
      <c r="A48" s="2196"/>
      <c r="B48" s="529"/>
      <c r="C48" s="1993"/>
      <c r="D48" s="1993"/>
      <c r="E48" s="2203"/>
      <c r="F48" s="2026"/>
      <c r="G48" s="2203"/>
      <c r="H48" s="2026"/>
      <c r="I48" s="2203"/>
      <c r="J48" s="455" t="s">
        <v>1307</v>
      </c>
      <c r="K48" s="2203"/>
      <c r="L48" s="2215"/>
      <c r="M48" s="2216"/>
      <c r="N48" s="2219"/>
      <c r="O48" s="2217"/>
      <c r="P48" s="2218"/>
      <c r="Q48" s="2221"/>
      <c r="R48" s="781">
        <v>2500000</v>
      </c>
      <c r="S48" s="1051">
        <v>20</v>
      </c>
      <c r="T48" s="1043" t="s">
        <v>1251</v>
      </c>
      <c r="U48" s="2183"/>
      <c r="V48" s="1991"/>
      <c r="W48" s="1991"/>
      <c r="X48" s="1991"/>
      <c r="Y48" s="1991"/>
      <c r="Z48" s="1991"/>
      <c r="AA48" s="2213"/>
      <c r="AB48" s="2213"/>
      <c r="AC48" s="2213"/>
      <c r="AD48" s="2213"/>
      <c r="AE48" s="2213"/>
      <c r="AF48" s="2213"/>
      <c r="AG48" s="2213"/>
      <c r="AH48" s="2213"/>
      <c r="AI48" s="2213"/>
      <c r="AJ48" s="2106"/>
      <c r="AK48" s="2104"/>
      <c r="AL48" s="2104"/>
      <c r="AM48" s="2106"/>
    </row>
    <row r="49" spans="1:39" s="412" customFormat="1" ht="35.25" customHeight="1" x14ac:dyDescent="0.2">
      <c r="A49" s="2196"/>
      <c r="B49" s="529"/>
      <c r="C49" s="1993"/>
      <c r="D49" s="1993"/>
      <c r="E49" s="2203"/>
      <c r="F49" s="2026"/>
      <c r="G49" s="2203"/>
      <c r="H49" s="2026"/>
      <c r="I49" s="2203"/>
      <c r="J49" s="455" t="s">
        <v>1307</v>
      </c>
      <c r="K49" s="2203"/>
      <c r="L49" s="2215"/>
      <c r="M49" s="2216"/>
      <c r="N49" s="2219"/>
      <c r="O49" s="2217"/>
      <c r="P49" s="2218"/>
      <c r="Q49" s="777" t="s">
        <v>1299</v>
      </c>
      <c r="R49" s="940">
        <v>2500000</v>
      </c>
      <c r="S49" s="1051">
        <v>20</v>
      </c>
      <c r="T49" s="1043" t="s">
        <v>1251</v>
      </c>
      <c r="U49" s="2183"/>
      <c r="V49" s="1991"/>
      <c r="W49" s="1991"/>
      <c r="X49" s="1991"/>
      <c r="Y49" s="1991"/>
      <c r="Z49" s="1991"/>
      <c r="AA49" s="2213"/>
      <c r="AB49" s="2213"/>
      <c r="AC49" s="2213"/>
      <c r="AD49" s="2213"/>
      <c r="AE49" s="2213"/>
      <c r="AF49" s="2213"/>
      <c r="AG49" s="2213"/>
      <c r="AH49" s="2213"/>
      <c r="AI49" s="2213"/>
      <c r="AJ49" s="2106"/>
      <c r="AK49" s="2104"/>
      <c r="AL49" s="2104"/>
      <c r="AM49" s="2106"/>
    </row>
    <row r="50" spans="1:39" s="412" customFormat="1" ht="54.75" customHeight="1" x14ac:dyDescent="0.2">
      <c r="A50" s="2196"/>
      <c r="B50" s="529"/>
      <c r="C50" s="1993"/>
      <c r="D50" s="1993"/>
      <c r="E50" s="2203"/>
      <c r="F50" s="2026"/>
      <c r="G50" s="2203"/>
      <c r="H50" s="2026"/>
      <c r="I50" s="2203"/>
      <c r="J50" s="453" t="s">
        <v>1301</v>
      </c>
      <c r="K50" s="2203"/>
      <c r="L50" s="2215"/>
      <c r="M50" s="2216"/>
      <c r="N50" s="2219"/>
      <c r="O50" s="2217"/>
      <c r="P50" s="2218"/>
      <c r="Q50" s="777" t="s">
        <v>1308</v>
      </c>
      <c r="R50" s="940">
        <v>5000000</v>
      </c>
      <c r="S50" s="1051">
        <v>20</v>
      </c>
      <c r="T50" s="1043" t="s">
        <v>1251</v>
      </c>
      <c r="U50" s="2183"/>
      <c r="V50" s="1991"/>
      <c r="W50" s="1991"/>
      <c r="X50" s="1991"/>
      <c r="Y50" s="1991"/>
      <c r="Z50" s="1991"/>
      <c r="AA50" s="2213"/>
      <c r="AB50" s="2213"/>
      <c r="AC50" s="2213"/>
      <c r="AD50" s="2213"/>
      <c r="AE50" s="2213"/>
      <c r="AF50" s="2213"/>
      <c r="AG50" s="2213"/>
      <c r="AH50" s="2213"/>
      <c r="AI50" s="2213"/>
      <c r="AJ50" s="2106"/>
      <c r="AK50" s="2104"/>
      <c r="AL50" s="2104"/>
      <c r="AM50" s="2106"/>
    </row>
    <row r="51" spans="1:39" s="412" customFormat="1" ht="71.25" customHeight="1" x14ac:dyDescent="0.2">
      <c r="A51" s="2196"/>
      <c r="B51" s="529"/>
      <c r="C51" s="1993"/>
      <c r="D51" s="1993"/>
      <c r="E51" s="2212"/>
      <c r="F51" s="1960"/>
      <c r="G51" s="2212"/>
      <c r="H51" s="1960"/>
      <c r="I51" s="2212"/>
      <c r="J51" s="453" t="s">
        <v>1301</v>
      </c>
      <c r="K51" s="2203"/>
      <c r="L51" s="2215"/>
      <c r="M51" s="2216"/>
      <c r="N51" s="2219"/>
      <c r="O51" s="2217"/>
      <c r="P51" s="2218"/>
      <c r="Q51" s="777" t="s">
        <v>1309</v>
      </c>
      <c r="R51" s="781">
        <v>3000000</v>
      </c>
      <c r="S51" s="1051">
        <v>20</v>
      </c>
      <c r="T51" s="1043" t="s">
        <v>1251</v>
      </c>
      <c r="U51" s="2183"/>
      <c r="V51" s="1991"/>
      <c r="W51" s="1991"/>
      <c r="X51" s="1991"/>
      <c r="Y51" s="1991"/>
      <c r="Z51" s="1991"/>
      <c r="AA51" s="2213"/>
      <c r="AB51" s="2213"/>
      <c r="AC51" s="2213"/>
      <c r="AD51" s="2213"/>
      <c r="AE51" s="2213"/>
      <c r="AF51" s="2213"/>
      <c r="AG51" s="2213"/>
      <c r="AH51" s="2213"/>
      <c r="AI51" s="2213"/>
      <c r="AJ51" s="2106"/>
      <c r="AK51" s="2104"/>
      <c r="AL51" s="2104"/>
      <c r="AM51" s="2106"/>
    </row>
    <row r="52" spans="1:39" s="412" customFormat="1" ht="50.25" customHeight="1" x14ac:dyDescent="0.2">
      <c r="A52" s="2196"/>
      <c r="B52" s="529"/>
      <c r="C52" s="1993"/>
      <c r="D52" s="1993"/>
      <c r="E52" s="1059">
        <v>4101073</v>
      </c>
      <c r="F52" s="1043" t="s">
        <v>188</v>
      </c>
      <c r="G52" s="1059">
        <v>410107300</v>
      </c>
      <c r="H52" s="1043" t="s">
        <v>189</v>
      </c>
      <c r="I52" s="1059">
        <v>30</v>
      </c>
      <c r="J52" s="453" t="s">
        <v>1310</v>
      </c>
      <c r="K52" s="2203"/>
      <c r="L52" s="2215"/>
      <c r="M52" s="1060">
        <f>R52/N32</f>
        <v>0.1941747572815534</v>
      </c>
      <c r="N52" s="2219"/>
      <c r="O52" s="2217"/>
      <c r="P52" s="779" t="s">
        <v>1311</v>
      </c>
      <c r="Q52" s="778" t="s">
        <v>1312</v>
      </c>
      <c r="R52" s="782">
        <v>40000000</v>
      </c>
      <c r="S52" s="1051">
        <v>20</v>
      </c>
      <c r="T52" s="1043" t="s">
        <v>1251</v>
      </c>
      <c r="U52" s="2183"/>
      <c r="V52" s="1991"/>
      <c r="W52" s="1991"/>
      <c r="X52" s="1991"/>
      <c r="Y52" s="1991"/>
      <c r="Z52" s="1991"/>
      <c r="AA52" s="2213"/>
      <c r="AB52" s="2213"/>
      <c r="AC52" s="2213"/>
      <c r="AD52" s="2213"/>
      <c r="AE52" s="2213"/>
      <c r="AF52" s="2213"/>
      <c r="AG52" s="2213"/>
      <c r="AH52" s="2213"/>
      <c r="AI52" s="2213"/>
      <c r="AJ52" s="2106"/>
      <c r="AK52" s="2104"/>
      <c r="AL52" s="2104"/>
      <c r="AM52" s="2106"/>
    </row>
    <row r="53" spans="1:39" s="412" customFormat="1" ht="53.25" customHeight="1" x14ac:dyDescent="0.2">
      <c r="A53" s="2196"/>
      <c r="B53" s="529"/>
      <c r="C53" s="1993"/>
      <c r="D53" s="1993"/>
      <c r="E53" s="2202">
        <v>4101011</v>
      </c>
      <c r="F53" s="1973" t="s">
        <v>190</v>
      </c>
      <c r="G53" s="2202">
        <v>410101100</v>
      </c>
      <c r="H53" s="1973" t="s">
        <v>191</v>
      </c>
      <c r="I53" s="2202">
        <v>2</v>
      </c>
      <c r="J53" s="453" t="s">
        <v>1313</v>
      </c>
      <c r="K53" s="2203"/>
      <c r="L53" s="2215"/>
      <c r="M53" s="2216">
        <f>SUM(R53:R57)/N32</f>
        <v>7.281553398058252E-2</v>
      </c>
      <c r="N53" s="2219"/>
      <c r="O53" s="2217"/>
      <c r="P53" s="2218" t="s">
        <v>1314</v>
      </c>
      <c r="Q53" s="773" t="s">
        <v>1315</v>
      </c>
      <c r="R53" s="781">
        <v>7000000</v>
      </c>
      <c r="S53" s="1051">
        <v>20</v>
      </c>
      <c r="T53" s="1043" t="s">
        <v>1251</v>
      </c>
      <c r="U53" s="2183"/>
      <c r="V53" s="1991"/>
      <c r="W53" s="1991"/>
      <c r="X53" s="1991"/>
      <c r="Y53" s="1991"/>
      <c r="Z53" s="1991"/>
      <c r="AA53" s="2213"/>
      <c r="AB53" s="2213"/>
      <c r="AC53" s="2213"/>
      <c r="AD53" s="2213"/>
      <c r="AE53" s="2213"/>
      <c r="AF53" s="2213"/>
      <c r="AG53" s="2213"/>
      <c r="AH53" s="2213"/>
      <c r="AI53" s="2213"/>
      <c r="AJ53" s="2106"/>
      <c r="AK53" s="2104"/>
      <c r="AL53" s="2104"/>
      <c r="AM53" s="2106"/>
    </row>
    <row r="54" spans="1:39" s="412" customFormat="1" ht="38.25" customHeight="1" x14ac:dyDescent="0.2">
      <c r="A54" s="2196"/>
      <c r="B54" s="529"/>
      <c r="C54" s="1993"/>
      <c r="D54" s="1993"/>
      <c r="E54" s="2203"/>
      <c r="F54" s="2026"/>
      <c r="G54" s="2203"/>
      <c r="H54" s="2026"/>
      <c r="I54" s="2203"/>
      <c r="J54" s="453" t="s">
        <v>1316</v>
      </c>
      <c r="K54" s="2203"/>
      <c r="L54" s="2215"/>
      <c r="M54" s="2216"/>
      <c r="N54" s="2219"/>
      <c r="O54" s="2217"/>
      <c r="P54" s="2218"/>
      <c r="Q54" s="773" t="s">
        <v>1299</v>
      </c>
      <c r="R54" s="781">
        <v>2000000</v>
      </c>
      <c r="S54" s="1051">
        <v>20</v>
      </c>
      <c r="T54" s="1043" t="s">
        <v>1251</v>
      </c>
      <c r="U54" s="2183"/>
      <c r="V54" s="1991"/>
      <c r="W54" s="1991"/>
      <c r="X54" s="1991"/>
      <c r="Y54" s="1991"/>
      <c r="Z54" s="1991"/>
      <c r="AA54" s="2213"/>
      <c r="AB54" s="2213"/>
      <c r="AC54" s="2213"/>
      <c r="AD54" s="2213"/>
      <c r="AE54" s="2213"/>
      <c r="AF54" s="2213"/>
      <c r="AG54" s="2213"/>
      <c r="AH54" s="2213"/>
      <c r="AI54" s="2213"/>
      <c r="AJ54" s="2106"/>
      <c r="AK54" s="2104"/>
      <c r="AL54" s="2104"/>
      <c r="AM54" s="2106"/>
    </row>
    <row r="55" spans="1:39" s="412" customFormat="1" ht="38.25" customHeight="1" x14ac:dyDescent="0.2">
      <c r="A55" s="2196"/>
      <c r="B55" s="529"/>
      <c r="C55" s="1993"/>
      <c r="D55" s="1993"/>
      <c r="E55" s="2203"/>
      <c r="F55" s="2026"/>
      <c r="G55" s="2203"/>
      <c r="H55" s="2026"/>
      <c r="I55" s="2203"/>
      <c r="J55" s="453" t="s">
        <v>1316</v>
      </c>
      <c r="K55" s="2203"/>
      <c r="L55" s="2215"/>
      <c r="M55" s="2216"/>
      <c r="N55" s="2219"/>
      <c r="O55" s="2217"/>
      <c r="P55" s="2218"/>
      <c r="Q55" s="2220" t="s">
        <v>1317</v>
      </c>
      <c r="R55" s="780">
        <v>1000000</v>
      </c>
      <c r="S55" s="1051">
        <v>20</v>
      </c>
      <c r="T55" s="1043" t="s">
        <v>1251</v>
      </c>
      <c r="U55" s="2183"/>
      <c r="V55" s="1991"/>
      <c r="W55" s="1991"/>
      <c r="X55" s="1991"/>
      <c r="Y55" s="1991"/>
      <c r="Z55" s="1991"/>
      <c r="AA55" s="2213"/>
      <c r="AB55" s="2213"/>
      <c r="AC55" s="2213"/>
      <c r="AD55" s="2213"/>
      <c r="AE55" s="2213"/>
      <c r="AF55" s="2213"/>
      <c r="AG55" s="2213"/>
      <c r="AH55" s="2213"/>
      <c r="AI55" s="2213"/>
      <c r="AJ55" s="2106"/>
      <c r="AK55" s="2104"/>
      <c r="AL55" s="2104"/>
      <c r="AM55" s="2106"/>
    </row>
    <row r="56" spans="1:39" s="412" customFormat="1" ht="27" customHeight="1" x14ac:dyDescent="0.2">
      <c r="A56" s="2196"/>
      <c r="B56" s="529"/>
      <c r="C56" s="1993"/>
      <c r="D56" s="1993"/>
      <c r="E56" s="2203"/>
      <c r="F56" s="2026"/>
      <c r="G56" s="2203"/>
      <c r="H56" s="2026"/>
      <c r="I56" s="2203"/>
      <c r="J56" s="427" t="s">
        <v>1318</v>
      </c>
      <c r="K56" s="2203"/>
      <c r="L56" s="2215"/>
      <c r="M56" s="2216"/>
      <c r="N56" s="2219"/>
      <c r="O56" s="2217"/>
      <c r="P56" s="2218"/>
      <c r="Q56" s="2222"/>
      <c r="R56" s="780">
        <v>3000000</v>
      </c>
      <c r="S56" s="1051">
        <v>20</v>
      </c>
      <c r="T56" s="1043" t="s">
        <v>1251</v>
      </c>
      <c r="U56" s="2183"/>
      <c r="V56" s="1991"/>
      <c r="W56" s="1991"/>
      <c r="X56" s="1991"/>
      <c r="Y56" s="1991"/>
      <c r="Z56" s="1991"/>
      <c r="AA56" s="2213"/>
      <c r="AB56" s="2213"/>
      <c r="AC56" s="2213"/>
      <c r="AD56" s="2213"/>
      <c r="AE56" s="2213"/>
      <c r="AF56" s="2213"/>
      <c r="AG56" s="2213"/>
      <c r="AH56" s="2213"/>
      <c r="AI56" s="2213"/>
      <c r="AJ56" s="2106"/>
      <c r="AK56" s="2104"/>
      <c r="AL56" s="2104"/>
      <c r="AM56" s="2106"/>
    </row>
    <row r="57" spans="1:39" s="412" customFormat="1" ht="38.25" customHeight="1" x14ac:dyDescent="0.2">
      <c r="A57" s="2196"/>
      <c r="B57" s="529"/>
      <c r="C57" s="1993"/>
      <c r="D57" s="1993"/>
      <c r="E57" s="2203"/>
      <c r="F57" s="2026"/>
      <c r="G57" s="2203"/>
      <c r="H57" s="2026"/>
      <c r="I57" s="2203"/>
      <c r="J57" s="453" t="s">
        <v>1313</v>
      </c>
      <c r="K57" s="2203"/>
      <c r="L57" s="2215"/>
      <c r="M57" s="2216"/>
      <c r="N57" s="2219"/>
      <c r="O57" s="2217"/>
      <c r="P57" s="2218"/>
      <c r="Q57" s="2221"/>
      <c r="R57" s="780">
        <v>2000000</v>
      </c>
      <c r="S57" s="1051">
        <v>20</v>
      </c>
      <c r="T57" s="1043" t="s">
        <v>1251</v>
      </c>
      <c r="U57" s="2183"/>
      <c r="V57" s="1991"/>
      <c r="W57" s="1991"/>
      <c r="X57" s="1991"/>
      <c r="Y57" s="1991"/>
      <c r="Z57" s="1991"/>
      <c r="AA57" s="2213"/>
      <c r="AB57" s="2213"/>
      <c r="AC57" s="2213"/>
      <c r="AD57" s="2213"/>
      <c r="AE57" s="2213"/>
      <c r="AF57" s="2213"/>
      <c r="AG57" s="2213"/>
      <c r="AH57" s="2213"/>
      <c r="AI57" s="2213"/>
      <c r="AJ57" s="2106"/>
      <c r="AK57" s="2104"/>
      <c r="AL57" s="2104"/>
      <c r="AM57" s="2106"/>
    </row>
    <row r="58" spans="1:39" s="412" customFormat="1" ht="21.75" customHeight="1" x14ac:dyDescent="0.2">
      <c r="A58" s="2196"/>
      <c r="B58" s="529"/>
      <c r="C58" s="441">
        <v>4103</v>
      </c>
      <c r="D58" s="2030" t="s">
        <v>192</v>
      </c>
      <c r="E58" s="2030"/>
      <c r="F58" s="2030"/>
      <c r="G58" s="2030"/>
      <c r="H58" s="2030"/>
      <c r="I58" s="2030"/>
      <c r="J58" s="2030"/>
      <c r="K58" s="2030"/>
      <c r="L58" s="2030"/>
      <c r="M58" s="2162"/>
      <c r="N58" s="2162"/>
      <c r="O58" s="2162"/>
      <c r="P58" s="2162"/>
      <c r="Q58" s="2030"/>
      <c r="R58" s="2030"/>
      <c r="S58" s="2030"/>
      <c r="T58" s="2030"/>
      <c r="U58" s="2030"/>
      <c r="V58" s="2030"/>
      <c r="W58" s="2030"/>
      <c r="X58" s="2030"/>
      <c r="Y58" s="2030"/>
      <c r="Z58" s="2030"/>
      <c r="AA58" s="2030"/>
      <c r="AB58" s="2030"/>
      <c r="AC58" s="2030"/>
      <c r="AD58" s="2030"/>
      <c r="AE58" s="2030"/>
      <c r="AF58" s="2030"/>
      <c r="AG58" s="2030"/>
      <c r="AH58" s="2030"/>
      <c r="AI58" s="2030"/>
      <c r="AJ58" s="2030"/>
      <c r="AK58" s="2030"/>
      <c r="AL58" s="2030"/>
      <c r="AM58" s="2031"/>
    </row>
    <row r="59" spans="1:39" s="412" customFormat="1" ht="43.5" customHeight="1" x14ac:dyDescent="0.2">
      <c r="A59" s="2196"/>
      <c r="B59" s="529"/>
      <c r="C59" s="1992"/>
      <c r="D59" s="1992"/>
      <c r="E59" s="2202">
        <v>4103052</v>
      </c>
      <c r="F59" s="1973" t="s">
        <v>193</v>
      </c>
      <c r="G59" s="2202">
        <v>410305201</v>
      </c>
      <c r="H59" s="1973" t="s">
        <v>194</v>
      </c>
      <c r="I59" s="2202">
        <v>25</v>
      </c>
      <c r="J59" s="453" t="s">
        <v>1319</v>
      </c>
      <c r="K59" s="2202" t="s">
        <v>195</v>
      </c>
      <c r="L59" s="1973" t="s">
        <v>196</v>
      </c>
      <c r="M59" s="2204">
        <f>SUM(R59:R61)/N59</f>
        <v>1</v>
      </c>
      <c r="N59" s="2206">
        <f>SUM(R59:R61)</f>
        <v>18000000</v>
      </c>
      <c r="O59" s="1973" t="s">
        <v>1320</v>
      </c>
      <c r="P59" s="1973" t="s">
        <v>1321</v>
      </c>
      <c r="Q59" s="456" t="s">
        <v>1322</v>
      </c>
      <c r="R59" s="457">
        <v>5000000</v>
      </c>
      <c r="S59" s="1062">
        <v>20</v>
      </c>
      <c r="T59" s="1043" t="s">
        <v>1251</v>
      </c>
      <c r="U59" s="2006">
        <v>91</v>
      </c>
      <c r="V59" s="2191">
        <v>237</v>
      </c>
      <c r="W59" s="2225">
        <v>0</v>
      </c>
      <c r="X59" s="2225">
        <v>0</v>
      </c>
      <c r="Y59" s="2225">
        <v>0</v>
      </c>
      <c r="Z59" s="2225">
        <v>0</v>
      </c>
      <c r="AA59" s="2225">
        <v>0</v>
      </c>
      <c r="AB59" s="2225">
        <v>0</v>
      </c>
      <c r="AC59" s="2225">
        <v>0</v>
      </c>
      <c r="AD59" s="2225">
        <v>0</v>
      </c>
      <c r="AE59" s="2225">
        <v>0</v>
      </c>
      <c r="AF59" s="2225">
        <v>0</v>
      </c>
      <c r="AG59" s="2225">
        <v>0</v>
      </c>
      <c r="AH59" s="2225">
        <v>0</v>
      </c>
      <c r="AI59" s="2225">
        <v>0</v>
      </c>
      <c r="AJ59" s="2226">
        <f>+U59+V59</f>
        <v>328</v>
      </c>
      <c r="AK59" s="2228">
        <v>44198</v>
      </c>
      <c r="AL59" s="2229">
        <v>44195</v>
      </c>
      <c r="AM59" s="2231" t="s">
        <v>1252</v>
      </c>
    </row>
    <row r="60" spans="1:39" s="412" customFormat="1" ht="40.5" customHeight="1" x14ac:dyDescent="0.2">
      <c r="A60" s="2196"/>
      <c r="B60" s="529"/>
      <c r="C60" s="1993"/>
      <c r="D60" s="1993"/>
      <c r="E60" s="2203"/>
      <c r="F60" s="2026"/>
      <c r="G60" s="2203"/>
      <c r="H60" s="2026"/>
      <c r="I60" s="2203"/>
      <c r="J60" s="453" t="s">
        <v>1319</v>
      </c>
      <c r="K60" s="2203"/>
      <c r="L60" s="2026"/>
      <c r="M60" s="2205"/>
      <c r="N60" s="2207"/>
      <c r="O60" s="2026"/>
      <c r="P60" s="2026"/>
      <c r="Q60" s="458" t="s">
        <v>1323</v>
      </c>
      <c r="R60" s="459">
        <v>9000000</v>
      </c>
      <c r="S60" s="1062">
        <v>20</v>
      </c>
      <c r="T60" s="1043" t="s">
        <v>1251</v>
      </c>
      <c r="U60" s="1991"/>
      <c r="V60" s="2192"/>
      <c r="W60" s="2225"/>
      <c r="X60" s="2225"/>
      <c r="Y60" s="2225"/>
      <c r="Z60" s="2225"/>
      <c r="AA60" s="2225"/>
      <c r="AB60" s="2225"/>
      <c r="AC60" s="2225"/>
      <c r="AD60" s="2225"/>
      <c r="AE60" s="2225"/>
      <c r="AF60" s="2225"/>
      <c r="AG60" s="2225"/>
      <c r="AH60" s="2225"/>
      <c r="AI60" s="2225"/>
      <c r="AJ60" s="2225"/>
      <c r="AK60" s="2229"/>
      <c r="AL60" s="2229"/>
      <c r="AM60" s="2231"/>
    </row>
    <row r="61" spans="1:39" s="412" customFormat="1" ht="46.5" customHeight="1" x14ac:dyDescent="0.2">
      <c r="A61" s="2196"/>
      <c r="B61" s="529"/>
      <c r="C61" s="2211"/>
      <c r="D61" s="2211"/>
      <c r="E61" s="2212"/>
      <c r="F61" s="1960"/>
      <c r="G61" s="2212"/>
      <c r="H61" s="1960"/>
      <c r="I61" s="2212"/>
      <c r="J61" s="453" t="s">
        <v>1324</v>
      </c>
      <c r="K61" s="2212"/>
      <c r="L61" s="1960"/>
      <c r="M61" s="2232"/>
      <c r="N61" s="2233"/>
      <c r="O61" s="1960"/>
      <c r="P61" s="1960"/>
      <c r="Q61" s="460" t="s">
        <v>1325</v>
      </c>
      <c r="R61" s="449">
        <v>4000000</v>
      </c>
      <c r="S61" s="1062">
        <v>20</v>
      </c>
      <c r="T61" s="1043" t="s">
        <v>1251</v>
      </c>
      <c r="U61" s="2007"/>
      <c r="V61" s="2193"/>
      <c r="W61" s="2225"/>
      <c r="X61" s="2225"/>
      <c r="Y61" s="2225"/>
      <c r="Z61" s="2225"/>
      <c r="AA61" s="2225"/>
      <c r="AB61" s="2225"/>
      <c r="AC61" s="2225"/>
      <c r="AD61" s="2225"/>
      <c r="AE61" s="2225"/>
      <c r="AF61" s="2225"/>
      <c r="AG61" s="2225"/>
      <c r="AH61" s="2225"/>
      <c r="AI61" s="2225"/>
      <c r="AJ61" s="2227"/>
      <c r="AK61" s="2230"/>
      <c r="AL61" s="2229"/>
      <c r="AM61" s="2231"/>
    </row>
    <row r="62" spans="1:39" s="412" customFormat="1" ht="29.25" customHeight="1" x14ac:dyDescent="0.2">
      <c r="A62" s="2108"/>
      <c r="B62" s="2108"/>
      <c r="C62" s="1050">
        <v>4501</v>
      </c>
      <c r="D62" s="2030" t="s">
        <v>197</v>
      </c>
      <c r="E62" s="2030"/>
      <c r="F62" s="2030"/>
      <c r="G62" s="2030"/>
      <c r="H62" s="2030"/>
      <c r="I62" s="2030"/>
      <c r="J62" s="2030"/>
      <c r="K62" s="2030"/>
      <c r="L62" s="2030"/>
      <c r="M62" s="2030"/>
      <c r="N62" s="2030"/>
      <c r="O62" s="2030"/>
      <c r="P62" s="2030"/>
      <c r="Q62" s="2030"/>
      <c r="R62" s="2030"/>
      <c r="S62" s="2030"/>
      <c r="T62" s="2030"/>
      <c r="U62" s="2030"/>
      <c r="V62" s="2030"/>
      <c r="W62" s="2030"/>
      <c r="X62" s="2030"/>
      <c r="Y62" s="2030"/>
      <c r="Z62" s="2030"/>
      <c r="AA62" s="2030"/>
      <c r="AB62" s="2030"/>
      <c r="AC62" s="2030"/>
      <c r="AD62" s="2030"/>
      <c r="AE62" s="2030"/>
      <c r="AF62" s="2030"/>
      <c r="AG62" s="2030"/>
      <c r="AH62" s="2030"/>
      <c r="AI62" s="2030"/>
      <c r="AJ62" s="2030"/>
      <c r="AK62" s="2030"/>
      <c r="AL62" s="2030"/>
      <c r="AM62" s="2031"/>
    </row>
    <row r="63" spans="1:39" s="412" customFormat="1" ht="42" customHeight="1" x14ac:dyDescent="0.2">
      <c r="A63" s="2108"/>
      <c r="B63" s="2108"/>
      <c r="C63" s="2199"/>
      <c r="D63" s="2246"/>
      <c r="E63" s="2223">
        <v>4501029</v>
      </c>
      <c r="F63" s="1961" t="s">
        <v>198</v>
      </c>
      <c r="G63" s="2223">
        <v>450102900</v>
      </c>
      <c r="H63" s="1961" t="s">
        <v>199</v>
      </c>
      <c r="I63" s="2223">
        <v>5</v>
      </c>
      <c r="J63" s="1061" t="s">
        <v>1326</v>
      </c>
      <c r="K63" s="2223" t="s">
        <v>200</v>
      </c>
      <c r="L63" s="1961" t="s">
        <v>1327</v>
      </c>
      <c r="M63" s="2238">
        <f>SUM(R63:R76)/N63</f>
        <v>1</v>
      </c>
      <c r="N63" s="2239">
        <f>SUM(R63:R76)</f>
        <v>1724182726</v>
      </c>
      <c r="O63" s="1961" t="s">
        <v>1328</v>
      </c>
      <c r="P63" s="2042" t="s">
        <v>1329</v>
      </c>
      <c r="Q63" s="461" t="s">
        <v>1330</v>
      </c>
      <c r="R63" s="783">
        <f>579122598+26000000+450000000+60128</f>
        <v>1055182726</v>
      </c>
      <c r="S63" s="1061">
        <v>42</v>
      </c>
      <c r="T63" s="1043" t="s">
        <v>1331</v>
      </c>
      <c r="U63" s="2241">
        <v>291786</v>
      </c>
      <c r="V63" s="2249">
        <v>270331</v>
      </c>
      <c r="W63" s="2249">
        <v>102045</v>
      </c>
      <c r="X63" s="2249">
        <v>3918</v>
      </c>
      <c r="Y63" s="2249">
        <v>31019</v>
      </c>
      <c r="Z63" s="2249">
        <v>110694</v>
      </c>
      <c r="AA63" s="2226">
        <v>0</v>
      </c>
      <c r="AB63" s="2226">
        <v>0</v>
      </c>
      <c r="AC63" s="2226">
        <v>0</v>
      </c>
      <c r="AD63" s="2099">
        <v>0</v>
      </c>
      <c r="AE63" s="2099">
        <v>0</v>
      </c>
      <c r="AF63" s="2099">
        <v>0</v>
      </c>
      <c r="AG63" s="2099">
        <v>0</v>
      </c>
      <c r="AH63" s="2099">
        <v>0</v>
      </c>
      <c r="AI63" s="2247">
        <v>0</v>
      </c>
      <c r="AJ63" s="2107">
        <f>U63+V63</f>
        <v>562117</v>
      </c>
      <c r="AK63" s="2102">
        <v>44198</v>
      </c>
      <c r="AL63" s="2102">
        <v>44195</v>
      </c>
      <c r="AM63" s="2161" t="s">
        <v>1252</v>
      </c>
    </row>
    <row r="64" spans="1:39" s="412" customFormat="1" ht="36.75" customHeight="1" x14ac:dyDescent="0.2">
      <c r="A64" s="2108"/>
      <c r="B64" s="2108"/>
      <c r="C64" s="2200"/>
      <c r="D64" s="2246"/>
      <c r="E64" s="2223"/>
      <c r="F64" s="1961"/>
      <c r="G64" s="2223"/>
      <c r="H64" s="1961"/>
      <c r="I64" s="2223"/>
      <c r="J64" s="453" t="s">
        <v>1332</v>
      </c>
      <c r="K64" s="2223"/>
      <c r="L64" s="1961"/>
      <c r="M64" s="2238"/>
      <c r="N64" s="2239"/>
      <c r="O64" s="1961"/>
      <c r="P64" s="2043"/>
      <c r="Q64" s="462" t="s">
        <v>1333</v>
      </c>
      <c r="R64" s="783">
        <v>100000000</v>
      </c>
      <c r="S64" s="1061">
        <v>42</v>
      </c>
      <c r="T64" s="1043" t="s">
        <v>1331</v>
      </c>
      <c r="U64" s="2242"/>
      <c r="V64" s="2250"/>
      <c r="W64" s="2250"/>
      <c r="X64" s="2250"/>
      <c r="Y64" s="2250"/>
      <c r="Z64" s="2250"/>
      <c r="AA64" s="2225"/>
      <c r="AB64" s="2225"/>
      <c r="AC64" s="2225"/>
      <c r="AD64" s="2208"/>
      <c r="AE64" s="2208"/>
      <c r="AF64" s="2208"/>
      <c r="AG64" s="2208"/>
      <c r="AH64" s="2208"/>
      <c r="AI64" s="2194"/>
      <c r="AJ64" s="2107"/>
      <c r="AK64" s="2102"/>
      <c r="AL64" s="2102"/>
      <c r="AM64" s="2161"/>
    </row>
    <row r="65" spans="1:39" s="412" customFormat="1" ht="51" customHeight="1" x14ac:dyDescent="0.2">
      <c r="A65" s="2108"/>
      <c r="B65" s="2108"/>
      <c r="C65" s="2200"/>
      <c r="D65" s="2246"/>
      <c r="E65" s="2223"/>
      <c r="F65" s="1961"/>
      <c r="G65" s="2223"/>
      <c r="H65" s="1961"/>
      <c r="I65" s="2223"/>
      <c r="J65" s="453" t="s">
        <v>1334</v>
      </c>
      <c r="K65" s="2223"/>
      <c r="L65" s="1961"/>
      <c r="M65" s="2238"/>
      <c r="N65" s="2239"/>
      <c r="O65" s="1961"/>
      <c r="P65" s="2043"/>
      <c r="Q65" s="461" t="s">
        <v>1335</v>
      </c>
      <c r="R65" s="783">
        <v>121000000</v>
      </c>
      <c r="S65" s="1061">
        <v>42</v>
      </c>
      <c r="T65" s="1043" t="s">
        <v>1331</v>
      </c>
      <c r="U65" s="2242"/>
      <c r="V65" s="2250"/>
      <c r="W65" s="2250"/>
      <c r="X65" s="2250"/>
      <c r="Y65" s="2250"/>
      <c r="Z65" s="2250"/>
      <c r="AA65" s="2225"/>
      <c r="AB65" s="2225"/>
      <c r="AC65" s="2225"/>
      <c r="AD65" s="2208"/>
      <c r="AE65" s="2208"/>
      <c r="AF65" s="2208"/>
      <c r="AG65" s="2208"/>
      <c r="AH65" s="2208"/>
      <c r="AI65" s="2194"/>
      <c r="AJ65" s="2107"/>
      <c r="AK65" s="2102"/>
      <c r="AL65" s="2102"/>
      <c r="AM65" s="2161"/>
    </row>
    <row r="66" spans="1:39" s="412" customFormat="1" ht="30.75" customHeight="1" x14ac:dyDescent="0.2">
      <c r="A66" s="2108"/>
      <c r="B66" s="2108"/>
      <c r="C66" s="2200"/>
      <c r="D66" s="2246"/>
      <c r="E66" s="2223"/>
      <c r="F66" s="1961"/>
      <c r="G66" s="2223"/>
      <c r="H66" s="1961"/>
      <c r="I66" s="2223"/>
      <c r="J66" s="1061" t="s">
        <v>1326</v>
      </c>
      <c r="K66" s="2223"/>
      <c r="L66" s="1961"/>
      <c r="M66" s="2238"/>
      <c r="N66" s="2239"/>
      <c r="O66" s="1961"/>
      <c r="P66" s="2043"/>
      <c r="Q66" s="2235" t="s">
        <v>1336</v>
      </c>
      <c r="R66" s="783">
        <v>22000000</v>
      </c>
      <c r="S66" s="1061">
        <v>42</v>
      </c>
      <c r="T66" s="1043" t="s">
        <v>1331</v>
      </c>
      <c r="U66" s="2242"/>
      <c r="V66" s="2250"/>
      <c r="W66" s="2250"/>
      <c r="X66" s="2250"/>
      <c r="Y66" s="2250"/>
      <c r="Z66" s="2250"/>
      <c r="AA66" s="2225"/>
      <c r="AB66" s="2225"/>
      <c r="AC66" s="2225"/>
      <c r="AD66" s="2208"/>
      <c r="AE66" s="2208"/>
      <c r="AF66" s="2208"/>
      <c r="AG66" s="2208"/>
      <c r="AH66" s="2208"/>
      <c r="AI66" s="2194"/>
      <c r="AJ66" s="2107"/>
      <c r="AK66" s="2102"/>
      <c r="AL66" s="2102"/>
      <c r="AM66" s="2161"/>
    </row>
    <row r="67" spans="1:39" s="412" customFormat="1" ht="38.25" customHeight="1" x14ac:dyDescent="0.2">
      <c r="A67" s="2108"/>
      <c r="B67" s="2108"/>
      <c r="C67" s="2200"/>
      <c r="D67" s="2246"/>
      <c r="E67" s="2223"/>
      <c r="F67" s="1961"/>
      <c r="G67" s="2223"/>
      <c r="H67" s="1961"/>
      <c r="I67" s="2223"/>
      <c r="J67" s="455" t="s">
        <v>1337</v>
      </c>
      <c r="K67" s="2223"/>
      <c r="L67" s="1961"/>
      <c r="M67" s="2238"/>
      <c r="N67" s="2239"/>
      <c r="O67" s="1961"/>
      <c r="P67" s="2043"/>
      <c r="Q67" s="2236"/>
      <c r="R67" s="783">
        <v>8000000</v>
      </c>
      <c r="S67" s="1061">
        <v>42</v>
      </c>
      <c r="T67" s="1043" t="s">
        <v>1331</v>
      </c>
      <c r="U67" s="2242"/>
      <c r="V67" s="2250"/>
      <c r="W67" s="2250"/>
      <c r="X67" s="2250"/>
      <c r="Y67" s="2250"/>
      <c r="Z67" s="2250"/>
      <c r="AA67" s="2225"/>
      <c r="AB67" s="2225"/>
      <c r="AC67" s="2225"/>
      <c r="AD67" s="2208"/>
      <c r="AE67" s="2208"/>
      <c r="AF67" s="2208"/>
      <c r="AG67" s="2208"/>
      <c r="AH67" s="2208"/>
      <c r="AI67" s="2194"/>
      <c r="AJ67" s="2107"/>
      <c r="AK67" s="2102"/>
      <c r="AL67" s="2102"/>
      <c r="AM67" s="2161"/>
    </row>
    <row r="68" spans="1:39" s="412" customFormat="1" ht="64.5" customHeight="1" x14ac:dyDescent="0.2">
      <c r="A68" s="2108"/>
      <c r="B68" s="2108"/>
      <c r="C68" s="2200"/>
      <c r="D68" s="2246"/>
      <c r="E68" s="2223"/>
      <c r="F68" s="1961"/>
      <c r="G68" s="2223"/>
      <c r="H68" s="1961"/>
      <c r="I68" s="2223"/>
      <c r="J68" s="455" t="s">
        <v>1337</v>
      </c>
      <c r="K68" s="2223"/>
      <c r="L68" s="1961"/>
      <c r="M68" s="2238"/>
      <c r="N68" s="2239"/>
      <c r="O68" s="1961"/>
      <c r="P68" s="2043"/>
      <c r="Q68" s="463" t="s">
        <v>1338</v>
      </c>
      <c r="R68" s="783">
        <v>50000000</v>
      </c>
      <c r="S68" s="1061">
        <v>42</v>
      </c>
      <c r="T68" s="1043" t="s">
        <v>1331</v>
      </c>
      <c r="U68" s="2242"/>
      <c r="V68" s="2250"/>
      <c r="W68" s="2250"/>
      <c r="X68" s="2250"/>
      <c r="Y68" s="2250"/>
      <c r="Z68" s="2250"/>
      <c r="AA68" s="2225"/>
      <c r="AB68" s="2225"/>
      <c r="AC68" s="2225"/>
      <c r="AD68" s="2208"/>
      <c r="AE68" s="2208"/>
      <c r="AF68" s="2208"/>
      <c r="AG68" s="2208"/>
      <c r="AH68" s="2208"/>
      <c r="AI68" s="2194"/>
      <c r="AJ68" s="2107"/>
      <c r="AK68" s="2102"/>
      <c r="AL68" s="2102"/>
      <c r="AM68" s="2161"/>
    </row>
    <row r="69" spans="1:39" s="412" customFormat="1" ht="30" customHeight="1" x14ac:dyDescent="0.2">
      <c r="A69" s="2108"/>
      <c r="B69" s="2108"/>
      <c r="C69" s="2200"/>
      <c r="D69" s="2246"/>
      <c r="E69" s="2223"/>
      <c r="F69" s="1961"/>
      <c r="G69" s="2223"/>
      <c r="H69" s="1961"/>
      <c r="I69" s="2223"/>
      <c r="J69" s="455" t="s">
        <v>1337</v>
      </c>
      <c r="K69" s="2223"/>
      <c r="L69" s="1961"/>
      <c r="M69" s="2238"/>
      <c r="N69" s="2239"/>
      <c r="O69" s="1961"/>
      <c r="P69" s="2043"/>
      <c r="Q69" s="463" t="s">
        <v>1339</v>
      </c>
      <c r="R69" s="941">
        <v>40000000</v>
      </c>
      <c r="S69" s="1061">
        <v>42</v>
      </c>
      <c r="T69" s="1043" t="s">
        <v>1331</v>
      </c>
      <c r="U69" s="2242"/>
      <c r="V69" s="2250"/>
      <c r="W69" s="2250"/>
      <c r="X69" s="2250"/>
      <c r="Y69" s="2250"/>
      <c r="Z69" s="2250"/>
      <c r="AA69" s="2225"/>
      <c r="AB69" s="2225"/>
      <c r="AC69" s="2225"/>
      <c r="AD69" s="2208"/>
      <c r="AE69" s="2208"/>
      <c r="AF69" s="2208"/>
      <c r="AG69" s="2208"/>
      <c r="AH69" s="2208"/>
      <c r="AI69" s="2194"/>
      <c r="AJ69" s="2107"/>
      <c r="AK69" s="2102"/>
      <c r="AL69" s="2102"/>
      <c r="AM69" s="2161"/>
    </row>
    <row r="70" spans="1:39" s="412" customFormat="1" ht="30" customHeight="1" x14ac:dyDescent="0.2">
      <c r="A70" s="2108"/>
      <c r="B70" s="2108"/>
      <c r="C70" s="2200"/>
      <c r="D70" s="2246"/>
      <c r="E70" s="2223"/>
      <c r="F70" s="1961"/>
      <c r="G70" s="2223"/>
      <c r="H70" s="1961"/>
      <c r="I70" s="2223"/>
      <c r="J70" s="453" t="s">
        <v>1340</v>
      </c>
      <c r="K70" s="2223"/>
      <c r="L70" s="1961"/>
      <c r="M70" s="2238"/>
      <c r="N70" s="2239"/>
      <c r="O70" s="1961"/>
      <c r="P70" s="2043"/>
      <c r="Q70" s="2243" t="s">
        <v>1341</v>
      </c>
      <c r="R70" s="965">
        <v>50000000</v>
      </c>
      <c r="S70" s="2202">
        <v>42</v>
      </c>
      <c r="T70" s="1973" t="s">
        <v>1331</v>
      </c>
      <c r="U70" s="2242"/>
      <c r="V70" s="2250"/>
      <c r="W70" s="2250"/>
      <c r="X70" s="2250"/>
      <c r="Y70" s="2250"/>
      <c r="Z70" s="2250"/>
      <c r="AA70" s="2225"/>
      <c r="AB70" s="2225"/>
      <c r="AC70" s="2225"/>
      <c r="AD70" s="2208"/>
      <c r="AE70" s="2208"/>
      <c r="AF70" s="2208"/>
      <c r="AG70" s="2208"/>
      <c r="AH70" s="2208"/>
      <c r="AI70" s="2194"/>
      <c r="AJ70" s="2107"/>
      <c r="AK70" s="2102"/>
      <c r="AL70" s="2102"/>
      <c r="AM70" s="2161"/>
    </row>
    <row r="71" spans="1:39" s="412" customFormat="1" ht="38.25" customHeight="1" x14ac:dyDescent="0.2">
      <c r="A71" s="2108"/>
      <c r="B71" s="2108"/>
      <c r="C71" s="2200"/>
      <c r="D71" s="2246"/>
      <c r="E71" s="2223"/>
      <c r="F71" s="1961"/>
      <c r="G71" s="2223"/>
      <c r="H71" s="1961"/>
      <c r="I71" s="2223"/>
      <c r="J71" s="945" t="s">
        <v>1334</v>
      </c>
      <c r="K71" s="2223"/>
      <c r="L71" s="1961"/>
      <c r="M71" s="2238"/>
      <c r="N71" s="2239"/>
      <c r="O71" s="1961"/>
      <c r="P71" s="2043"/>
      <c r="Q71" s="2244"/>
      <c r="R71" s="965">
        <v>48000000</v>
      </c>
      <c r="S71" s="2212"/>
      <c r="T71" s="1960"/>
      <c r="U71" s="2242"/>
      <c r="V71" s="2250"/>
      <c r="W71" s="2250"/>
      <c r="X71" s="2250"/>
      <c r="Y71" s="2250"/>
      <c r="Z71" s="2250"/>
      <c r="AA71" s="2225"/>
      <c r="AB71" s="2225"/>
      <c r="AC71" s="2225"/>
      <c r="AD71" s="2208"/>
      <c r="AE71" s="2208"/>
      <c r="AF71" s="2208"/>
      <c r="AG71" s="2208"/>
      <c r="AH71" s="2208"/>
      <c r="AI71" s="2194"/>
      <c r="AJ71" s="2107"/>
      <c r="AK71" s="2102"/>
      <c r="AL71" s="2102"/>
      <c r="AM71" s="2161"/>
    </row>
    <row r="72" spans="1:39" s="412" customFormat="1" ht="62.25" customHeight="1" x14ac:dyDescent="0.2">
      <c r="A72" s="2108"/>
      <c r="B72" s="2108"/>
      <c r="C72" s="2200"/>
      <c r="D72" s="2246"/>
      <c r="E72" s="2223"/>
      <c r="F72" s="1961"/>
      <c r="G72" s="2223"/>
      <c r="H72" s="1961"/>
      <c r="I72" s="2224"/>
      <c r="J72" s="943" t="s">
        <v>1337</v>
      </c>
      <c r="K72" s="2245"/>
      <c r="L72" s="1961"/>
      <c r="M72" s="2238"/>
      <c r="N72" s="2239"/>
      <c r="O72" s="1961"/>
      <c r="P72" s="2043"/>
      <c r="Q72" s="463" t="s">
        <v>1342</v>
      </c>
      <c r="R72" s="942">
        <v>40000000</v>
      </c>
      <c r="S72" s="1061">
        <v>42</v>
      </c>
      <c r="T72" s="1043" t="s">
        <v>1331</v>
      </c>
      <c r="U72" s="2242"/>
      <c r="V72" s="2250"/>
      <c r="W72" s="2250"/>
      <c r="X72" s="2250"/>
      <c r="Y72" s="2250"/>
      <c r="Z72" s="2250"/>
      <c r="AA72" s="2225"/>
      <c r="AB72" s="2225"/>
      <c r="AC72" s="2225"/>
      <c r="AD72" s="2208"/>
      <c r="AE72" s="2208"/>
      <c r="AF72" s="2208"/>
      <c r="AG72" s="2208"/>
      <c r="AH72" s="2208"/>
      <c r="AI72" s="2194"/>
      <c r="AJ72" s="2107"/>
      <c r="AK72" s="2102"/>
      <c r="AL72" s="2102"/>
      <c r="AM72" s="2161"/>
    </row>
    <row r="73" spans="1:39" s="412" customFormat="1" ht="31.5" customHeight="1" x14ac:dyDescent="0.2">
      <c r="A73" s="2108"/>
      <c r="B73" s="2108"/>
      <c r="C73" s="2200"/>
      <c r="D73" s="2246"/>
      <c r="E73" s="2223"/>
      <c r="F73" s="1961"/>
      <c r="G73" s="2223"/>
      <c r="H73" s="1961"/>
      <c r="I73" s="2224"/>
      <c r="J73" s="944" t="s">
        <v>1334</v>
      </c>
      <c r="K73" s="2245"/>
      <c r="L73" s="1961"/>
      <c r="M73" s="2238"/>
      <c r="N73" s="2239"/>
      <c r="O73" s="1961"/>
      <c r="P73" s="2043"/>
      <c r="Q73" s="2235" t="s">
        <v>1343</v>
      </c>
      <c r="R73" s="942">
        <v>71000000</v>
      </c>
      <c r="S73" s="1061">
        <v>42</v>
      </c>
      <c r="T73" s="1043" t="s">
        <v>1331</v>
      </c>
      <c r="U73" s="2242"/>
      <c r="V73" s="2250"/>
      <c r="W73" s="2250"/>
      <c r="X73" s="2250"/>
      <c r="Y73" s="2250"/>
      <c r="Z73" s="2250"/>
      <c r="AA73" s="2225"/>
      <c r="AB73" s="2225"/>
      <c r="AC73" s="2225"/>
      <c r="AD73" s="2208"/>
      <c r="AE73" s="2208"/>
      <c r="AF73" s="2208"/>
      <c r="AG73" s="2208"/>
      <c r="AH73" s="2208"/>
      <c r="AI73" s="2194"/>
      <c r="AJ73" s="2107"/>
      <c r="AK73" s="2102"/>
      <c r="AL73" s="2102"/>
      <c r="AM73" s="2161"/>
    </row>
    <row r="74" spans="1:39" s="412" customFormat="1" ht="33.75" customHeight="1" x14ac:dyDescent="0.2">
      <c r="A74" s="2108"/>
      <c r="B74" s="2108"/>
      <c r="C74" s="2200"/>
      <c r="D74" s="2246"/>
      <c r="E74" s="2223"/>
      <c r="F74" s="1961"/>
      <c r="G74" s="2223"/>
      <c r="H74" s="1961"/>
      <c r="I74" s="2224"/>
      <c r="J74" s="944" t="s">
        <v>1332</v>
      </c>
      <c r="K74" s="2245"/>
      <c r="L74" s="1961"/>
      <c r="M74" s="2238"/>
      <c r="N74" s="2239"/>
      <c r="O74" s="1961"/>
      <c r="P74" s="2043"/>
      <c r="Q74" s="2237"/>
      <c r="R74" s="942">
        <v>50000000</v>
      </c>
      <c r="S74" s="1061">
        <v>42</v>
      </c>
      <c r="T74" s="1043" t="s">
        <v>1331</v>
      </c>
      <c r="U74" s="2242"/>
      <c r="V74" s="2250"/>
      <c r="W74" s="2250"/>
      <c r="X74" s="2250"/>
      <c r="Y74" s="2250"/>
      <c r="Z74" s="2250"/>
      <c r="AA74" s="2225"/>
      <c r="AB74" s="2225"/>
      <c r="AC74" s="2225"/>
      <c r="AD74" s="2208"/>
      <c r="AE74" s="2208"/>
      <c r="AF74" s="2208"/>
      <c r="AG74" s="2208"/>
      <c r="AH74" s="2208"/>
      <c r="AI74" s="2194"/>
      <c r="AJ74" s="2107"/>
      <c r="AK74" s="2102"/>
      <c r="AL74" s="2102"/>
      <c r="AM74" s="2161"/>
    </row>
    <row r="75" spans="1:39" s="412" customFormat="1" ht="30" customHeight="1" x14ac:dyDescent="0.2">
      <c r="A75" s="2108"/>
      <c r="B75" s="2108"/>
      <c r="C75" s="2200"/>
      <c r="D75" s="2246"/>
      <c r="E75" s="2223"/>
      <c r="F75" s="1961"/>
      <c r="G75" s="2223"/>
      <c r="H75" s="1961"/>
      <c r="I75" s="2224"/>
      <c r="J75" s="943" t="s">
        <v>1337</v>
      </c>
      <c r="K75" s="2245"/>
      <c r="L75" s="1961"/>
      <c r="M75" s="2238"/>
      <c r="N75" s="2239"/>
      <c r="O75" s="1961"/>
      <c r="P75" s="2043"/>
      <c r="Q75" s="2236"/>
      <c r="R75" s="783">
        <v>19000000</v>
      </c>
      <c r="S75" s="1061">
        <v>42</v>
      </c>
      <c r="T75" s="1043" t="s">
        <v>1331</v>
      </c>
      <c r="U75" s="2242"/>
      <c r="V75" s="2250"/>
      <c r="W75" s="2250"/>
      <c r="X75" s="2250"/>
      <c r="Y75" s="2250"/>
      <c r="Z75" s="2250"/>
      <c r="AA75" s="2225"/>
      <c r="AB75" s="2225"/>
      <c r="AC75" s="2225"/>
      <c r="AD75" s="2208"/>
      <c r="AE75" s="2208"/>
      <c r="AF75" s="2208"/>
      <c r="AG75" s="2208"/>
      <c r="AH75" s="2208"/>
      <c r="AI75" s="2194"/>
      <c r="AJ75" s="2107"/>
      <c r="AK75" s="2102"/>
      <c r="AL75" s="2102"/>
      <c r="AM75" s="2161"/>
    </row>
    <row r="76" spans="1:39" s="412" customFormat="1" ht="39.950000000000003" customHeight="1" x14ac:dyDescent="0.2">
      <c r="A76" s="2108"/>
      <c r="B76" s="2108"/>
      <c r="C76" s="2201"/>
      <c r="D76" s="2246"/>
      <c r="E76" s="2223"/>
      <c r="F76" s="1961"/>
      <c r="G76" s="2223"/>
      <c r="H76" s="1961"/>
      <c r="I76" s="2224"/>
      <c r="J76" s="944" t="s">
        <v>1334</v>
      </c>
      <c r="K76" s="2245"/>
      <c r="L76" s="1961"/>
      <c r="M76" s="2238"/>
      <c r="N76" s="2239"/>
      <c r="O76" s="1961"/>
      <c r="P76" s="2240"/>
      <c r="Q76" s="461" t="s">
        <v>1344</v>
      </c>
      <c r="R76" s="783">
        <v>50000000</v>
      </c>
      <c r="S76" s="1061">
        <v>42</v>
      </c>
      <c r="T76" s="1043" t="s">
        <v>1331</v>
      </c>
      <c r="U76" s="2242"/>
      <c r="V76" s="2251"/>
      <c r="W76" s="2251"/>
      <c r="X76" s="2251"/>
      <c r="Y76" s="2251"/>
      <c r="Z76" s="2251"/>
      <c r="AA76" s="2234"/>
      <c r="AB76" s="2234"/>
      <c r="AC76" s="2234"/>
      <c r="AD76" s="2208"/>
      <c r="AE76" s="2208"/>
      <c r="AF76" s="2208"/>
      <c r="AG76" s="2208"/>
      <c r="AH76" s="2098"/>
      <c r="AI76" s="2248"/>
      <c r="AJ76" s="1996"/>
      <c r="AK76" s="2103"/>
      <c r="AL76" s="2103"/>
      <c r="AM76" s="2105"/>
    </row>
    <row r="77" spans="1:39" s="412" customFormat="1" ht="57.75" customHeight="1" x14ac:dyDescent="0.2">
      <c r="A77" s="2108"/>
      <c r="B77" s="2108"/>
      <c r="C77" s="2199"/>
      <c r="D77" s="1992"/>
      <c r="E77" s="2202">
        <v>4501001</v>
      </c>
      <c r="F77" s="1973" t="s">
        <v>1345</v>
      </c>
      <c r="G77" s="2202">
        <v>450100100</v>
      </c>
      <c r="H77" s="1973" t="s">
        <v>1346</v>
      </c>
      <c r="I77" s="2202">
        <v>12</v>
      </c>
      <c r="J77" s="946" t="s">
        <v>1347</v>
      </c>
      <c r="K77" s="2202" t="s">
        <v>202</v>
      </c>
      <c r="L77" s="1973" t="s">
        <v>203</v>
      </c>
      <c r="M77" s="2204">
        <f>SUM(R77:R79)/N77</f>
        <v>1</v>
      </c>
      <c r="N77" s="2206">
        <f>SUM(R77:R79)</f>
        <v>36000000</v>
      </c>
      <c r="O77" s="1973" t="s">
        <v>1268</v>
      </c>
      <c r="P77" s="1973" t="s">
        <v>1348</v>
      </c>
      <c r="Q77" s="454" t="s">
        <v>1349</v>
      </c>
      <c r="R77" s="764">
        <v>30000000</v>
      </c>
      <c r="S77" s="1061">
        <v>20</v>
      </c>
      <c r="T77" s="1063" t="s">
        <v>1251</v>
      </c>
      <c r="U77" s="2029">
        <v>291786</v>
      </c>
      <c r="V77" s="2027">
        <v>270331</v>
      </c>
      <c r="W77" s="1990">
        <v>10204</v>
      </c>
      <c r="X77" s="1990">
        <v>39183</v>
      </c>
      <c r="Y77" s="1990">
        <v>310195</v>
      </c>
      <c r="Z77" s="1990">
        <v>110694</v>
      </c>
      <c r="AA77" s="1990"/>
      <c r="AB77" s="1990"/>
      <c r="AC77" s="1990"/>
      <c r="AD77" s="1990"/>
      <c r="AE77" s="1990"/>
      <c r="AF77" s="1990"/>
      <c r="AG77" s="2032"/>
      <c r="AH77" s="2029"/>
      <c r="AI77" s="2029"/>
      <c r="AJ77" s="1988">
        <f>SUM(U77:V79)</f>
        <v>562117</v>
      </c>
      <c r="AK77" s="1989">
        <v>44198</v>
      </c>
      <c r="AL77" s="1989">
        <v>44561</v>
      </c>
      <c r="AM77" s="1988" t="s">
        <v>1252</v>
      </c>
    </row>
    <row r="78" spans="1:39" s="412" customFormat="1" ht="39" customHeight="1" x14ac:dyDescent="0.2">
      <c r="A78" s="2108"/>
      <c r="B78" s="2108"/>
      <c r="C78" s="2200"/>
      <c r="D78" s="1993"/>
      <c r="E78" s="2203"/>
      <c r="F78" s="2026"/>
      <c r="G78" s="2203"/>
      <c r="H78" s="2026"/>
      <c r="I78" s="2203"/>
      <c r="J78" s="453" t="s">
        <v>1350</v>
      </c>
      <c r="K78" s="2203"/>
      <c r="L78" s="2026"/>
      <c r="M78" s="2205"/>
      <c r="N78" s="2207"/>
      <c r="O78" s="2026"/>
      <c r="P78" s="2026"/>
      <c r="Q78" s="2259" t="s">
        <v>1351</v>
      </c>
      <c r="R78" s="966">
        <v>1000000</v>
      </c>
      <c r="S78" s="2202">
        <v>20</v>
      </c>
      <c r="T78" s="2214" t="s">
        <v>1251</v>
      </c>
      <c r="U78" s="2029"/>
      <c r="V78" s="2028"/>
      <c r="W78" s="1991"/>
      <c r="X78" s="1991"/>
      <c r="Y78" s="1991"/>
      <c r="Z78" s="1991"/>
      <c r="AA78" s="1991"/>
      <c r="AB78" s="1991"/>
      <c r="AC78" s="1991"/>
      <c r="AD78" s="1991"/>
      <c r="AE78" s="1991"/>
      <c r="AF78" s="1991"/>
      <c r="AG78" s="2033"/>
      <c r="AH78" s="2029"/>
      <c r="AI78" s="2029"/>
      <c r="AJ78" s="1988"/>
      <c r="AK78" s="1989"/>
      <c r="AL78" s="1989"/>
      <c r="AM78" s="1988"/>
    </row>
    <row r="79" spans="1:39" s="412" customFormat="1" ht="64.5" customHeight="1" x14ac:dyDescent="0.2">
      <c r="A79" s="2108"/>
      <c r="B79" s="2108"/>
      <c r="C79" s="2201"/>
      <c r="D79" s="2211"/>
      <c r="E79" s="2212"/>
      <c r="F79" s="1960"/>
      <c r="G79" s="2212"/>
      <c r="H79" s="1960"/>
      <c r="I79" s="2212"/>
      <c r="J79" s="455" t="s">
        <v>1352</v>
      </c>
      <c r="K79" s="2212"/>
      <c r="L79" s="1960"/>
      <c r="M79" s="2232"/>
      <c r="N79" s="2233"/>
      <c r="O79" s="1960"/>
      <c r="P79" s="1960"/>
      <c r="Q79" s="2260"/>
      <c r="R79" s="966">
        <v>5000000</v>
      </c>
      <c r="S79" s="2212"/>
      <c r="T79" s="2261"/>
      <c r="U79" s="2029"/>
      <c r="V79" s="2028"/>
      <c r="W79" s="1991"/>
      <c r="X79" s="1991"/>
      <c r="Y79" s="1991"/>
      <c r="Z79" s="1991"/>
      <c r="AA79" s="1991"/>
      <c r="AB79" s="1991"/>
      <c r="AC79" s="1991"/>
      <c r="AD79" s="1991"/>
      <c r="AE79" s="1991"/>
      <c r="AF79" s="1991"/>
      <c r="AG79" s="2033"/>
      <c r="AH79" s="2029"/>
      <c r="AI79" s="2029"/>
      <c r="AJ79" s="1988"/>
      <c r="AK79" s="1989"/>
      <c r="AL79" s="1989"/>
      <c r="AM79" s="1988"/>
    </row>
    <row r="80" spans="1:39" ht="27.75" customHeight="1" x14ac:dyDescent="0.2">
      <c r="A80" s="465">
        <v>3</v>
      </c>
      <c r="B80" s="525" t="s">
        <v>104</v>
      </c>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row>
    <row r="81" spans="1:39" ht="27" customHeight="1" x14ac:dyDescent="0.2">
      <c r="A81" s="523"/>
      <c r="B81" s="524"/>
      <c r="C81" s="441">
        <v>3205</v>
      </c>
      <c r="D81" s="2030" t="s">
        <v>117</v>
      </c>
      <c r="E81" s="2030"/>
      <c r="F81" s="2030"/>
      <c r="G81" s="2030"/>
      <c r="H81" s="2030"/>
      <c r="I81" s="2030"/>
      <c r="J81" s="2030"/>
      <c r="K81" s="2030"/>
      <c r="L81" s="2030"/>
      <c r="M81" s="2030"/>
      <c r="N81" s="2030"/>
      <c r="O81" s="2030"/>
      <c r="P81" s="2030"/>
      <c r="Q81" s="2030"/>
      <c r="R81" s="2030"/>
      <c r="S81" s="2030"/>
      <c r="T81" s="2030"/>
      <c r="U81" s="2030"/>
      <c r="V81" s="2030"/>
      <c r="W81" s="2030"/>
      <c r="X81" s="2030"/>
      <c r="Y81" s="2030"/>
      <c r="Z81" s="2030"/>
      <c r="AA81" s="2030"/>
      <c r="AB81" s="2030"/>
      <c r="AC81" s="2030"/>
      <c r="AD81" s="2030"/>
      <c r="AE81" s="2030"/>
      <c r="AF81" s="2030"/>
      <c r="AG81" s="2030"/>
      <c r="AH81" s="2030"/>
      <c r="AI81" s="2030"/>
      <c r="AJ81" s="2030"/>
      <c r="AK81" s="2030"/>
      <c r="AL81" s="2030"/>
      <c r="AM81" s="2031"/>
    </row>
    <row r="82" spans="1:39" ht="92.25" customHeight="1" x14ac:dyDescent="0.2">
      <c r="A82" s="523"/>
      <c r="B82" s="524"/>
      <c r="C82" s="2252"/>
      <c r="D82" s="2252"/>
      <c r="E82" s="2254">
        <v>3205002</v>
      </c>
      <c r="F82" s="2255" t="s">
        <v>204</v>
      </c>
      <c r="G82" s="1909">
        <v>320500200</v>
      </c>
      <c r="H82" s="2256" t="s">
        <v>205</v>
      </c>
      <c r="I82" s="2034">
        <v>3</v>
      </c>
      <c r="J82" s="2035" t="s">
        <v>1353</v>
      </c>
      <c r="K82" s="2120" t="s">
        <v>206</v>
      </c>
      <c r="L82" s="2255" t="s">
        <v>207</v>
      </c>
      <c r="M82" s="2262">
        <f>SUM(R82:R83)/N82</f>
        <v>1</v>
      </c>
      <c r="N82" s="2264">
        <f>SUM(R82:R83)</f>
        <v>45000000</v>
      </c>
      <c r="O82" s="2255" t="s">
        <v>1354</v>
      </c>
      <c r="P82" s="2257" t="s">
        <v>1355</v>
      </c>
      <c r="Q82" s="464" t="s">
        <v>1356</v>
      </c>
      <c r="R82" s="784">
        <v>31000000</v>
      </c>
      <c r="S82" s="1055">
        <v>20</v>
      </c>
      <c r="T82" s="786" t="s">
        <v>1251</v>
      </c>
      <c r="U82" s="2005">
        <v>181571</v>
      </c>
      <c r="V82" s="2005">
        <v>173060</v>
      </c>
      <c r="W82" s="2005">
        <v>98942</v>
      </c>
      <c r="X82" s="2005">
        <v>114369</v>
      </c>
      <c r="Y82" s="2005">
        <v>114368</v>
      </c>
      <c r="Z82" s="2005">
        <v>26952</v>
      </c>
      <c r="AA82" s="2005"/>
      <c r="AB82" s="2005"/>
      <c r="AC82" s="2005"/>
      <c r="AD82" s="2005"/>
      <c r="AE82" s="2005"/>
      <c r="AF82" s="2005"/>
      <c r="AG82" s="2005"/>
      <c r="AH82" s="2005"/>
      <c r="AI82" s="2005"/>
      <c r="AJ82" s="2005">
        <f>W82+X82+Y82+Z82</f>
        <v>354631</v>
      </c>
      <c r="AK82" s="1995">
        <v>44198</v>
      </c>
      <c r="AL82" s="1995">
        <v>44196</v>
      </c>
      <c r="AM82" s="2005" t="s">
        <v>1264</v>
      </c>
    </row>
    <row r="83" spans="1:39" ht="88.5" customHeight="1" x14ac:dyDescent="0.2">
      <c r="A83" s="523"/>
      <c r="B83" s="524"/>
      <c r="C83" s="2253"/>
      <c r="D83" s="2253"/>
      <c r="E83" s="2254"/>
      <c r="F83" s="2255"/>
      <c r="G83" s="1909"/>
      <c r="H83" s="2256"/>
      <c r="I83" s="2034"/>
      <c r="J83" s="2036"/>
      <c r="K83" s="2120"/>
      <c r="L83" s="2255"/>
      <c r="M83" s="2263"/>
      <c r="N83" s="2264"/>
      <c r="O83" s="2255"/>
      <c r="P83" s="2258"/>
      <c r="Q83" s="765" t="s">
        <v>1357</v>
      </c>
      <c r="R83" s="785">
        <v>14000000</v>
      </c>
      <c r="S83" s="767">
        <v>20</v>
      </c>
      <c r="T83" s="766" t="s">
        <v>1251</v>
      </c>
      <c r="U83" s="2005"/>
      <c r="V83" s="2005"/>
      <c r="W83" s="2005"/>
      <c r="X83" s="2005"/>
      <c r="Y83" s="2005"/>
      <c r="Z83" s="2005"/>
      <c r="AA83" s="2005"/>
      <c r="AB83" s="2005"/>
      <c r="AC83" s="2005"/>
      <c r="AD83" s="2005"/>
      <c r="AE83" s="2005"/>
      <c r="AF83" s="2005"/>
      <c r="AG83" s="2005"/>
      <c r="AH83" s="2005"/>
      <c r="AI83" s="2005"/>
      <c r="AJ83" s="2005"/>
      <c r="AK83" s="1995"/>
      <c r="AL83" s="1995"/>
      <c r="AM83" s="2005"/>
    </row>
    <row r="84" spans="1:39" s="468" customFormat="1" ht="38.1" customHeight="1" x14ac:dyDescent="0.25">
      <c r="A84" s="1057"/>
      <c r="B84" s="1058"/>
      <c r="C84" s="1050">
        <v>4503</v>
      </c>
      <c r="D84" s="1048" t="s">
        <v>208</v>
      </c>
      <c r="E84" s="1048"/>
      <c r="F84" s="1048"/>
      <c r="G84" s="1048"/>
      <c r="H84" s="1048"/>
      <c r="I84" s="1048"/>
      <c r="J84" s="1049"/>
      <c r="K84" s="1048"/>
      <c r="L84" s="1048"/>
      <c r="M84" s="1049"/>
      <c r="N84" s="1048"/>
      <c r="O84" s="1049"/>
      <c r="P84" s="1049"/>
      <c r="Q84" s="1048"/>
      <c r="R84" s="1048"/>
      <c r="S84" s="1048"/>
      <c r="T84" s="1048"/>
      <c r="U84" s="1048"/>
      <c r="V84" s="1048"/>
      <c r="W84" s="1048"/>
      <c r="X84" s="1048"/>
      <c r="Y84" s="1048"/>
      <c r="Z84" s="1048"/>
      <c r="AA84" s="1048"/>
      <c r="AB84" s="1048"/>
      <c r="AC84" s="1048"/>
      <c r="AD84" s="1048"/>
      <c r="AE84" s="1048"/>
      <c r="AF84" s="1048"/>
      <c r="AG84" s="1048"/>
      <c r="AH84" s="1048"/>
      <c r="AI84" s="1048"/>
      <c r="AJ84" s="1048"/>
      <c r="AK84" s="1048"/>
      <c r="AL84" s="1048"/>
      <c r="AM84" s="1050"/>
    </row>
    <row r="85" spans="1:39" ht="82.5" customHeight="1" x14ac:dyDescent="0.2">
      <c r="A85" s="1057"/>
      <c r="B85" s="2067"/>
      <c r="C85" s="2070"/>
      <c r="D85" s="2070"/>
      <c r="E85" s="2076">
        <v>4503002</v>
      </c>
      <c r="F85" s="2073" t="s">
        <v>209</v>
      </c>
      <c r="G85" s="2268">
        <v>450300200</v>
      </c>
      <c r="H85" s="2073" t="s">
        <v>210</v>
      </c>
      <c r="I85" s="2265">
        <v>4000</v>
      </c>
      <c r="J85" s="1994" t="s">
        <v>1358</v>
      </c>
      <c r="K85" s="2284" t="s">
        <v>211</v>
      </c>
      <c r="L85" s="2286" t="s">
        <v>212</v>
      </c>
      <c r="M85" s="2048">
        <f>SUM(R85:R87)/SUM(N85:N100)</f>
        <v>0.12162162162162163</v>
      </c>
      <c r="N85" s="2008">
        <f>SUM(R85:R100)</f>
        <v>148000000</v>
      </c>
      <c r="O85" s="1986" t="s">
        <v>213</v>
      </c>
      <c r="P85" s="2020" t="s">
        <v>1359</v>
      </c>
      <c r="Q85" s="469" t="s">
        <v>1360</v>
      </c>
      <c r="R85" s="536">
        <v>14000000</v>
      </c>
      <c r="S85" s="585">
        <v>20</v>
      </c>
      <c r="T85" s="444" t="s">
        <v>1251</v>
      </c>
      <c r="U85" s="2006">
        <v>296582</v>
      </c>
      <c r="V85" s="2006">
        <v>284952</v>
      </c>
      <c r="W85" s="2006">
        <v>135545</v>
      </c>
      <c r="X85" s="2006">
        <v>44254</v>
      </c>
      <c r="Y85" s="2006">
        <v>309146</v>
      </c>
      <c r="Z85" s="2006">
        <v>92589</v>
      </c>
      <c r="AA85" s="2006">
        <v>2145</v>
      </c>
      <c r="AB85" s="2006">
        <v>12718</v>
      </c>
      <c r="AC85" s="1996">
        <v>0</v>
      </c>
      <c r="AD85" s="1996">
        <v>0</v>
      </c>
      <c r="AE85" s="1996">
        <v>0</v>
      </c>
      <c r="AF85" s="1996">
        <v>0</v>
      </c>
      <c r="AG85" s="1996">
        <v>0</v>
      </c>
      <c r="AH85" s="1996">
        <v>0</v>
      </c>
      <c r="AI85" s="1996">
        <v>0</v>
      </c>
      <c r="AJ85" s="1996">
        <f>W85+X85+Y85+Z85</f>
        <v>581534</v>
      </c>
      <c r="AK85" s="1999">
        <v>44198</v>
      </c>
      <c r="AL85" s="1999">
        <v>44195</v>
      </c>
      <c r="AM85" s="2276" t="s">
        <v>1264</v>
      </c>
    </row>
    <row r="86" spans="1:39" ht="39.75" customHeight="1" x14ac:dyDescent="0.2">
      <c r="A86" s="1057"/>
      <c r="B86" s="2068"/>
      <c r="C86" s="2071"/>
      <c r="D86" s="2071"/>
      <c r="E86" s="2077"/>
      <c r="F86" s="2074"/>
      <c r="G86" s="2269"/>
      <c r="H86" s="2074"/>
      <c r="I86" s="2266"/>
      <c r="J86" s="1994"/>
      <c r="K86" s="2285"/>
      <c r="L86" s="2287"/>
      <c r="M86" s="2048"/>
      <c r="N86" s="2009"/>
      <c r="O86" s="1986"/>
      <c r="P86" s="2020"/>
      <c r="Q86" s="469" t="s">
        <v>1361</v>
      </c>
      <c r="R86" s="536">
        <v>2000000</v>
      </c>
      <c r="S86" s="585">
        <v>20</v>
      </c>
      <c r="T86" s="444" t="s">
        <v>1251</v>
      </c>
      <c r="U86" s="1991"/>
      <c r="V86" s="1991"/>
      <c r="W86" s="1991"/>
      <c r="X86" s="1991"/>
      <c r="Y86" s="1991"/>
      <c r="Z86" s="1991"/>
      <c r="AA86" s="1991"/>
      <c r="AB86" s="1991"/>
      <c r="AC86" s="1997"/>
      <c r="AD86" s="1997"/>
      <c r="AE86" s="1997"/>
      <c r="AF86" s="1997"/>
      <c r="AG86" s="1997"/>
      <c r="AH86" s="1997"/>
      <c r="AI86" s="1997"/>
      <c r="AJ86" s="1997"/>
      <c r="AK86" s="2000"/>
      <c r="AL86" s="2000"/>
      <c r="AM86" s="2277"/>
    </row>
    <row r="87" spans="1:39" ht="52.5" customHeight="1" x14ac:dyDescent="0.2">
      <c r="A87" s="1057"/>
      <c r="B87" s="2068"/>
      <c r="C87" s="2071"/>
      <c r="D87" s="2071"/>
      <c r="E87" s="2078"/>
      <c r="F87" s="2075"/>
      <c r="G87" s="2270"/>
      <c r="H87" s="2075"/>
      <c r="I87" s="2267"/>
      <c r="J87" s="1994"/>
      <c r="K87" s="2285"/>
      <c r="L87" s="2287"/>
      <c r="M87" s="2049"/>
      <c r="N87" s="2009"/>
      <c r="O87" s="1986"/>
      <c r="P87" s="2021"/>
      <c r="Q87" s="469" t="s">
        <v>1362</v>
      </c>
      <c r="R87" s="536">
        <v>2000000</v>
      </c>
      <c r="S87" s="585">
        <v>20</v>
      </c>
      <c r="T87" s="444" t="s">
        <v>1251</v>
      </c>
      <c r="U87" s="1991"/>
      <c r="V87" s="1991"/>
      <c r="W87" s="1991"/>
      <c r="X87" s="1991"/>
      <c r="Y87" s="1991"/>
      <c r="Z87" s="1991"/>
      <c r="AA87" s="1991"/>
      <c r="AB87" s="1991"/>
      <c r="AC87" s="1997"/>
      <c r="AD87" s="1997"/>
      <c r="AE87" s="1997"/>
      <c r="AF87" s="1997"/>
      <c r="AG87" s="1997"/>
      <c r="AH87" s="1997"/>
      <c r="AI87" s="1997"/>
      <c r="AJ87" s="1997"/>
      <c r="AK87" s="2000"/>
      <c r="AL87" s="2000"/>
      <c r="AM87" s="2277"/>
    </row>
    <row r="88" spans="1:39" s="526" customFormat="1" ht="49.5" customHeight="1" x14ac:dyDescent="0.2">
      <c r="A88" s="527"/>
      <c r="B88" s="2068"/>
      <c r="C88" s="2071"/>
      <c r="D88" s="2071"/>
      <c r="E88" s="2080">
        <v>4503003</v>
      </c>
      <c r="F88" s="2278" t="s">
        <v>201</v>
      </c>
      <c r="G88" s="2080">
        <v>450300300</v>
      </c>
      <c r="H88" s="2278" t="s">
        <v>214</v>
      </c>
      <c r="I88" s="2080">
        <v>12</v>
      </c>
      <c r="J88" s="1299" t="s">
        <v>1363</v>
      </c>
      <c r="K88" s="2074"/>
      <c r="L88" s="2287"/>
      <c r="M88" s="2271">
        <f>SUM(R88:R97)/N85</f>
        <v>0.67567567567567566</v>
      </c>
      <c r="N88" s="2009"/>
      <c r="O88" s="1986"/>
      <c r="P88" s="2019" t="s">
        <v>1364</v>
      </c>
      <c r="Q88" s="1300" t="s">
        <v>1365</v>
      </c>
      <c r="R88" s="1301">
        <v>10000000</v>
      </c>
      <c r="S88" s="970">
        <v>20</v>
      </c>
      <c r="T88" s="971" t="s">
        <v>1251</v>
      </c>
      <c r="U88" s="1991"/>
      <c r="V88" s="1991"/>
      <c r="W88" s="1991"/>
      <c r="X88" s="1991"/>
      <c r="Y88" s="1991"/>
      <c r="Z88" s="1991"/>
      <c r="AA88" s="1991"/>
      <c r="AB88" s="1991"/>
      <c r="AC88" s="1997"/>
      <c r="AD88" s="1997"/>
      <c r="AE88" s="1997"/>
      <c r="AF88" s="1997"/>
      <c r="AG88" s="1997"/>
      <c r="AH88" s="1997"/>
      <c r="AI88" s="1997"/>
      <c r="AJ88" s="1997"/>
      <c r="AK88" s="2000"/>
      <c r="AL88" s="2000"/>
      <c r="AM88" s="2277"/>
    </row>
    <row r="89" spans="1:39" s="526" customFormat="1" ht="25.5" customHeight="1" x14ac:dyDescent="0.2">
      <c r="A89" s="527"/>
      <c r="B89" s="2068"/>
      <c r="C89" s="2071"/>
      <c r="D89" s="2071"/>
      <c r="E89" s="2081"/>
      <c r="F89" s="2279"/>
      <c r="G89" s="2081"/>
      <c r="H89" s="2279"/>
      <c r="I89" s="2081"/>
      <c r="J89" s="1302" t="s">
        <v>1366</v>
      </c>
      <c r="K89" s="2074"/>
      <c r="L89" s="2287"/>
      <c r="M89" s="2271"/>
      <c r="N89" s="2009"/>
      <c r="O89" s="1986"/>
      <c r="P89" s="2019"/>
      <c r="Q89" s="2004" t="s">
        <v>1367</v>
      </c>
      <c r="R89" s="1303">
        <v>28400000</v>
      </c>
      <c r="S89" s="970">
        <v>20</v>
      </c>
      <c r="T89" s="971" t="s">
        <v>1251</v>
      </c>
      <c r="U89" s="1991"/>
      <c r="V89" s="1991"/>
      <c r="W89" s="1991"/>
      <c r="X89" s="1991"/>
      <c r="Y89" s="1991"/>
      <c r="Z89" s="1991"/>
      <c r="AA89" s="1991"/>
      <c r="AB89" s="1991"/>
      <c r="AC89" s="1997"/>
      <c r="AD89" s="1997"/>
      <c r="AE89" s="1997"/>
      <c r="AF89" s="1997"/>
      <c r="AG89" s="1997"/>
      <c r="AH89" s="1997"/>
      <c r="AI89" s="1997"/>
      <c r="AJ89" s="1997"/>
      <c r="AK89" s="2000"/>
      <c r="AL89" s="2000"/>
      <c r="AM89" s="2277"/>
    </row>
    <row r="90" spans="1:39" s="526" customFormat="1" ht="27.75" customHeight="1" x14ac:dyDescent="0.2">
      <c r="A90" s="527"/>
      <c r="B90" s="2068"/>
      <c r="C90" s="2071"/>
      <c r="D90" s="2071"/>
      <c r="E90" s="2081"/>
      <c r="F90" s="2279"/>
      <c r="G90" s="2081"/>
      <c r="H90" s="2279"/>
      <c r="I90" s="2081"/>
      <c r="J90" s="1302" t="s">
        <v>1368</v>
      </c>
      <c r="K90" s="2074"/>
      <c r="L90" s="2287"/>
      <c r="M90" s="2271"/>
      <c r="N90" s="2009"/>
      <c r="O90" s="1986"/>
      <c r="P90" s="2019"/>
      <c r="Q90" s="2003"/>
      <c r="R90" s="1303">
        <v>6800000</v>
      </c>
      <c r="S90" s="970">
        <v>20</v>
      </c>
      <c r="T90" s="971" t="s">
        <v>1251</v>
      </c>
      <c r="U90" s="1991"/>
      <c r="V90" s="1991"/>
      <c r="W90" s="1991"/>
      <c r="X90" s="1991"/>
      <c r="Y90" s="1991"/>
      <c r="Z90" s="1991"/>
      <c r="AA90" s="1991"/>
      <c r="AB90" s="1991"/>
      <c r="AC90" s="1997"/>
      <c r="AD90" s="1997"/>
      <c r="AE90" s="1997"/>
      <c r="AF90" s="1997"/>
      <c r="AG90" s="1997"/>
      <c r="AH90" s="1997"/>
      <c r="AI90" s="1997"/>
      <c r="AJ90" s="1997"/>
      <c r="AK90" s="2000"/>
      <c r="AL90" s="2000"/>
      <c r="AM90" s="2277"/>
    </row>
    <row r="91" spans="1:39" s="526" customFormat="1" ht="60" customHeight="1" x14ac:dyDescent="0.2">
      <c r="A91" s="527"/>
      <c r="B91" s="2068"/>
      <c r="C91" s="2071"/>
      <c r="D91" s="2071"/>
      <c r="E91" s="2081"/>
      <c r="F91" s="2279"/>
      <c r="G91" s="2081"/>
      <c r="H91" s="2279"/>
      <c r="I91" s="2081"/>
      <c r="J91" s="1302" t="s">
        <v>1366</v>
      </c>
      <c r="K91" s="2074"/>
      <c r="L91" s="2287"/>
      <c r="M91" s="2271"/>
      <c r="N91" s="2009"/>
      <c r="O91" s="1986"/>
      <c r="P91" s="2019"/>
      <c r="Q91" s="1304" t="s">
        <v>1369</v>
      </c>
      <c r="R91" s="1305">
        <v>14400000</v>
      </c>
      <c r="S91" s="970">
        <v>20</v>
      </c>
      <c r="T91" s="971" t="s">
        <v>1251</v>
      </c>
      <c r="U91" s="1991"/>
      <c r="V91" s="1991"/>
      <c r="W91" s="1991"/>
      <c r="X91" s="1991"/>
      <c r="Y91" s="1991"/>
      <c r="Z91" s="1991"/>
      <c r="AA91" s="1991"/>
      <c r="AB91" s="1991"/>
      <c r="AC91" s="1997"/>
      <c r="AD91" s="1997"/>
      <c r="AE91" s="1997"/>
      <c r="AF91" s="1997"/>
      <c r="AG91" s="1997"/>
      <c r="AH91" s="1997"/>
      <c r="AI91" s="1997"/>
      <c r="AJ91" s="1997"/>
      <c r="AK91" s="2000"/>
      <c r="AL91" s="2000"/>
      <c r="AM91" s="2277"/>
    </row>
    <row r="92" spans="1:39" s="526" customFormat="1" ht="33.75" customHeight="1" x14ac:dyDescent="0.2">
      <c r="A92" s="527"/>
      <c r="B92" s="2068"/>
      <c r="C92" s="2071"/>
      <c r="D92" s="2071"/>
      <c r="E92" s="2081"/>
      <c r="F92" s="2279"/>
      <c r="G92" s="2081"/>
      <c r="H92" s="2279"/>
      <c r="I92" s="2081"/>
      <c r="J92" s="1302" t="s">
        <v>1370</v>
      </c>
      <c r="K92" s="2074"/>
      <c r="L92" s="2287"/>
      <c r="M92" s="2271"/>
      <c r="N92" s="2009"/>
      <c r="O92" s="1986"/>
      <c r="P92" s="2019"/>
      <c r="Q92" s="2002" t="s">
        <v>1371</v>
      </c>
      <c r="R92" s="1305">
        <v>10000000</v>
      </c>
      <c r="S92" s="970">
        <v>20</v>
      </c>
      <c r="T92" s="971" t="s">
        <v>1251</v>
      </c>
      <c r="U92" s="1991"/>
      <c r="V92" s="1991"/>
      <c r="W92" s="1991"/>
      <c r="X92" s="1991"/>
      <c r="Y92" s="1991"/>
      <c r="Z92" s="1991"/>
      <c r="AA92" s="1991"/>
      <c r="AB92" s="1991"/>
      <c r="AC92" s="1997"/>
      <c r="AD92" s="1997"/>
      <c r="AE92" s="1997"/>
      <c r="AF92" s="1997"/>
      <c r="AG92" s="1997"/>
      <c r="AH92" s="1997"/>
      <c r="AI92" s="1997"/>
      <c r="AJ92" s="1997"/>
      <c r="AK92" s="2000"/>
      <c r="AL92" s="2000"/>
      <c r="AM92" s="2277"/>
    </row>
    <row r="93" spans="1:39" s="526" customFormat="1" ht="26.25" customHeight="1" x14ac:dyDescent="0.2">
      <c r="A93" s="527"/>
      <c r="B93" s="2068"/>
      <c r="C93" s="2071"/>
      <c r="D93" s="2071"/>
      <c r="E93" s="2081"/>
      <c r="F93" s="2279"/>
      <c r="G93" s="2081"/>
      <c r="H93" s="2279"/>
      <c r="I93" s="2081"/>
      <c r="J93" s="1302" t="s">
        <v>1368</v>
      </c>
      <c r="K93" s="2074"/>
      <c r="L93" s="2287"/>
      <c r="M93" s="2271"/>
      <c r="N93" s="2009"/>
      <c r="O93" s="1986"/>
      <c r="P93" s="2019"/>
      <c r="Q93" s="2003"/>
      <c r="R93" s="1306">
        <v>5200000</v>
      </c>
      <c r="S93" s="1307"/>
      <c r="T93" s="1308"/>
      <c r="U93" s="1991"/>
      <c r="V93" s="1991"/>
      <c r="W93" s="1991"/>
      <c r="X93" s="1991"/>
      <c r="Y93" s="1991"/>
      <c r="Z93" s="1991"/>
      <c r="AA93" s="1991"/>
      <c r="AB93" s="1991"/>
      <c r="AC93" s="1997"/>
      <c r="AD93" s="1997"/>
      <c r="AE93" s="1997"/>
      <c r="AF93" s="1997"/>
      <c r="AG93" s="1997"/>
      <c r="AH93" s="1997"/>
      <c r="AI93" s="1997"/>
      <c r="AJ93" s="1997"/>
      <c r="AK93" s="2000"/>
      <c r="AL93" s="2000"/>
      <c r="AM93" s="2277"/>
    </row>
    <row r="94" spans="1:39" s="526" customFormat="1" ht="37.5" customHeight="1" x14ac:dyDescent="0.2">
      <c r="A94" s="527"/>
      <c r="B94" s="2068"/>
      <c r="C94" s="2071"/>
      <c r="D94" s="2071"/>
      <c r="E94" s="2081"/>
      <c r="F94" s="2279"/>
      <c r="G94" s="2081"/>
      <c r="H94" s="2279"/>
      <c r="I94" s="2081"/>
      <c r="J94" s="1302" t="s">
        <v>1372</v>
      </c>
      <c r="K94" s="2074"/>
      <c r="L94" s="2287"/>
      <c r="M94" s="2271"/>
      <c r="N94" s="2009"/>
      <c r="O94" s="1986"/>
      <c r="P94" s="2019"/>
      <c r="Q94" s="1309" t="s">
        <v>1373</v>
      </c>
      <c r="R94" s="1310">
        <v>2700000</v>
      </c>
      <c r="S94" s="1307">
        <v>20</v>
      </c>
      <c r="T94" s="1308" t="s">
        <v>1251</v>
      </c>
      <c r="U94" s="1991"/>
      <c r="V94" s="1991"/>
      <c r="W94" s="1991"/>
      <c r="X94" s="1991"/>
      <c r="Y94" s="1991"/>
      <c r="Z94" s="1991"/>
      <c r="AA94" s="1991"/>
      <c r="AB94" s="1991"/>
      <c r="AC94" s="1997"/>
      <c r="AD94" s="1997"/>
      <c r="AE94" s="1997"/>
      <c r="AF94" s="1997"/>
      <c r="AG94" s="1997"/>
      <c r="AH94" s="1997"/>
      <c r="AI94" s="1997"/>
      <c r="AJ94" s="1997"/>
      <c r="AK94" s="2000"/>
      <c r="AL94" s="2000"/>
      <c r="AM94" s="2277"/>
    </row>
    <row r="95" spans="1:39" s="526" customFormat="1" ht="57" customHeight="1" x14ac:dyDescent="0.2">
      <c r="A95" s="527"/>
      <c r="B95" s="2068"/>
      <c r="C95" s="2071"/>
      <c r="D95" s="2071"/>
      <c r="E95" s="2081"/>
      <c r="F95" s="2279"/>
      <c r="G95" s="2081"/>
      <c r="H95" s="2279"/>
      <c r="I95" s="2081"/>
      <c r="J95" s="1302" t="s">
        <v>1363</v>
      </c>
      <c r="K95" s="2074"/>
      <c r="L95" s="2287"/>
      <c r="M95" s="2271"/>
      <c r="N95" s="2009"/>
      <c r="O95" s="1986"/>
      <c r="P95" s="2019"/>
      <c r="Q95" s="1311" t="s">
        <v>1374</v>
      </c>
      <c r="R95" s="1301">
        <v>4200000</v>
      </c>
      <c r="S95" s="970">
        <v>20</v>
      </c>
      <c r="T95" s="971" t="s">
        <v>1251</v>
      </c>
      <c r="U95" s="1991"/>
      <c r="V95" s="1991"/>
      <c r="W95" s="1991"/>
      <c r="X95" s="1991"/>
      <c r="Y95" s="1991"/>
      <c r="Z95" s="1991"/>
      <c r="AA95" s="1991"/>
      <c r="AB95" s="1991"/>
      <c r="AC95" s="1997"/>
      <c r="AD95" s="1997"/>
      <c r="AE95" s="1997"/>
      <c r="AF95" s="1997"/>
      <c r="AG95" s="1997"/>
      <c r="AH95" s="1997"/>
      <c r="AI95" s="1997"/>
      <c r="AJ95" s="1997"/>
      <c r="AK95" s="2000"/>
      <c r="AL95" s="2000"/>
      <c r="AM95" s="2277"/>
    </row>
    <row r="96" spans="1:39" s="526" customFormat="1" ht="30" customHeight="1" x14ac:dyDescent="0.2">
      <c r="A96" s="527"/>
      <c r="B96" s="2068"/>
      <c r="C96" s="2071"/>
      <c r="D96" s="2071"/>
      <c r="E96" s="2081"/>
      <c r="F96" s="2279"/>
      <c r="G96" s="2081"/>
      <c r="H96" s="2279"/>
      <c r="I96" s="2081"/>
      <c r="J96" s="1302" t="s">
        <v>1363</v>
      </c>
      <c r="K96" s="2074"/>
      <c r="L96" s="2287"/>
      <c r="M96" s="2271"/>
      <c r="N96" s="2009"/>
      <c r="O96" s="1986"/>
      <c r="P96" s="2019"/>
      <c r="Q96" s="2002" t="s">
        <v>1375</v>
      </c>
      <c r="R96" s="1303">
        <v>5800000</v>
      </c>
      <c r="S96" s="970"/>
      <c r="T96" s="971"/>
      <c r="U96" s="1991"/>
      <c r="V96" s="1991"/>
      <c r="W96" s="1991"/>
      <c r="X96" s="1991"/>
      <c r="Y96" s="1991"/>
      <c r="Z96" s="1991"/>
      <c r="AA96" s="1991"/>
      <c r="AB96" s="1991"/>
      <c r="AC96" s="1997"/>
      <c r="AD96" s="1997"/>
      <c r="AE96" s="1997"/>
      <c r="AF96" s="1997"/>
      <c r="AG96" s="1997"/>
      <c r="AH96" s="1997"/>
      <c r="AI96" s="1997"/>
      <c r="AJ96" s="1997"/>
      <c r="AK96" s="2000"/>
      <c r="AL96" s="2000"/>
      <c r="AM96" s="2277"/>
    </row>
    <row r="97" spans="1:39" s="526" customFormat="1" ht="33.75" customHeight="1" x14ac:dyDescent="0.2">
      <c r="A97" s="527"/>
      <c r="B97" s="2068"/>
      <c r="C97" s="2071"/>
      <c r="D97" s="2071"/>
      <c r="E97" s="2081"/>
      <c r="F97" s="2279"/>
      <c r="G97" s="2081"/>
      <c r="H97" s="2279"/>
      <c r="I97" s="2081"/>
      <c r="J97" s="1312" t="s">
        <v>1376</v>
      </c>
      <c r="K97" s="2074"/>
      <c r="L97" s="2287"/>
      <c r="M97" s="2271"/>
      <c r="N97" s="2009"/>
      <c r="O97" s="1986"/>
      <c r="P97" s="2019"/>
      <c r="Q97" s="2004"/>
      <c r="R97" s="1306">
        <v>12500000</v>
      </c>
      <c r="S97" s="1307">
        <v>20</v>
      </c>
      <c r="T97" s="971" t="s">
        <v>1251</v>
      </c>
      <c r="U97" s="1991"/>
      <c r="V97" s="1991"/>
      <c r="W97" s="1991"/>
      <c r="X97" s="1991"/>
      <c r="Y97" s="1991"/>
      <c r="Z97" s="1991"/>
      <c r="AA97" s="1991"/>
      <c r="AB97" s="1991"/>
      <c r="AC97" s="1997"/>
      <c r="AD97" s="1997"/>
      <c r="AE97" s="1997"/>
      <c r="AF97" s="1997"/>
      <c r="AG97" s="1997"/>
      <c r="AH97" s="1997"/>
      <c r="AI97" s="1997"/>
      <c r="AJ97" s="1997"/>
      <c r="AK97" s="2000"/>
      <c r="AL97" s="2000"/>
      <c r="AM97" s="2277"/>
    </row>
    <row r="98" spans="1:39" ht="33.75" customHeight="1" x14ac:dyDescent="0.2">
      <c r="A98" s="1057"/>
      <c r="B98" s="2068"/>
      <c r="C98" s="2071"/>
      <c r="D98" s="2071"/>
      <c r="E98" s="2011">
        <v>4503016</v>
      </c>
      <c r="F98" s="2011" t="s">
        <v>215</v>
      </c>
      <c r="G98" s="2011">
        <v>450301600</v>
      </c>
      <c r="H98" s="2011" t="s">
        <v>216</v>
      </c>
      <c r="I98" s="2035">
        <v>1</v>
      </c>
      <c r="J98" s="470" t="s">
        <v>1377</v>
      </c>
      <c r="K98" s="2074"/>
      <c r="L98" s="2287"/>
      <c r="M98" s="2048">
        <f>SUM(R98:R100)/SUM(N85:N100)</f>
        <v>0.20270270270270271</v>
      </c>
      <c r="N98" s="2009"/>
      <c r="O98" s="1986"/>
      <c r="P98" s="2040" t="s">
        <v>1378</v>
      </c>
      <c r="Q98" s="1952" t="s">
        <v>1379</v>
      </c>
      <c r="R98" s="1313">
        <v>9600000</v>
      </c>
      <c r="S98" s="471">
        <v>20</v>
      </c>
      <c r="T98" s="472" t="s">
        <v>1251</v>
      </c>
      <c r="U98" s="1991"/>
      <c r="V98" s="1991"/>
      <c r="W98" s="1991"/>
      <c r="X98" s="1991"/>
      <c r="Y98" s="1991"/>
      <c r="Z98" s="1991"/>
      <c r="AA98" s="1991"/>
      <c r="AB98" s="1991"/>
      <c r="AC98" s="1997"/>
      <c r="AD98" s="1997"/>
      <c r="AE98" s="1997"/>
      <c r="AF98" s="1997"/>
      <c r="AG98" s="1997"/>
      <c r="AH98" s="1997"/>
      <c r="AI98" s="1997"/>
      <c r="AJ98" s="1997"/>
      <c r="AK98" s="2000"/>
      <c r="AL98" s="2000"/>
      <c r="AM98" s="2277"/>
    </row>
    <row r="99" spans="1:39" ht="33.75" customHeight="1" x14ac:dyDescent="0.2">
      <c r="A99" s="1057"/>
      <c r="B99" s="2068"/>
      <c r="C99" s="2071"/>
      <c r="D99" s="2071"/>
      <c r="E99" s="2012"/>
      <c r="F99" s="2012"/>
      <c r="G99" s="2012"/>
      <c r="H99" s="2012"/>
      <c r="I99" s="2036"/>
      <c r="J99" s="470" t="s">
        <v>1380</v>
      </c>
      <c r="K99" s="2074"/>
      <c r="L99" s="2287"/>
      <c r="M99" s="2048"/>
      <c r="N99" s="2009"/>
      <c r="O99" s="1986"/>
      <c r="P99" s="2040"/>
      <c r="Q99" s="1952"/>
      <c r="R99" s="1314">
        <v>6600000</v>
      </c>
      <c r="S99" s="2272">
        <v>20</v>
      </c>
      <c r="T99" s="2011" t="s">
        <v>1251</v>
      </c>
      <c r="U99" s="1991"/>
      <c r="V99" s="1991"/>
      <c r="W99" s="1991"/>
      <c r="X99" s="1991"/>
      <c r="Y99" s="1991"/>
      <c r="Z99" s="1991"/>
      <c r="AA99" s="1991"/>
      <c r="AB99" s="1991"/>
      <c r="AC99" s="1997"/>
      <c r="AD99" s="1997"/>
      <c r="AE99" s="1997"/>
      <c r="AF99" s="1997"/>
      <c r="AG99" s="1997"/>
      <c r="AH99" s="1997"/>
      <c r="AI99" s="1997"/>
      <c r="AJ99" s="1997"/>
      <c r="AK99" s="2000"/>
      <c r="AL99" s="2000"/>
      <c r="AM99" s="2277"/>
    </row>
    <row r="100" spans="1:39" ht="50.1" customHeight="1" x14ac:dyDescent="0.2">
      <c r="A100" s="1057"/>
      <c r="B100" s="2069"/>
      <c r="C100" s="2072"/>
      <c r="D100" s="2072"/>
      <c r="E100" s="2015"/>
      <c r="F100" s="2015"/>
      <c r="G100" s="2015"/>
      <c r="H100" s="2015"/>
      <c r="I100" s="2079"/>
      <c r="J100" s="470" t="s">
        <v>1380</v>
      </c>
      <c r="K100" s="2075"/>
      <c r="L100" s="2288"/>
      <c r="M100" s="2048"/>
      <c r="N100" s="2010"/>
      <c r="O100" s="1986"/>
      <c r="P100" s="2041"/>
      <c r="Q100" s="1315" t="s">
        <v>1381</v>
      </c>
      <c r="R100" s="1314">
        <f>21000000-7200000</f>
        <v>13800000</v>
      </c>
      <c r="S100" s="2272"/>
      <c r="T100" s="2015"/>
      <c r="U100" s="2007"/>
      <c r="V100" s="2007"/>
      <c r="W100" s="2007"/>
      <c r="X100" s="2007"/>
      <c r="Y100" s="2007"/>
      <c r="Z100" s="2007"/>
      <c r="AA100" s="2007"/>
      <c r="AB100" s="2007"/>
      <c r="AC100" s="1998"/>
      <c r="AD100" s="1998"/>
      <c r="AE100" s="1998"/>
      <c r="AF100" s="1998"/>
      <c r="AG100" s="1998"/>
      <c r="AH100" s="1998"/>
      <c r="AI100" s="1998"/>
      <c r="AJ100" s="1998"/>
      <c r="AK100" s="2001"/>
      <c r="AL100" s="2001"/>
      <c r="AM100" s="1951"/>
    </row>
    <row r="101" spans="1:39" s="526" customFormat="1" ht="27" customHeight="1" x14ac:dyDescent="0.2">
      <c r="A101" s="465">
        <v>4</v>
      </c>
      <c r="B101" s="466" t="s">
        <v>1382</v>
      </c>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row>
    <row r="102" spans="1:39" ht="27" customHeight="1" x14ac:dyDescent="0.2">
      <c r="A102" s="1057"/>
      <c r="B102" s="2082"/>
      <c r="C102" s="1050">
        <v>4502</v>
      </c>
      <c r="D102" s="1048" t="s">
        <v>19</v>
      </c>
      <c r="E102" s="1048"/>
      <c r="F102" s="1048"/>
      <c r="G102" s="1048"/>
      <c r="H102" s="1048"/>
      <c r="I102" s="1048"/>
      <c r="J102" s="1048"/>
      <c r="K102" s="1048"/>
      <c r="L102" s="1048"/>
      <c r="M102" s="1048"/>
      <c r="N102" s="1049"/>
      <c r="O102" s="1048"/>
      <c r="P102" s="1048"/>
      <c r="Q102" s="1048"/>
      <c r="R102" s="1048"/>
      <c r="S102" s="1048"/>
      <c r="T102" s="1048"/>
      <c r="U102" s="1048"/>
      <c r="V102" s="1048"/>
      <c r="W102" s="1048"/>
      <c r="X102" s="1048"/>
      <c r="Y102" s="1048"/>
      <c r="Z102" s="1048"/>
      <c r="AA102" s="1048"/>
      <c r="AB102" s="1048"/>
      <c r="AC102" s="1048"/>
      <c r="AD102" s="1048"/>
      <c r="AE102" s="1048"/>
      <c r="AF102" s="1048"/>
      <c r="AG102" s="1048"/>
      <c r="AH102" s="1048"/>
      <c r="AI102" s="1048"/>
      <c r="AJ102" s="1048"/>
      <c r="AK102" s="1048"/>
      <c r="AL102" s="1048"/>
      <c r="AM102" s="1050"/>
    </row>
    <row r="103" spans="1:39" s="526" customFormat="1" ht="32.1" customHeight="1" x14ac:dyDescent="0.2">
      <c r="A103" s="527"/>
      <c r="B103" s="2083"/>
      <c r="C103" s="1992"/>
      <c r="D103" s="1992"/>
      <c r="E103" s="2202">
        <v>4502024</v>
      </c>
      <c r="F103" s="1973" t="s">
        <v>217</v>
      </c>
      <c r="G103" s="2202">
        <v>450202400</v>
      </c>
      <c r="H103" s="1973" t="s">
        <v>218</v>
      </c>
      <c r="I103" s="2202">
        <v>10</v>
      </c>
      <c r="J103" s="453" t="s">
        <v>1383</v>
      </c>
      <c r="K103" s="2202" t="s">
        <v>219</v>
      </c>
      <c r="L103" s="1973" t="s">
        <v>217</v>
      </c>
      <c r="M103" s="2280">
        <f>SUM(R103:R112)/N103</f>
        <v>1</v>
      </c>
      <c r="N103" s="2219">
        <f>SUM(R103:R112)</f>
        <v>50000000</v>
      </c>
      <c r="O103" s="2042" t="s">
        <v>1384</v>
      </c>
      <c r="P103" s="1973" t="s">
        <v>1385</v>
      </c>
      <c r="Q103" s="925" t="s">
        <v>1386</v>
      </c>
      <c r="R103" s="967">
        <v>2000000</v>
      </c>
      <c r="S103" s="1061">
        <v>20</v>
      </c>
      <c r="T103" s="1043" t="s">
        <v>1251</v>
      </c>
      <c r="U103" s="2044">
        <v>44599</v>
      </c>
      <c r="V103" s="2044">
        <v>47930</v>
      </c>
      <c r="W103" s="2044">
        <v>135592</v>
      </c>
      <c r="X103" s="2044">
        <v>44252</v>
      </c>
      <c r="Y103" s="2044"/>
      <c r="Z103" s="2044">
        <v>92539</v>
      </c>
      <c r="AA103" s="2044">
        <v>2883</v>
      </c>
      <c r="AB103" s="2044">
        <v>6058</v>
      </c>
      <c r="AC103" s="2044">
        <v>0</v>
      </c>
      <c r="AD103" s="2044">
        <v>0</v>
      </c>
      <c r="AE103" s="2044">
        <v>0</v>
      </c>
      <c r="AF103" s="2044">
        <v>6058</v>
      </c>
      <c r="AG103" s="2044"/>
      <c r="AH103" s="2044">
        <v>42555</v>
      </c>
      <c r="AI103" s="2044">
        <v>43342</v>
      </c>
      <c r="AJ103" s="2044">
        <f>U103+V103</f>
        <v>92529</v>
      </c>
      <c r="AK103" s="2273">
        <v>44198</v>
      </c>
      <c r="AL103" s="2273">
        <v>44196</v>
      </c>
      <c r="AM103" s="2044" t="s">
        <v>1387</v>
      </c>
    </row>
    <row r="104" spans="1:39" s="526" customFormat="1" ht="30" customHeight="1" x14ac:dyDescent="0.2">
      <c r="A104" s="527"/>
      <c r="B104" s="2083"/>
      <c r="C104" s="1993"/>
      <c r="D104" s="1993"/>
      <c r="E104" s="2203"/>
      <c r="F104" s="2026"/>
      <c r="G104" s="2203"/>
      <c r="H104" s="2026"/>
      <c r="I104" s="2203"/>
      <c r="J104" s="453" t="s">
        <v>1388</v>
      </c>
      <c r="K104" s="2203"/>
      <c r="L104" s="2026"/>
      <c r="M104" s="2281"/>
      <c r="N104" s="2219"/>
      <c r="O104" s="2043"/>
      <c r="P104" s="2026"/>
      <c r="Q104" s="925" t="s">
        <v>1389</v>
      </c>
      <c r="R104" s="947">
        <v>1000000</v>
      </c>
      <c r="S104" s="1061">
        <v>20</v>
      </c>
      <c r="T104" s="1043" t="s">
        <v>1251</v>
      </c>
      <c r="U104" s="2045"/>
      <c r="V104" s="2045"/>
      <c r="W104" s="2045"/>
      <c r="X104" s="2045"/>
      <c r="Y104" s="2045"/>
      <c r="Z104" s="2045"/>
      <c r="AA104" s="2045"/>
      <c r="AB104" s="2045"/>
      <c r="AC104" s="2045"/>
      <c r="AD104" s="2045"/>
      <c r="AE104" s="2045"/>
      <c r="AF104" s="2045"/>
      <c r="AG104" s="2045"/>
      <c r="AH104" s="2045"/>
      <c r="AI104" s="2045"/>
      <c r="AJ104" s="2045"/>
      <c r="AK104" s="2274"/>
      <c r="AL104" s="2274"/>
      <c r="AM104" s="2045"/>
    </row>
    <row r="105" spans="1:39" s="526" customFormat="1" ht="53.1" customHeight="1" x14ac:dyDescent="0.2">
      <c r="A105" s="527"/>
      <c r="B105" s="2083"/>
      <c r="C105" s="1993"/>
      <c r="D105" s="1993"/>
      <c r="E105" s="2203"/>
      <c r="F105" s="2026"/>
      <c r="G105" s="2203"/>
      <c r="H105" s="2026"/>
      <c r="I105" s="2203"/>
      <c r="J105" s="453" t="s">
        <v>1390</v>
      </c>
      <c r="K105" s="2203"/>
      <c r="L105" s="2026"/>
      <c r="M105" s="2281"/>
      <c r="N105" s="2219"/>
      <c r="O105" s="2043"/>
      <c r="P105" s="2026"/>
      <c r="Q105" s="949" t="s">
        <v>1391</v>
      </c>
      <c r="R105" s="948">
        <v>13000000</v>
      </c>
      <c r="S105" s="1061">
        <v>20</v>
      </c>
      <c r="T105" s="1043" t="s">
        <v>1251</v>
      </c>
      <c r="U105" s="2045"/>
      <c r="V105" s="2045"/>
      <c r="W105" s="2045"/>
      <c r="X105" s="2045"/>
      <c r="Y105" s="2045"/>
      <c r="Z105" s="2045"/>
      <c r="AA105" s="2045"/>
      <c r="AB105" s="2045"/>
      <c r="AC105" s="2045"/>
      <c r="AD105" s="2045"/>
      <c r="AE105" s="2045"/>
      <c r="AF105" s="2045"/>
      <c r="AG105" s="2045"/>
      <c r="AH105" s="2045"/>
      <c r="AI105" s="2045"/>
      <c r="AJ105" s="2045"/>
      <c r="AK105" s="2274"/>
      <c r="AL105" s="2274"/>
      <c r="AM105" s="2045"/>
    </row>
    <row r="106" spans="1:39" s="526" customFormat="1" ht="45" customHeight="1" x14ac:dyDescent="0.2">
      <c r="A106" s="527"/>
      <c r="B106" s="2083"/>
      <c r="C106" s="1993"/>
      <c r="D106" s="1993"/>
      <c r="E106" s="2203"/>
      <c r="F106" s="2026"/>
      <c r="G106" s="2203"/>
      <c r="H106" s="2026"/>
      <c r="I106" s="2203"/>
      <c r="J106" s="453" t="s">
        <v>1390</v>
      </c>
      <c r="K106" s="2203"/>
      <c r="L106" s="2026"/>
      <c r="M106" s="2281"/>
      <c r="N106" s="2219"/>
      <c r="O106" s="2043"/>
      <c r="P106" s="2026"/>
      <c r="Q106" s="1052" t="s">
        <v>1392</v>
      </c>
      <c r="R106" s="948">
        <v>5000000</v>
      </c>
      <c r="S106" s="1061">
        <v>20</v>
      </c>
      <c r="T106" s="1043" t="s">
        <v>1251</v>
      </c>
      <c r="U106" s="2045"/>
      <c r="V106" s="2045"/>
      <c r="W106" s="2045"/>
      <c r="X106" s="2045"/>
      <c r="Y106" s="2045"/>
      <c r="Z106" s="2045"/>
      <c r="AA106" s="2045"/>
      <c r="AB106" s="2045"/>
      <c r="AC106" s="2045"/>
      <c r="AD106" s="2045"/>
      <c r="AE106" s="2045"/>
      <c r="AF106" s="2045"/>
      <c r="AG106" s="2045"/>
      <c r="AH106" s="2045"/>
      <c r="AI106" s="2045"/>
      <c r="AJ106" s="2045"/>
      <c r="AK106" s="2274"/>
      <c r="AL106" s="2274"/>
      <c r="AM106" s="2045"/>
    </row>
    <row r="107" spans="1:39" s="526" customFormat="1" ht="53.1" customHeight="1" x14ac:dyDescent="0.2">
      <c r="A107" s="527"/>
      <c r="B107" s="2083"/>
      <c r="C107" s="1993"/>
      <c r="D107" s="1993"/>
      <c r="E107" s="2203"/>
      <c r="F107" s="2026"/>
      <c r="G107" s="2203"/>
      <c r="H107" s="2026"/>
      <c r="I107" s="2203"/>
      <c r="J107" s="453" t="s">
        <v>1390</v>
      </c>
      <c r="K107" s="2203"/>
      <c r="L107" s="2026"/>
      <c r="M107" s="2281"/>
      <c r="N107" s="2219"/>
      <c r="O107" s="2043"/>
      <c r="P107" s="2026"/>
      <c r="Q107" s="925" t="s">
        <v>1393</v>
      </c>
      <c r="R107" s="947">
        <v>9000000</v>
      </c>
      <c r="S107" s="1061">
        <v>20</v>
      </c>
      <c r="T107" s="1043" t="s">
        <v>1251</v>
      </c>
      <c r="U107" s="2045"/>
      <c r="V107" s="2045"/>
      <c r="W107" s="2045"/>
      <c r="X107" s="2045"/>
      <c r="Y107" s="2045"/>
      <c r="Z107" s="2045"/>
      <c r="AA107" s="2045"/>
      <c r="AB107" s="2045"/>
      <c r="AC107" s="2045"/>
      <c r="AD107" s="2045"/>
      <c r="AE107" s="2045"/>
      <c r="AF107" s="2045"/>
      <c r="AG107" s="2045"/>
      <c r="AH107" s="2045"/>
      <c r="AI107" s="2045"/>
      <c r="AJ107" s="2045"/>
      <c r="AK107" s="2274"/>
      <c r="AL107" s="2274"/>
      <c r="AM107" s="2045"/>
    </row>
    <row r="108" spans="1:39" s="526" customFormat="1" ht="62.25" customHeight="1" x14ac:dyDescent="0.2">
      <c r="A108" s="527"/>
      <c r="B108" s="2083"/>
      <c r="C108" s="1993"/>
      <c r="D108" s="1993"/>
      <c r="E108" s="2203"/>
      <c r="F108" s="2026"/>
      <c r="G108" s="2203"/>
      <c r="H108" s="2026"/>
      <c r="I108" s="2203"/>
      <c r="J108" s="453" t="s">
        <v>1390</v>
      </c>
      <c r="K108" s="2203"/>
      <c r="L108" s="2026"/>
      <c r="M108" s="2281"/>
      <c r="N108" s="2219"/>
      <c r="O108" s="2043"/>
      <c r="P108" s="2026"/>
      <c r="Q108" s="528" t="s">
        <v>1394</v>
      </c>
      <c r="R108" s="768">
        <v>8000000</v>
      </c>
      <c r="S108" s="1061">
        <v>20</v>
      </c>
      <c r="T108" s="1043" t="s">
        <v>1251</v>
      </c>
      <c r="U108" s="2045"/>
      <c r="V108" s="2045"/>
      <c r="W108" s="2045"/>
      <c r="X108" s="2045"/>
      <c r="Y108" s="2045"/>
      <c r="Z108" s="2045"/>
      <c r="AA108" s="2045"/>
      <c r="AB108" s="2045"/>
      <c r="AC108" s="2045"/>
      <c r="AD108" s="2045"/>
      <c r="AE108" s="2045"/>
      <c r="AF108" s="2045"/>
      <c r="AG108" s="2045"/>
      <c r="AH108" s="2045"/>
      <c r="AI108" s="2045"/>
      <c r="AJ108" s="2045"/>
      <c r="AK108" s="2274"/>
      <c r="AL108" s="2274"/>
      <c r="AM108" s="2045"/>
    </row>
    <row r="109" spans="1:39" s="526" customFormat="1" ht="55.5" customHeight="1" x14ac:dyDescent="0.2">
      <c r="A109" s="527"/>
      <c r="B109" s="2083"/>
      <c r="C109" s="1993"/>
      <c r="D109" s="1993"/>
      <c r="E109" s="2203"/>
      <c r="F109" s="2026"/>
      <c r="G109" s="2203"/>
      <c r="H109" s="2026"/>
      <c r="I109" s="2203"/>
      <c r="J109" s="453" t="s">
        <v>1390</v>
      </c>
      <c r="K109" s="2203"/>
      <c r="L109" s="2026"/>
      <c r="M109" s="2281"/>
      <c r="N109" s="2219"/>
      <c r="O109" s="2043"/>
      <c r="P109" s="2026"/>
      <c r="Q109" s="528" t="s">
        <v>1395</v>
      </c>
      <c r="R109" s="768">
        <v>9000000</v>
      </c>
      <c r="S109" s="1061">
        <v>20</v>
      </c>
      <c r="T109" s="1043" t="s">
        <v>1251</v>
      </c>
      <c r="U109" s="2045"/>
      <c r="V109" s="2045"/>
      <c r="W109" s="2045"/>
      <c r="X109" s="2045"/>
      <c r="Y109" s="2045"/>
      <c r="Z109" s="2045"/>
      <c r="AA109" s="2045"/>
      <c r="AB109" s="2045"/>
      <c r="AC109" s="2045"/>
      <c r="AD109" s="2045"/>
      <c r="AE109" s="2045"/>
      <c r="AF109" s="2045"/>
      <c r="AG109" s="2045"/>
      <c r="AH109" s="2045"/>
      <c r="AI109" s="2045"/>
      <c r="AJ109" s="2045"/>
      <c r="AK109" s="2274"/>
      <c r="AL109" s="2274"/>
      <c r="AM109" s="2045"/>
    </row>
    <row r="110" spans="1:39" s="526" customFormat="1" ht="35.25" customHeight="1" x14ac:dyDescent="0.2">
      <c r="A110" s="527"/>
      <c r="B110" s="2083"/>
      <c r="C110" s="1993"/>
      <c r="D110" s="1993"/>
      <c r="E110" s="2203"/>
      <c r="F110" s="2026"/>
      <c r="G110" s="2203"/>
      <c r="H110" s="2026"/>
      <c r="I110" s="2203"/>
      <c r="J110" s="453" t="s">
        <v>1396</v>
      </c>
      <c r="K110" s="2203"/>
      <c r="L110" s="2026"/>
      <c r="M110" s="2281"/>
      <c r="N110" s="2219"/>
      <c r="O110" s="2043"/>
      <c r="P110" s="2026"/>
      <c r="Q110" s="2054" t="s">
        <v>1397</v>
      </c>
      <c r="R110" s="948">
        <v>1000000</v>
      </c>
      <c r="S110" s="2037">
        <v>20</v>
      </c>
      <c r="T110" s="1973" t="s">
        <v>1251</v>
      </c>
      <c r="U110" s="2045"/>
      <c r="V110" s="2045"/>
      <c r="W110" s="2045"/>
      <c r="X110" s="2045"/>
      <c r="Y110" s="2045"/>
      <c r="Z110" s="2045"/>
      <c r="AA110" s="2045"/>
      <c r="AB110" s="2045"/>
      <c r="AC110" s="2045"/>
      <c r="AD110" s="2045"/>
      <c r="AE110" s="2045"/>
      <c r="AF110" s="2045"/>
      <c r="AG110" s="2045"/>
      <c r="AH110" s="2045"/>
      <c r="AI110" s="2045"/>
      <c r="AJ110" s="2045"/>
      <c r="AK110" s="2274"/>
      <c r="AL110" s="2274"/>
      <c r="AM110" s="2045"/>
    </row>
    <row r="111" spans="1:39" s="526" customFormat="1" ht="35.25" customHeight="1" x14ac:dyDescent="0.2">
      <c r="A111" s="527"/>
      <c r="B111" s="2083"/>
      <c r="C111" s="1993"/>
      <c r="D111" s="1993"/>
      <c r="E111" s="2203"/>
      <c r="F111" s="2026"/>
      <c r="G111" s="2203"/>
      <c r="H111" s="2026"/>
      <c r="I111" s="2203"/>
      <c r="J111" s="453" t="s">
        <v>1383</v>
      </c>
      <c r="K111" s="2203"/>
      <c r="L111" s="2026"/>
      <c r="M111" s="2281"/>
      <c r="N111" s="2283"/>
      <c r="O111" s="2043"/>
      <c r="P111" s="2026"/>
      <c r="Q111" s="2055"/>
      <c r="R111" s="948">
        <v>1000000</v>
      </c>
      <c r="S111" s="2038"/>
      <c r="T111" s="2026"/>
      <c r="U111" s="2045"/>
      <c r="V111" s="2045"/>
      <c r="W111" s="2045"/>
      <c r="X111" s="2045"/>
      <c r="Y111" s="2045"/>
      <c r="Z111" s="2045"/>
      <c r="AA111" s="2045"/>
      <c r="AB111" s="2045"/>
      <c r="AC111" s="2045"/>
      <c r="AD111" s="2045"/>
      <c r="AE111" s="2045"/>
      <c r="AF111" s="2045"/>
      <c r="AG111" s="2045"/>
      <c r="AH111" s="2045"/>
      <c r="AI111" s="2045"/>
      <c r="AJ111" s="2045"/>
      <c r="AK111" s="2274"/>
      <c r="AL111" s="2274"/>
      <c r="AM111" s="2045"/>
    </row>
    <row r="112" spans="1:39" s="526" customFormat="1" ht="48.95" customHeight="1" x14ac:dyDescent="0.2">
      <c r="A112" s="527"/>
      <c r="B112" s="2083"/>
      <c r="C112" s="1993"/>
      <c r="D112" s="1993"/>
      <c r="E112" s="2212"/>
      <c r="F112" s="1960"/>
      <c r="G112" s="2212"/>
      <c r="H112" s="1960"/>
      <c r="I112" s="2212"/>
      <c r="J112" s="453" t="s">
        <v>1390</v>
      </c>
      <c r="K112" s="2212"/>
      <c r="L112" s="1960"/>
      <c r="M112" s="2282"/>
      <c r="N112" s="2283"/>
      <c r="O112" s="2043"/>
      <c r="P112" s="2026"/>
      <c r="Q112" s="2056"/>
      <c r="R112" s="948">
        <v>1000000</v>
      </c>
      <c r="S112" s="2039"/>
      <c r="T112" s="1960"/>
      <c r="U112" s="2046"/>
      <c r="V112" s="2046"/>
      <c r="W112" s="2046"/>
      <c r="X112" s="2046"/>
      <c r="Y112" s="2046"/>
      <c r="Z112" s="2046"/>
      <c r="AA112" s="2046"/>
      <c r="AB112" s="2046"/>
      <c r="AC112" s="2046"/>
      <c r="AD112" s="2046"/>
      <c r="AE112" s="2046"/>
      <c r="AF112" s="2046"/>
      <c r="AG112" s="2046"/>
      <c r="AH112" s="2046"/>
      <c r="AI112" s="2046"/>
      <c r="AJ112" s="2046"/>
      <c r="AK112" s="2275"/>
      <c r="AL112" s="2275"/>
      <c r="AM112" s="2046"/>
    </row>
    <row r="113" spans="1:39" ht="75" customHeight="1" x14ac:dyDescent="0.2">
      <c r="A113" s="1057"/>
      <c r="B113" s="2083"/>
      <c r="C113" s="1993"/>
      <c r="D113" s="1993"/>
      <c r="E113" s="2084">
        <v>4502001</v>
      </c>
      <c r="F113" s="2016" t="s">
        <v>220</v>
      </c>
      <c r="G113" s="2035">
        <v>450200100</v>
      </c>
      <c r="H113" s="2016" t="s">
        <v>221</v>
      </c>
      <c r="I113" s="2016">
        <v>3</v>
      </c>
      <c r="J113" s="442" t="s">
        <v>1398</v>
      </c>
      <c r="K113" s="2016" t="s">
        <v>222</v>
      </c>
      <c r="L113" s="2016" t="s">
        <v>223</v>
      </c>
      <c r="M113" s="2050">
        <f>SUM(R113:R125)/N113</f>
        <v>0.49429657794676807</v>
      </c>
      <c r="N113" s="2024">
        <f>SUM(R113:R139)</f>
        <v>263000000</v>
      </c>
      <c r="O113" s="2022" t="s">
        <v>224</v>
      </c>
      <c r="P113" s="2022" t="s">
        <v>1399</v>
      </c>
      <c r="Q113" s="537" t="s">
        <v>1400</v>
      </c>
      <c r="R113" s="950">
        <v>38000000</v>
      </c>
      <c r="S113" s="471">
        <v>20</v>
      </c>
      <c r="T113" s="472" t="s">
        <v>1251</v>
      </c>
      <c r="U113" s="2289">
        <v>4835</v>
      </c>
      <c r="V113" s="2289">
        <v>4665</v>
      </c>
      <c r="W113" s="2289">
        <v>2114</v>
      </c>
      <c r="X113" s="2289">
        <v>723</v>
      </c>
      <c r="Y113" s="2289">
        <v>5050</v>
      </c>
      <c r="Z113" s="2289">
        <v>1513</v>
      </c>
      <c r="AA113" s="2289">
        <v>25</v>
      </c>
      <c r="AB113" s="2289">
        <v>25</v>
      </c>
      <c r="AC113" s="2289">
        <v>0</v>
      </c>
      <c r="AD113" s="2289">
        <v>0</v>
      </c>
      <c r="AE113" s="2289">
        <v>0</v>
      </c>
      <c r="AF113" s="2289">
        <v>0</v>
      </c>
      <c r="AG113" s="2289">
        <v>0</v>
      </c>
      <c r="AH113" s="2289">
        <v>25</v>
      </c>
      <c r="AI113" s="2289">
        <v>25</v>
      </c>
      <c r="AJ113" s="2289">
        <v>9500</v>
      </c>
      <c r="AK113" s="2291">
        <v>44198</v>
      </c>
      <c r="AL113" s="2291">
        <v>44196</v>
      </c>
      <c r="AM113" s="2289" t="s">
        <v>1264</v>
      </c>
    </row>
    <row r="114" spans="1:39" ht="62.25" customHeight="1" x14ac:dyDescent="0.2">
      <c r="A114" s="1057"/>
      <c r="B114" s="2083"/>
      <c r="C114" s="1993"/>
      <c r="D114" s="1993"/>
      <c r="E114" s="2085"/>
      <c r="F114" s="2017"/>
      <c r="G114" s="2036"/>
      <c r="H114" s="2017"/>
      <c r="I114" s="2017"/>
      <c r="J114" s="442" t="s">
        <v>1401</v>
      </c>
      <c r="K114" s="2017"/>
      <c r="L114" s="2017"/>
      <c r="M114" s="2051"/>
      <c r="N114" s="2025"/>
      <c r="O114" s="2023"/>
      <c r="P114" s="2023"/>
      <c r="Q114" s="2057" t="s">
        <v>1402</v>
      </c>
      <c r="R114" s="968">
        <v>2000000</v>
      </c>
      <c r="S114" s="2059">
        <v>20</v>
      </c>
      <c r="T114" s="2062" t="s">
        <v>1251</v>
      </c>
      <c r="U114" s="2290"/>
      <c r="V114" s="2290"/>
      <c r="W114" s="2290"/>
      <c r="X114" s="2290"/>
      <c r="Y114" s="2290"/>
      <c r="Z114" s="2290"/>
      <c r="AA114" s="2290"/>
      <c r="AB114" s="2290"/>
      <c r="AC114" s="2290"/>
      <c r="AD114" s="2290"/>
      <c r="AE114" s="2290"/>
      <c r="AF114" s="2290"/>
      <c r="AG114" s="2290"/>
      <c r="AH114" s="2290"/>
      <c r="AI114" s="2290"/>
      <c r="AJ114" s="2290"/>
      <c r="AK114" s="2292"/>
      <c r="AL114" s="2292"/>
      <c r="AM114" s="2290"/>
    </row>
    <row r="115" spans="1:39" ht="62.25" customHeight="1" x14ac:dyDescent="0.2">
      <c r="A115" s="1057"/>
      <c r="B115" s="2083"/>
      <c r="C115" s="1993"/>
      <c r="D115" s="1993"/>
      <c r="E115" s="2085"/>
      <c r="F115" s="2017"/>
      <c r="G115" s="2036"/>
      <c r="H115" s="2017"/>
      <c r="I115" s="2017"/>
      <c r="J115" s="442" t="s">
        <v>1398</v>
      </c>
      <c r="K115" s="2017"/>
      <c r="L115" s="2017"/>
      <c r="M115" s="2051"/>
      <c r="N115" s="2025"/>
      <c r="O115" s="2023"/>
      <c r="P115" s="2023"/>
      <c r="Q115" s="2293"/>
      <c r="R115" s="968">
        <v>18000000</v>
      </c>
      <c r="S115" s="2061"/>
      <c r="T115" s="2064"/>
      <c r="U115" s="2290"/>
      <c r="V115" s="2290"/>
      <c r="W115" s="2290"/>
      <c r="X115" s="2290"/>
      <c r="Y115" s="2290"/>
      <c r="Z115" s="2290"/>
      <c r="AA115" s="2290"/>
      <c r="AB115" s="2290"/>
      <c r="AC115" s="2290"/>
      <c r="AD115" s="2290"/>
      <c r="AE115" s="2290"/>
      <c r="AF115" s="2290"/>
      <c r="AG115" s="2290"/>
      <c r="AH115" s="2290"/>
      <c r="AI115" s="2290"/>
      <c r="AJ115" s="2290"/>
      <c r="AK115" s="2292"/>
      <c r="AL115" s="2292"/>
      <c r="AM115" s="2290"/>
    </row>
    <row r="116" spans="1:39" ht="28.5" x14ac:dyDescent="0.2">
      <c r="A116" s="1057"/>
      <c r="B116" s="2083"/>
      <c r="C116" s="1993"/>
      <c r="D116" s="1993"/>
      <c r="E116" s="2085"/>
      <c r="F116" s="2017"/>
      <c r="G116" s="2036"/>
      <c r="H116" s="2017"/>
      <c r="I116" s="2017"/>
      <c r="J116" s="442" t="s">
        <v>1403</v>
      </c>
      <c r="K116" s="2017"/>
      <c r="L116" s="2017"/>
      <c r="M116" s="2051"/>
      <c r="N116" s="2025"/>
      <c r="O116" s="2023"/>
      <c r="P116" s="2023"/>
      <c r="Q116" s="538" t="s">
        <v>1404</v>
      </c>
      <c r="R116" s="951">
        <v>8000000</v>
      </c>
      <c r="S116" s="471">
        <v>20</v>
      </c>
      <c r="T116" s="472" t="s">
        <v>1251</v>
      </c>
      <c r="U116" s="2290"/>
      <c r="V116" s="2290"/>
      <c r="W116" s="2290"/>
      <c r="X116" s="2290"/>
      <c r="Y116" s="2290"/>
      <c r="Z116" s="2290"/>
      <c r="AA116" s="2290"/>
      <c r="AB116" s="2290"/>
      <c r="AC116" s="2290"/>
      <c r="AD116" s="2290"/>
      <c r="AE116" s="2290"/>
      <c r="AF116" s="2290"/>
      <c r="AG116" s="2290"/>
      <c r="AH116" s="2290"/>
      <c r="AI116" s="2290"/>
      <c r="AJ116" s="2290"/>
      <c r="AK116" s="2292"/>
      <c r="AL116" s="2292"/>
      <c r="AM116" s="2290"/>
    </row>
    <row r="117" spans="1:39" ht="57" x14ac:dyDescent="0.2">
      <c r="A117" s="1057"/>
      <c r="B117" s="2083"/>
      <c r="C117" s="1993"/>
      <c r="D117" s="1993"/>
      <c r="E117" s="2085"/>
      <c r="F117" s="2017"/>
      <c r="G117" s="2036"/>
      <c r="H117" s="2017"/>
      <c r="I117" s="2017"/>
      <c r="J117" s="442" t="s">
        <v>1398</v>
      </c>
      <c r="K117" s="2017"/>
      <c r="L117" s="2017"/>
      <c r="M117" s="2051"/>
      <c r="N117" s="2025"/>
      <c r="O117" s="2023"/>
      <c r="P117" s="2023"/>
      <c r="Q117" s="537" t="s">
        <v>1405</v>
      </c>
      <c r="R117" s="952">
        <v>10000000</v>
      </c>
      <c r="S117" s="471">
        <v>20</v>
      </c>
      <c r="T117" s="472" t="s">
        <v>1251</v>
      </c>
      <c r="U117" s="2290"/>
      <c r="V117" s="2290"/>
      <c r="W117" s="2290"/>
      <c r="X117" s="2290"/>
      <c r="Y117" s="2290"/>
      <c r="Z117" s="2290"/>
      <c r="AA117" s="2290"/>
      <c r="AB117" s="2290"/>
      <c r="AC117" s="2290"/>
      <c r="AD117" s="2290"/>
      <c r="AE117" s="2290"/>
      <c r="AF117" s="2290"/>
      <c r="AG117" s="2290"/>
      <c r="AH117" s="2290"/>
      <c r="AI117" s="2290"/>
      <c r="AJ117" s="2290"/>
      <c r="AK117" s="2292"/>
      <c r="AL117" s="2292"/>
      <c r="AM117" s="2290"/>
    </row>
    <row r="118" spans="1:39" ht="71.25" customHeight="1" x14ac:dyDescent="0.2">
      <c r="A118" s="1057"/>
      <c r="B118" s="2083"/>
      <c r="C118" s="1993"/>
      <c r="D118" s="1993"/>
      <c r="E118" s="2085"/>
      <c r="F118" s="2017"/>
      <c r="G118" s="2036"/>
      <c r="H118" s="2017"/>
      <c r="I118" s="2017"/>
      <c r="J118" s="442" t="s">
        <v>1398</v>
      </c>
      <c r="K118" s="2017"/>
      <c r="L118" s="2017"/>
      <c r="M118" s="2051"/>
      <c r="N118" s="2025"/>
      <c r="O118" s="2023"/>
      <c r="P118" s="2023"/>
      <c r="Q118" s="537" t="s">
        <v>1406</v>
      </c>
      <c r="R118" s="952">
        <v>5000000</v>
      </c>
      <c r="S118" s="471">
        <v>20</v>
      </c>
      <c r="T118" s="472" t="s">
        <v>1251</v>
      </c>
      <c r="U118" s="2290"/>
      <c r="V118" s="2290"/>
      <c r="W118" s="2290"/>
      <c r="X118" s="2290"/>
      <c r="Y118" s="2290"/>
      <c r="Z118" s="2290"/>
      <c r="AA118" s="2290"/>
      <c r="AB118" s="2290"/>
      <c r="AC118" s="2290"/>
      <c r="AD118" s="2290"/>
      <c r="AE118" s="2290"/>
      <c r="AF118" s="2290"/>
      <c r="AG118" s="2290"/>
      <c r="AH118" s="2290"/>
      <c r="AI118" s="2290"/>
      <c r="AJ118" s="2290"/>
      <c r="AK118" s="2292"/>
      <c r="AL118" s="2292"/>
      <c r="AM118" s="2290"/>
    </row>
    <row r="119" spans="1:39" ht="57" customHeight="1" x14ac:dyDescent="0.2">
      <c r="A119" s="1057"/>
      <c r="B119" s="2083"/>
      <c r="C119" s="1993"/>
      <c r="D119" s="1993"/>
      <c r="E119" s="2085"/>
      <c r="F119" s="2017"/>
      <c r="G119" s="2036"/>
      <c r="H119" s="2017"/>
      <c r="I119" s="2017"/>
      <c r="J119" s="442" t="s">
        <v>1407</v>
      </c>
      <c r="K119" s="2017"/>
      <c r="L119" s="2017"/>
      <c r="M119" s="2051"/>
      <c r="N119" s="2025"/>
      <c r="O119" s="2023"/>
      <c r="P119" s="2023"/>
      <c r="Q119" s="447" t="s">
        <v>1408</v>
      </c>
      <c r="R119" s="952">
        <v>5000000</v>
      </c>
      <c r="S119" s="471">
        <v>20</v>
      </c>
      <c r="T119" s="472" t="s">
        <v>1251</v>
      </c>
      <c r="U119" s="2290"/>
      <c r="V119" s="2290"/>
      <c r="W119" s="2290"/>
      <c r="X119" s="2290"/>
      <c r="Y119" s="2290"/>
      <c r="Z119" s="2290"/>
      <c r="AA119" s="2290"/>
      <c r="AB119" s="2290"/>
      <c r="AC119" s="2290"/>
      <c r="AD119" s="2290"/>
      <c r="AE119" s="2290"/>
      <c r="AF119" s="2290"/>
      <c r="AG119" s="2290"/>
      <c r="AH119" s="2290"/>
      <c r="AI119" s="2290"/>
      <c r="AJ119" s="2290"/>
      <c r="AK119" s="2292"/>
      <c r="AL119" s="2292"/>
      <c r="AM119" s="2290"/>
    </row>
    <row r="120" spans="1:39" ht="28.5" x14ac:dyDescent="0.2">
      <c r="A120" s="1057"/>
      <c r="B120" s="2083"/>
      <c r="C120" s="1993"/>
      <c r="D120" s="1993"/>
      <c r="E120" s="2085"/>
      <c r="F120" s="2017"/>
      <c r="G120" s="2036"/>
      <c r="H120" s="2017"/>
      <c r="I120" s="2017"/>
      <c r="J120" s="442" t="s">
        <v>1398</v>
      </c>
      <c r="K120" s="2017"/>
      <c r="L120" s="2017"/>
      <c r="M120" s="2051"/>
      <c r="N120" s="2025"/>
      <c r="O120" s="2023"/>
      <c r="P120" s="2023"/>
      <c r="Q120" s="2052" t="s">
        <v>1409</v>
      </c>
      <c r="R120" s="952">
        <v>5000000</v>
      </c>
      <c r="S120" s="471">
        <v>20</v>
      </c>
      <c r="T120" s="472" t="s">
        <v>1251</v>
      </c>
      <c r="U120" s="2290"/>
      <c r="V120" s="2290"/>
      <c r="W120" s="2290"/>
      <c r="X120" s="2290"/>
      <c r="Y120" s="2290"/>
      <c r="Z120" s="2290"/>
      <c r="AA120" s="2290"/>
      <c r="AB120" s="2290"/>
      <c r="AC120" s="2290"/>
      <c r="AD120" s="2290"/>
      <c r="AE120" s="2290"/>
      <c r="AF120" s="2290"/>
      <c r="AG120" s="2290"/>
      <c r="AH120" s="2290"/>
      <c r="AI120" s="2290"/>
      <c r="AJ120" s="2290"/>
      <c r="AK120" s="2292"/>
      <c r="AL120" s="2292"/>
      <c r="AM120" s="2290"/>
    </row>
    <row r="121" spans="1:39" ht="34.5" customHeight="1" x14ac:dyDescent="0.2">
      <c r="A121" s="1057"/>
      <c r="B121" s="2083"/>
      <c r="C121" s="1993"/>
      <c r="D121" s="1993"/>
      <c r="E121" s="2085"/>
      <c r="F121" s="2017"/>
      <c r="G121" s="2036"/>
      <c r="H121" s="2017"/>
      <c r="I121" s="2017"/>
      <c r="J121" s="442" t="s">
        <v>1410</v>
      </c>
      <c r="K121" s="2017"/>
      <c r="L121" s="2017"/>
      <c r="M121" s="2051"/>
      <c r="N121" s="2025"/>
      <c r="O121" s="2023"/>
      <c r="P121" s="2023"/>
      <c r="Q121" s="2053"/>
      <c r="R121" s="952">
        <v>5000000</v>
      </c>
      <c r="S121" s="471"/>
      <c r="T121" s="472"/>
      <c r="U121" s="2290"/>
      <c r="V121" s="2290"/>
      <c r="W121" s="2290"/>
      <c r="X121" s="2290"/>
      <c r="Y121" s="2290"/>
      <c r="Z121" s="2290"/>
      <c r="AA121" s="2290"/>
      <c r="AB121" s="2290"/>
      <c r="AC121" s="2290"/>
      <c r="AD121" s="2290"/>
      <c r="AE121" s="2290"/>
      <c r="AF121" s="2290"/>
      <c r="AG121" s="2290"/>
      <c r="AH121" s="2290"/>
      <c r="AI121" s="2290"/>
      <c r="AJ121" s="2290"/>
      <c r="AK121" s="2292"/>
      <c r="AL121" s="2292"/>
      <c r="AM121" s="2290"/>
    </row>
    <row r="122" spans="1:39" ht="57" customHeight="1" x14ac:dyDescent="0.2">
      <c r="A122" s="1057"/>
      <c r="B122" s="2083"/>
      <c r="C122" s="1993"/>
      <c r="D122" s="1993"/>
      <c r="E122" s="2085"/>
      <c r="F122" s="2017"/>
      <c r="G122" s="2036"/>
      <c r="H122" s="2017"/>
      <c r="I122" s="2017"/>
      <c r="J122" s="442" t="s">
        <v>1398</v>
      </c>
      <c r="K122" s="2017"/>
      <c r="L122" s="2017"/>
      <c r="M122" s="2051"/>
      <c r="N122" s="2025"/>
      <c r="O122" s="2023"/>
      <c r="P122" s="2023"/>
      <c r="Q122" s="537" t="s">
        <v>1411</v>
      </c>
      <c r="R122" s="952">
        <v>4000000</v>
      </c>
      <c r="S122" s="471">
        <v>20</v>
      </c>
      <c r="T122" s="472" t="s">
        <v>1251</v>
      </c>
      <c r="U122" s="2290"/>
      <c r="V122" s="2290"/>
      <c r="W122" s="2290"/>
      <c r="X122" s="2290"/>
      <c r="Y122" s="2290"/>
      <c r="Z122" s="2290"/>
      <c r="AA122" s="2290"/>
      <c r="AB122" s="2290"/>
      <c r="AC122" s="2290"/>
      <c r="AD122" s="2290"/>
      <c r="AE122" s="2290"/>
      <c r="AF122" s="2290"/>
      <c r="AG122" s="2290"/>
      <c r="AH122" s="2290"/>
      <c r="AI122" s="2290"/>
      <c r="AJ122" s="2290"/>
      <c r="AK122" s="2292"/>
      <c r="AL122" s="2292"/>
      <c r="AM122" s="2290"/>
    </row>
    <row r="123" spans="1:39" ht="42.75" x14ac:dyDescent="0.2">
      <c r="A123" s="1057"/>
      <c r="B123" s="2083"/>
      <c r="C123" s="1993"/>
      <c r="D123" s="1993"/>
      <c r="E123" s="2085"/>
      <c r="F123" s="2017"/>
      <c r="G123" s="2036"/>
      <c r="H123" s="2017"/>
      <c r="I123" s="2017"/>
      <c r="J123" s="442" t="s">
        <v>1398</v>
      </c>
      <c r="K123" s="2017"/>
      <c r="L123" s="2017"/>
      <c r="M123" s="2051"/>
      <c r="N123" s="2025"/>
      <c r="O123" s="2023"/>
      <c r="P123" s="2023"/>
      <c r="Q123" s="538" t="s">
        <v>1412</v>
      </c>
      <c r="R123" s="952">
        <v>10000000</v>
      </c>
      <c r="S123" s="471">
        <v>20</v>
      </c>
      <c r="T123" s="472" t="s">
        <v>1251</v>
      </c>
      <c r="U123" s="2290"/>
      <c r="V123" s="2290"/>
      <c r="W123" s="2290"/>
      <c r="X123" s="2290"/>
      <c r="Y123" s="2290"/>
      <c r="Z123" s="2290"/>
      <c r="AA123" s="2290"/>
      <c r="AB123" s="2290"/>
      <c r="AC123" s="2290"/>
      <c r="AD123" s="2290"/>
      <c r="AE123" s="2290"/>
      <c r="AF123" s="2290"/>
      <c r="AG123" s="2290"/>
      <c r="AH123" s="2290"/>
      <c r="AI123" s="2290"/>
      <c r="AJ123" s="2290"/>
      <c r="AK123" s="2292"/>
      <c r="AL123" s="2292"/>
      <c r="AM123" s="2290"/>
    </row>
    <row r="124" spans="1:39" ht="71.25" x14ac:dyDescent="0.2">
      <c r="A124" s="1057"/>
      <c r="B124" s="2083"/>
      <c r="C124" s="1993"/>
      <c r="D124" s="1993"/>
      <c r="E124" s="2085"/>
      <c r="F124" s="2017"/>
      <c r="G124" s="2036"/>
      <c r="H124" s="2017"/>
      <c r="I124" s="2017"/>
      <c r="J124" s="442" t="s">
        <v>1401</v>
      </c>
      <c r="K124" s="2017"/>
      <c r="L124" s="2017"/>
      <c r="M124" s="2051"/>
      <c r="N124" s="2025"/>
      <c r="O124" s="2023"/>
      <c r="P124" s="2023"/>
      <c r="Q124" s="538" t="s">
        <v>1413</v>
      </c>
      <c r="R124" s="954">
        <v>10000000</v>
      </c>
      <c r="S124" s="471">
        <v>20</v>
      </c>
      <c r="T124" s="472" t="s">
        <v>1251</v>
      </c>
      <c r="U124" s="2290"/>
      <c r="V124" s="2290"/>
      <c r="W124" s="2290"/>
      <c r="X124" s="2290"/>
      <c r="Y124" s="2290"/>
      <c r="Z124" s="2290"/>
      <c r="AA124" s="2290"/>
      <c r="AB124" s="2290"/>
      <c r="AC124" s="2290"/>
      <c r="AD124" s="2290"/>
      <c r="AE124" s="2290"/>
      <c r="AF124" s="2290"/>
      <c r="AG124" s="2290"/>
      <c r="AH124" s="2290"/>
      <c r="AI124" s="2290"/>
      <c r="AJ124" s="2290"/>
      <c r="AK124" s="2292"/>
      <c r="AL124" s="2292"/>
      <c r="AM124" s="2290"/>
    </row>
    <row r="125" spans="1:39" ht="42.75" x14ac:dyDescent="0.2">
      <c r="A125" s="1057"/>
      <c r="B125" s="2083"/>
      <c r="C125" s="1993"/>
      <c r="D125" s="1993"/>
      <c r="E125" s="2086"/>
      <c r="F125" s="2047"/>
      <c r="G125" s="2079"/>
      <c r="H125" s="2047"/>
      <c r="I125" s="2047"/>
      <c r="J125" s="442" t="s">
        <v>1398</v>
      </c>
      <c r="K125" s="2017"/>
      <c r="L125" s="2017"/>
      <c r="M125" s="2051"/>
      <c r="N125" s="2025"/>
      <c r="O125" s="2023"/>
      <c r="P125" s="2023"/>
      <c r="Q125" s="953" t="s">
        <v>1414</v>
      </c>
      <c r="R125" s="969">
        <v>10000000</v>
      </c>
      <c r="S125" s="540">
        <v>20</v>
      </c>
      <c r="T125" s="472" t="s">
        <v>1251</v>
      </c>
      <c r="U125" s="2290"/>
      <c r="V125" s="2290"/>
      <c r="W125" s="2290"/>
      <c r="X125" s="2290"/>
      <c r="Y125" s="2290"/>
      <c r="Z125" s="2290"/>
      <c r="AA125" s="2290"/>
      <c r="AB125" s="2290"/>
      <c r="AC125" s="2290"/>
      <c r="AD125" s="2290"/>
      <c r="AE125" s="2290"/>
      <c r="AF125" s="2290"/>
      <c r="AG125" s="2290"/>
      <c r="AH125" s="2290"/>
      <c r="AI125" s="2290"/>
      <c r="AJ125" s="2290"/>
      <c r="AK125" s="2292"/>
      <c r="AL125" s="2292"/>
      <c r="AM125" s="2290"/>
    </row>
    <row r="126" spans="1:39" ht="42.75" customHeight="1" x14ac:dyDescent="0.2">
      <c r="A126" s="1057"/>
      <c r="B126" s="2083"/>
      <c r="C126" s="1993"/>
      <c r="D126" s="1993"/>
      <c r="E126" s="2011">
        <v>4502001</v>
      </c>
      <c r="F126" s="2016" t="s">
        <v>225</v>
      </c>
      <c r="G126" s="2016">
        <v>450200111</v>
      </c>
      <c r="H126" s="2016" t="s">
        <v>226</v>
      </c>
      <c r="I126" s="2011">
        <v>1</v>
      </c>
      <c r="J126" s="442" t="s">
        <v>1415</v>
      </c>
      <c r="K126" s="2017"/>
      <c r="L126" s="2018"/>
      <c r="M126" s="2013">
        <f>SUM(R126:R130)/N113</f>
        <v>0.27756653992395436</v>
      </c>
      <c r="N126" s="2025"/>
      <c r="O126" s="2023"/>
      <c r="P126" s="2023"/>
      <c r="Q126" s="538" t="s">
        <v>1416</v>
      </c>
      <c r="R126" s="951">
        <v>30000000</v>
      </c>
      <c r="S126" s="471">
        <v>20</v>
      </c>
      <c r="T126" s="472" t="s">
        <v>1251</v>
      </c>
      <c r="U126" s="2290"/>
      <c r="V126" s="2290"/>
      <c r="W126" s="2290"/>
      <c r="X126" s="2290"/>
      <c r="Y126" s="2290"/>
      <c r="Z126" s="2290"/>
      <c r="AA126" s="2290"/>
      <c r="AB126" s="2290"/>
      <c r="AC126" s="2290"/>
      <c r="AD126" s="2290"/>
      <c r="AE126" s="2290"/>
      <c r="AF126" s="2290"/>
      <c r="AG126" s="2290"/>
      <c r="AH126" s="2290"/>
      <c r="AI126" s="2290"/>
      <c r="AJ126" s="2290"/>
      <c r="AK126" s="2292"/>
      <c r="AL126" s="2292"/>
      <c r="AM126" s="2290"/>
    </row>
    <row r="127" spans="1:39" ht="57" x14ac:dyDescent="0.2">
      <c r="A127" s="1057"/>
      <c r="B127" s="2083"/>
      <c r="C127" s="1993"/>
      <c r="D127" s="1993"/>
      <c r="E127" s="2012"/>
      <c r="F127" s="2017"/>
      <c r="G127" s="2017"/>
      <c r="H127" s="2017"/>
      <c r="I127" s="2012"/>
      <c r="J127" s="442" t="s">
        <v>1415</v>
      </c>
      <c r="K127" s="2017"/>
      <c r="L127" s="2018"/>
      <c r="M127" s="2013"/>
      <c r="N127" s="2025"/>
      <c r="O127" s="2023"/>
      <c r="P127" s="2023"/>
      <c r="Q127" s="538" t="s">
        <v>1417</v>
      </c>
      <c r="R127" s="954">
        <v>30000000</v>
      </c>
      <c r="S127" s="540">
        <v>20</v>
      </c>
      <c r="T127" s="472" t="s">
        <v>1251</v>
      </c>
      <c r="U127" s="2290"/>
      <c r="V127" s="2290"/>
      <c r="W127" s="2290"/>
      <c r="X127" s="2290"/>
      <c r="Y127" s="2290"/>
      <c r="Z127" s="2290"/>
      <c r="AA127" s="2290"/>
      <c r="AB127" s="2290"/>
      <c r="AC127" s="2290"/>
      <c r="AD127" s="2290"/>
      <c r="AE127" s="2290"/>
      <c r="AF127" s="2290"/>
      <c r="AG127" s="2290"/>
      <c r="AH127" s="2290"/>
      <c r="AI127" s="2290"/>
      <c r="AJ127" s="2290"/>
      <c r="AK127" s="2292"/>
      <c r="AL127" s="2292"/>
      <c r="AM127" s="2290"/>
    </row>
    <row r="128" spans="1:39" ht="15" x14ac:dyDescent="0.2">
      <c r="A128" s="1057"/>
      <c r="B128" s="2083"/>
      <c r="C128" s="1993"/>
      <c r="D128" s="1993"/>
      <c r="E128" s="2012"/>
      <c r="F128" s="2017"/>
      <c r="G128" s="2017"/>
      <c r="H128" s="2017"/>
      <c r="I128" s="2012"/>
      <c r="J128" s="442" t="s">
        <v>1418</v>
      </c>
      <c r="K128" s="2017"/>
      <c r="L128" s="2018"/>
      <c r="M128" s="2013"/>
      <c r="N128" s="2025"/>
      <c r="O128" s="2023"/>
      <c r="P128" s="2023"/>
      <c r="Q128" s="2057" t="s">
        <v>1419</v>
      </c>
      <c r="R128" s="965">
        <v>5000000</v>
      </c>
      <c r="S128" s="2059">
        <v>20</v>
      </c>
      <c r="T128" s="2062" t="s">
        <v>1251</v>
      </c>
      <c r="U128" s="2290"/>
      <c r="V128" s="2290"/>
      <c r="W128" s="2290"/>
      <c r="X128" s="2290"/>
      <c r="Y128" s="2290"/>
      <c r="Z128" s="2290"/>
      <c r="AA128" s="2290"/>
      <c r="AB128" s="2290"/>
      <c r="AC128" s="2290"/>
      <c r="AD128" s="2290"/>
      <c r="AE128" s="2290"/>
      <c r="AF128" s="2290"/>
      <c r="AG128" s="2290"/>
      <c r="AH128" s="2290"/>
      <c r="AI128" s="2290"/>
      <c r="AJ128" s="2290"/>
      <c r="AK128" s="2292"/>
      <c r="AL128" s="2292"/>
      <c r="AM128" s="2290"/>
    </row>
    <row r="129" spans="1:39" ht="33.75" customHeight="1" x14ac:dyDescent="0.2">
      <c r="A129" s="1057"/>
      <c r="B129" s="2083"/>
      <c r="C129" s="1993"/>
      <c r="D129" s="1993"/>
      <c r="E129" s="2012"/>
      <c r="F129" s="2017"/>
      <c r="G129" s="2017"/>
      <c r="H129" s="2017"/>
      <c r="I129" s="2012"/>
      <c r="J129" s="442" t="s">
        <v>1420</v>
      </c>
      <c r="K129" s="2017"/>
      <c r="L129" s="2018"/>
      <c r="M129" s="2014"/>
      <c r="N129" s="2025"/>
      <c r="O129" s="2023"/>
      <c r="P129" s="2023"/>
      <c r="Q129" s="2058"/>
      <c r="R129" s="965">
        <v>5000000</v>
      </c>
      <c r="S129" s="2060"/>
      <c r="T129" s="2063"/>
      <c r="U129" s="2290"/>
      <c r="V129" s="2290"/>
      <c r="W129" s="2290"/>
      <c r="X129" s="2290"/>
      <c r="Y129" s="2290"/>
      <c r="Z129" s="2290"/>
      <c r="AA129" s="2290"/>
      <c r="AB129" s="2290"/>
      <c r="AC129" s="2290"/>
      <c r="AD129" s="2290"/>
      <c r="AE129" s="2290"/>
      <c r="AF129" s="2290"/>
      <c r="AG129" s="2290"/>
      <c r="AH129" s="2290"/>
      <c r="AI129" s="2290"/>
      <c r="AJ129" s="2290"/>
      <c r="AK129" s="2292"/>
      <c r="AL129" s="2292"/>
      <c r="AM129" s="2290"/>
    </row>
    <row r="130" spans="1:39" ht="21" customHeight="1" x14ac:dyDescent="0.2">
      <c r="A130" s="1057"/>
      <c r="B130" s="2083"/>
      <c r="C130" s="1993"/>
      <c r="D130" s="1993"/>
      <c r="E130" s="2015"/>
      <c r="F130" s="2047"/>
      <c r="G130" s="2047"/>
      <c r="H130" s="2047"/>
      <c r="I130" s="2015"/>
      <c r="J130" s="442" t="s">
        <v>1421</v>
      </c>
      <c r="K130" s="2017"/>
      <c r="L130" s="2018"/>
      <c r="M130" s="2014"/>
      <c r="N130" s="2025"/>
      <c r="O130" s="2023"/>
      <c r="P130" s="2023"/>
      <c r="Q130" s="2058"/>
      <c r="R130" s="965">
        <v>3000000</v>
      </c>
      <c r="S130" s="2061"/>
      <c r="T130" s="2064"/>
      <c r="U130" s="2290"/>
      <c r="V130" s="2290"/>
      <c r="W130" s="2290"/>
      <c r="X130" s="2290"/>
      <c r="Y130" s="2290"/>
      <c r="Z130" s="2290"/>
      <c r="AA130" s="2290"/>
      <c r="AB130" s="2290"/>
      <c r="AC130" s="2290"/>
      <c r="AD130" s="2290"/>
      <c r="AE130" s="2290"/>
      <c r="AF130" s="2290"/>
      <c r="AG130" s="2290"/>
      <c r="AH130" s="2290"/>
      <c r="AI130" s="2290"/>
      <c r="AJ130" s="2290"/>
      <c r="AK130" s="2292"/>
      <c r="AL130" s="2292"/>
      <c r="AM130" s="2290"/>
    </row>
    <row r="131" spans="1:39" ht="42.75" customHeight="1" x14ac:dyDescent="0.2">
      <c r="A131" s="1057"/>
      <c r="B131" s="2083"/>
      <c r="C131" s="1993"/>
      <c r="D131" s="1993"/>
      <c r="E131" s="2011">
        <v>452001</v>
      </c>
      <c r="F131" s="2016" t="s">
        <v>227</v>
      </c>
      <c r="G131" s="2011">
        <v>45200109</v>
      </c>
      <c r="H131" s="2016" t="s">
        <v>1422</v>
      </c>
      <c r="I131" s="2011">
        <v>12</v>
      </c>
      <c r="J131" s="442" t="s">
        <v>1423</v>
      </c>
      <c r="K131" s="2017"/>
      <c r="L131" s="2018"/>
      <c r="M131" s="2048">
        <f>SUM(R131:R136)/SUM(N113:N139)</f>
        <v>0.13307984790874525</v>
      </c>
      <c r="N131" s="2025"/>
      <c r="O131" s="2023"/>
      <c r="P131" s="2023"/>
      <c r="Q131" s="543" t="s">
        <v>1424</v>
      </c>
      <c r="R131" s="955">
        <v>15000000</v>
      </c>
      <c r="S131" s="540">
        <v>20</v>
      </c>
      <c r="T131" s="472" t="s">
        <v>1251</v>
      </c>
      <c r="U131" s="2290"/>
      <c r="V131" s="2290"/>
      <c r="W131" s="2290"/>
      <c r="X131" s="2290"/>
      <c r="Y131" s="2290"/>
      <c r="Z131" s="2290"/>
      <c r="AA131" s="2290"/>
      <c r="AB131" s="2290"/>
      <c r="AC131" s="2290"/>
      <c r="AD131" s="2290"/>
      <c r="AE131" s="2290"/>
      <c r="AF131" s="2290"/>
      <c r="AG131" s="2290"/>
      <c r="AH131" s="2290"/>
      <c r="AI131" s="2290"/>
      <c r="AJ131" s="2290"/>
      <c r="AK131" s="2292"/>
      <c r="AL131" s="2292"/>
      <c r="AM131" s="2290"/>
    </row>
    <row r="132" spans="1:39" ht="30.75" customHeight="1" x14ac:dyDescent="0.2">
      <c r="A132" s="1057"/>
      <c r="B132" s="2083"/>
      <c r="C132" s="1993"/>
      <c r="D132" s="1993"/>
      <c r="E132" s="2012"/>
      <c r="F132" s="2017"/>
      <c r="G132" s="2012"/>
      <c r="H132" s="2017"/>
      <c r="I132" s="2012"/>
      <c r="J132" s="442" t="s">
        <v>1425</v>
      </c>
      <c r="K132" s="2017"/>
      <c r="L132" s="2018"/>
      <c r="M132" s="2048"/>
      <c r="N132" s="2025"/>
      <c r="O132" s="2023"/>
      <c r="P132" s="2023"/>
      <c r="Q132" s="2065" t="s">
        <v>1426</v>
      </c>
      <c r="R132" s="956">
        <v>1000000</v>
      </c>
      <c r="S132" s="2059">
        <v>20</v>
      </c>
      <c r="T132" s="2062" t="s">
        <v>1251</v>
      </c>
      <c r="U132" s="2290"/>
      <c r="V132" s="2290"/>
      <c r="W132" s="2290"/>
      <c r="X132" s="2290"/>
      <c r="Y132" s="2290"/>
      <c r="Z132" s="2290"/>
      <c r="AA132" s="2290"/>
      <c r="AB132" s="2290"/>
      <c r="AC132" s="2290"/>
      <c r="AD132" s="2290"/>
      <c r="AE132" s="2290"/>
      <c r="AF132" s="2290"/>
      <c r="AG132" s="2290"/>
      <c r="AH132" s="2290"/>
      <c r="AI132" s="2290"/>
      <c r="AJ132" s="2290"/>
      <c r="AK132" s="2292"/>
      <c r="AL132" s="2292"/>
      <c r="AM132" s="2290"/>
    </row>
    <row r="133" spans="1:39" ht="43.5" customHeight="1" x14ac:dyDescent="0.2">
      <c r="A133" s="1057"/>
      <c r="B133" s="2083"/>
      <c r="C133" s="1993"/>
      <c r="D133" s="1993"/>
      <c r="E133" s="2012"/>
      <c r="F133" s="2017"/>
      <c r="G133" s="2012"/>
      <c r="H133" s="2017"/>
      <c r="I133" s="2012"/>
      <c r="J133" s="442" t="s">
        <v>1423</v>
      </c>
      <c r="K133" s="2017"/>
      <c r="L133" s="2018"/>
      <c r="M133" s="2048"/>
      <c r="N133" s="2025"/>
      <c r="O133" s="2023"/>
      <c r="P133" s="2023"/>
      <c r="Q133" s="2066"/>
      <c r="R133" s="956">
        <v>1000000</v>
      </c>
      <c r="S133" s="2061"/>
      <c r="T133" s="2064"/>
      <c r="U133" s="2290"/>
      <c r="V133" s="2290"/>
      <c r="W133" s="2290"/>
      <c r="X133" s="2290"/>
      <c r="Y133" s="2290"/>
      <c r="Z133" s="2290"/>
      <c r="AA133" s="2290"/>
      <c r="AB133" s="2290"/>
      <c r="AC133" s="2290"/>
      <c r="AD133" s="2290"/>
      <c r="AE133" s="2290"/>
      <c r="AF133" s="2290"/>
      <c r="AG133" s="2290"/>
      <c r="AH133" s="2290"/>
      <c r="AI133" s="2290"/>
      <c r="AJ133" s="2290"/>
      <c r="AK133" s="2292"/>
      <c r="AL133" s="2292"/>
      <c r="AM133" s="2290"/>
    </row>
    <row r="134" spans="1:39" ht="28.5" x14ac:dyDescent="0.2">
      <c r="A134" s="1057"/>
      <c r="B134" s="2083"/>
      <c r="C134" s="1993"/>
      <c r="D134" s="1993"/>
      <c r="E134" s="2012"/>
      <c r="F134" s="2017"/>
      <c r="G134" s="2012"/>
      <c r="H134" s="2017"/>
      <c r="I134" s="2012"/>
      <c r="J134" s="442" t="s">
        <v>1423</v>
      </c>
      <c r="K134" s="2017"/>
      <c r="L134" s="2018"/>
      <c r="M134" s="2048"/>
      <c r="N134" s="2025"/>
      <c r="O134" s="2023"/>
      <c r="P134" s="2023"/>
      <c r="Q134" s="539" t="s">
        <v>1427</v>
      </c>
      <c r="R134" s="957">
        <v>7500000</v>
      </c>
      <c r="S134" s="471">
        <v>20</v>
      </c>
      <c r="T134" s="472" t="s">
        <v>1251</v>
      </c>
      <c r="U134" s="2290"/>
      <c r="V134" s="2290"/>
      <c r="W134" s="2290"/>
      <c r="X134" s="2290"/>
      <c r="Y134" s="2290"/>
      <c r="Z134" s="2290"/>
      <c r="AA134" s="2290"/>
      <c r="AB134" s="2290"/>
      <c r="AC134" s="2290"/>
      <c r="AD134" s="2290"/>
      <c r="AE134" s="2290"/>
      <c r="AF134" s="2290"/>
      <c r="AG134" s="2290"/>
      <c r="AH134" s="2290"/>
      <c r="AI134" s="2290"/>
      <c r="AJ134" s="2290"/>
      <c r="AK134" s="2292"/>
      <c r="AL134" s="2292"/>
      <c r="AM134" s="2290"/>
    </row>
    <row r="135" spans="1:39" ht="28.5" x14ac:dyDescent="0.2">
      <c r="A135" s="1057"/>
      <c r="B135" s="2083"/>
      <c r="C135" s="1993"/>
      <c r="D135" s="1993"/>
      <c r="E135" s="2012"/>
      <c r="F135" s="2017"/>
      <c r="G135" s="2012"/>
      <c r="H135" s="2017"/>
      <c r="I135" s="2012"/>
      <c r="J135" s="442" t="s">
        <v>1423</v>
      </c>
      <c r="K135" s="2017"/>
      <c r="L135" s="2018"/>
      <c r="M135" s="2048"/>
      <c r="N135" s="2025"/>
      <c r="O135" s="2023"/>
      <c r="P135" s="2023"/>
      <c r="Q135" s="539" t="s">
        <v>1428</v>
      </c>
      <c r="R135" s="958">
        <v>500000</v>
      </c>
      <c r="S135" s="471">
        <v>20</v>
      </c>
      <c r="T135" s="472" t="s">
        <v>1251</v>
      </c>
      <c r="U135" s="2290"/>
      <c r="V135" s="2290"/>
      <c r="W135" s="2290"/>
      <c r="X135" s="2290"/>
      <c r="Y135" s="2290"/>
      <c r="Z135" s="2290"/>
      <c r="AA135" s="2290"/>
      <c r="AB135" s="2290"/>
      <c r="AC135" s="2290"/>
      <c r="AD135" s="2290"/>
      <c r="AE135" s="2290"/>
      <c r="AF135" s="2290"/>
      <c r="AG135" s="2290"/>
      <c r="AH135" s="2290"/>
      <c r="AI135" s="2290"/>
      <c r="AJ135" s="2290"/>
      <c r="AK135" s="2292"/>
      <c r="AL135" s="2292"/>
      <c r="AM135" s="2290"/>
    </row>
    <row r="136" spans="1:39" ht="57" x14ac:dyDescent="0.2">
      <c r="A136" s="1057"/>
      <c r="B136" s="2083"/>
      <c r="C136" s="1993"/>
      <c r="D136" s="1993"/>
      <c r="E136" s="2012"/>
      <c r="F136" s="2017"/>
      <c r="G136" s="2012"/>
      <c r="H136" s="2017"/>
      <c r="I136" s="2012"/>
      <c r="J136" s="442" t="s">
        <v>1423</v>
      </c>
      <c r="K136" s="2017"/>
      <c r="L136" s="2018"/>
      <c r="M136" s="2048"/>
      <c r="N136" s="2025"/>
      <c r="O136" s="2023"/>
      <c r="P136" s="2023"/>
      <c r="Q136" s="538" t="s">
        <v>1429</v>
      </c>
      <c r="R136" s="958">
        <v>10000000</v>
      </c>
      <c r="S136" s="471">
        <v>20</v>
      </c>
      <c r="T136" s="472" t="s">
        <v>1251</v>
      </c>
      <c r="U136" s="2290"/>
      <c r="V136" s="2290"/>
      <c r="W136" s="2290"/>
      <c r="X136" s="2290"/>
      <c r="Y136" s="2290"/>
      <c r="Z136" s="2290"/>
      <c r="AA136" s="2290"/>
      <c r="AB136" s="2290"/>
      <c r="AC136" s="2290"/>
      <c r="AD136" s="2290"/>
      <c r="AE136" s="2290"/>
      <c r="AF136" s="2290"/>
      <c r="AG136" s="2290"/>
      <c r="AH136" s="2290"/>
      <c r="AI136" s="2290"/>
      <c r="AJ136" s="2290"/>
      <c r="AK136" s="2292"/>
      <c r="AL136" s="2292"/>
      <c r="AM136" s="2290"/>
    </row>
    <row r="137" spans="1:39" ht="42.75" customHeight="1" x14ac:dyDescent="0.2">
      <c r="A137" s="1057"/>
      <c r="B137" s="2083"/>
      <c r="C137" s="1993"/>
      <c r="D137" s="1993"/>
      <c r="E137" s="2016">
        <v>4502035</v>
      </c>
      <c r="F137" s="2016" t="s">
        <v>228</v>
      </c>
      <c r="G137" s="2016">
        <v>450203501</v>
      </c>
      <c r="H137" s="2016" t="s">
        <v>229</v>
      </c>
      <c r="I137" s="2011">
        <v>1</v>
      </c>
      <c r="J137" s="442" t="s">
        <v>1430</v>
      </c>
      <c r="K137" s="2017"/>
      <c r="L137" s="2018"/>
      <c r="M137" s="2048">
        <f>SUM(R137:R139)/SUM(N113:N139)</f>
        <v>9.5057034220532313E-2</v>
      </c>
      <c r="N137" s="2025"/>
      <c r="O137" s="2023"/>
      <c r="P137" s="2022" t="s">
        <v>1431</v>
      </c>
      <c r="Q137" s="538" t="s">
        <v>1432</v>
      </c>
      <c r="R137" s="952">
        <v>13000000</v>
      </c>
      <c r="S137" s="471">
        <v>20</v>
      </c>
      <c r="T137" s="472" t="s">
        <v>1251</v>
      </c>
      <c r="U137" s="2290"/>
      <c r="V137" s="2290"/>
      <c r="W137" s="2290"/>
      <c r="X137" s="2290"/>
      <c r="Y137" s="2290"/>
      <c r="Z137" s="2290"/>
      <c r="AA137" s="2290"/>
      <c r="AB137" s="2290"/>
      <c r="AC137" s="2290"/>
      <c r="AD137" s="2290"/>
      <c r="AE137" s="2290"/>
      <c r="AF137" s="2290"/>
      <c r="AG137" s="2290"/>
      <c r="AH137" s="2290"/>
      <c r="AI137" s="2290"/>
      <c r="AJ137" s="2290"/>
      <c r="AK137" s="2292"/>
      <c r="AL137" s="2292"/>
      <c r="AM137" s="2290"/>
    </row>
    <row r="138" spans="1:39" ht="28.5" x14ac:dyDescent="0.2">
      <c r="A138" s="1057"/>
      <c r="B138" s="2083"/>
      <c r="C138" s="1993"/>
      <c r="D138" s="1993"/>
      <c r="E138" s="2017"/>
      <c r="F138" s="2017"/>
      <c r="G138" s="2017"/>
      <c r="H138" s="2017"/>
      <c r="I138" s="2012"/>
      <c r="J138" s="442" t="s">
        <v>1433</v>
      </c>
      <c r="K138" s="2017"/>
      <c r="L138" s="2018"/>
      <c r="M138" s="2048"/>
      <c r="N138" s="2025"/>
      <c r="O138" s="2023"/>
      <c r="P138" s="2023"/>
      <c r="Q138" s="447" t="s">
        <v>1434</v>
      </c>
      <c r="R138" s="952">
        <v>2000000</v>
      </c>
      <c r="S138" s="471">
        <v>20</v>
      </c>
      <c r="T138" s="472" t="s">
        <v>1251</v>
      </c>
      <c r="U138" s="2290"/>
      <c r="V138" s="2290"/>
      <c r="W138" s="2290"/>
      <c r="X138" s="2290"/>
      <c r="Y138" s="2290"/>
      <c r="Z138" s="2290"/>
      <c r="AA138" s="2290"/>
      <c r="AB138" s="2290"/>
      <c r="AC138" s="2290"/>
      <c r="AD138" s="2290"/>
      <c r="AE138" s="2290"/>
      <c r="AF138" s="2290"/>
      <c r="AG138" s="2290"/>
      <c r="AH138" s="2290"/>
      <c r="AI138" s="2290"/>
      <c r="AJ138" s="2290"/>
      <c r="AK138" s="2292"/>
      <c r="AL138" s="2292"/>
      <c r="AM138" s="2290"/>
    </row>
    <row r="139" spans="1:39" ht="51.75" customHeight="1" x14ac:dyDescent="0.2">
      <c r="A139" s="1204"/>
      <c r="B139" s="2083"/>
      <c r="C139" s="1993"/>
      <c r="D139" s="1993"/>
      <c r="E139" s="2017"/>
      <c r="F139" s="2017"/>
      <c r="G139" s="2017"/>
      <c r="H139" s="2017"/>
      <c r="I139" s="2012"/>
      <c r="J139" s="1320" t="s">
        <v>1430</v>
      </c>
      <c r="K139" s="2017"/>
      <c r="L139" s="2018"/>
      <c r="M139" s="2049"/>
      <c r="N139" s="2025"/>
      <c r="O139" s="2023"/>
      <c r="P139" s="2023"/>
      <c r="Q139" s="1321" t="s">
        <v>1435</v>
      </c>
      <c r="R139" s="954">
        <v>10000000</v>
      </c>
      <c r="S139" s="924">
        <v>20</v>
      </c>
      <c r="T139" s="1207" t="s">
        <v>1251</v>
      </c>
      <c r="U139" s="2290"/>
      <c r="V139" s="2290"/>
      <c r="W139" s="2290"/>
      <c r="X139" s="2290"/>
      <c r="Y139" s="2290"/>
      <c r="Z139" s="2290"/>
      <c r="AA139" s="2290"/>
      <c r="AB139" s="2290"/>
      <c r="AC139" s="2290"/>
      <c r="AD139" s="2290"/>
      <c r="AE139" s="2290"/>
      <c r="AF139" s="2290"/>
      <c r="AG139" s="2290"/>
      <c r="AH139" s="2290"/>
      <c r="AI139" s="2290"/>
      <c r="AJ139" s="2290"/>
      <c r="AK139" s="2292"/>
      <c r="AL139" s="2292"/>
      <c r="AM139" s="2290"/>
    </row>
    <row r="140" spans="1:39" ht="27" customHeight="1" x14ac:dyDescent="0.2">
      <c r="A140" s="1322"/>
      <c r="B140" s="1323"/>
      <c r="C140" s="1323"/>
      <c r="D140" s="1323"/>
      <c r="E140" s="1323"/>
      <c r="F140" s="1324"/>
      <c r="G140" s="1324"/>
      <c r="H140" s="1325"/>
      <c r="I140" s="1325"/>
      <c r="J140" s="1325"/>
      <c r="K140" s="1326"/>
      <c r="L140" s="1324"/>
      <c r="M140" s="1327"/>
      <c r="N140" s="483">
        <f>SUM(N9:N139)</f>
        <v>2706182726</v>
      </c>
      <c r="O140" s="1324"/>
      <c r="P140" s="1324"/>
      <c r="Q140" s="42" t="s">
        <v>1027</v>
      </c>
      <c r="R140" s="483">
        <f>SUM(R9:R139)</f>
        <v>2706182726</v>
      </c>
      <c r="S140" s="471"/>
      <c r="T140" s="1206"/>
      <c r="U140" s="1323"/>
      <c r="V140" s="1323"/>
      <c r="W140" s="1323"/>
      <c r="X140" s="1323"/>
      <c r="Y140" s="1323"/>
      <c r="Z140" s="1323"/>
      <c r="AA140" s="1323"/>
      <c r="AB140" s="1323"/>
      <c r="AC140" s="1323"/>
      <c r="AD140" s="1323"/>
      <c r="AE140" s="1323"/>
      <c r="AF140" s="1323"/>
      <c r="AG140" s="1323"/>
      <c r="AH140" s="1323"/>
      <c r="AI140" s="1323"/>
      <c r="AJ140" s="1323"/>
      <c r="AK140" s="1328"/>
      <c r="AL140" s="1329"/>
      <c r="AM140" s="1330"/>
    </row>
    <row r="141" spans="1:39" ht="27" customHeight="1" x14ac:dyDescent="0.2">
      <c r="Q141" s="1316"/>
      <c r="R141" s="1317"/>
    </row>
    <row r="142" spans="1:39" ht="27" customHeight="1" x14ac:dyDescent="0.2">
      <c r="Q142" s="1316"/>
      <c r="R142" s="1317"/>
    </row>
    <row r="143" spans="1:39" ht="27" customHeight="1" x14ac:dyDescent="0.2">
      <c r="Q143" s="1318"/>
      <c r="R143" s="1319"/>
    </row>
  </sheetData>
  <mergeCells count="521">
    <mergeCell ref="Y103:Y112"/>
    <mergeCell ref="Q114:Q115"/>
    <mergeCell ref="S114:S115"/>
    <mergeCell ref="T114:T115"/>
    <mergeCell ref="AM103:AM112"/>
    <mergeCell ref="V103:V112"/>
    <mergeCell ref="W103:W112"/>
    <mergeCell ref="X103:X112"/>
    <mergeCell ref="AL113:AL139"/>
    <mergeCell ref="U113:U139"/>
    <mergeCell ref="V113:V139"/>
    <mergeCell ref="W113:W139"/>
    <mergeCell ref="X113:X139"/>
    <mergeCell ref="Y113:Y139"/>
    <mergeCell ref="Z113:Z139"/>
    <mergeCell ref="AA113:AA139"/>
    <mergeCell ref="AB113:AB139"/>
    <mergeCell ref="AC113:AC139"/>
    <mergeCell ref="AM113:AM139"/>
    <mergeCell ref="AD113:AD139"/>
    <mergeCell ref="AE113:AE139"/>
    <mergeCell ref="AF113:AF139"/>
    <mergeCell ref="AG113:AG139"/>
    <mergeCell ref="AH113:AH139"/>
    <mergeCell ref="AI113:AI139"/>
    <mergeCell ref="Z103:Z112"/>
    <mergeCell ref="AA103:AA112"/>
    <mergeCell ref="AB103:AB112"/>
    <mergeCell ref="AC103:AC112"/>
    <mergeCell ref="AD103:AD112"/>
    <mergeCell ref="AK103:AK112"/>
    <mergeCell ref="AJ113:AJ139"/>
    <mergeCell ref="AK113:AK139"/>
    <mergeCell ref="AL103:AL112"/>
    <mergeCell ref="AG103:AG112"/>
    <mergeCell ref="AH103:AH112"/>
    <mergeCell ref="AI103:AI112"/>
    <mergeCell ref="AJ103:AJ112"/>
    <mergeCell ref="AE103:AE112"/>
    <mergeCell ref="AF103:AF112"/>
    <mergeCell ref="AM85:AM100"/>
    <mergeCell ref="E88:E97"/>
    <mergeCell ref="F88:F97"/>
    <mergeCell ref="G88:G97"/>
    <mergeCell ref="H88:H97"/>
    <mergeCell ref="Q89:Q90"/>
    <mergeCell ref="E103:E112"/>
    <mergeCell ref="F103:F112"/>
    <mergeCell ref="G103:G112"/>
    <mergeCell ref="H103:H112"/>
    <mergeCell ref="I103:I112"/>
    <mergeCell ref="K103:K112"/>
    <mergeCell ref="L103:L112"/>
    <mergeCell ref="M103:M112"/>
    <mergeCell ref="N103:N112"/>
    <mergeCell ref="K85:K100"/>
    <mergeCell ref="L85:L100"/>
    <mergeCell ref="M85:M87"/>
    <mergeCell ref="I85:I87"/>
    <mergeCell ref="H85:H87"/>
    <mergeCell ref="G85:G87"/>
    <mergeCell ref="M88:M97"/>
    <mergeCell ref="S99:S100"/>
    <mergeCell ref="T99:T100"/>
    <mergeCell ref="AM82:AM83"/>
    <mergeCell ref="AE82:AE83"/>
    <mergeCell ref="AF82:AF83"/>
    <mergeCell ref="AG82:AG83"/>
    <mergeCell ref="AH82:AH83"/>
    <mergeCell ref="AI82:AI83"/>
    <mergeCell ref="AJ82:AJ83"/>
    <mergeCell ref="Y82:Y83"/>
    <mergeCell ref="Z82:Z83"/>
    <mergeCell ref="AA82:AA83"/>
    <mergeCell ref="AB82:AB83"/>
    <mergeCell ref="AC82:AC83"/>
    <mergeCell ref="AD82:AD83"/>
    <mergeCell ref="Y85:Y100"/>
    <mergeCell ref="AA85:AA100"/>
    <mergeCell ref="AC85:AC100"/>
    <mergeCell ref="AE85:AE100"/>
    <mergeCell ref="I77:I79"/>
    <mergeCell ref="K77:K79"/>
    <mergeCell ref="U77:U79"/>
    <mergeCell ref="C82:C83"/>
    <mergeCell ref="D82:D83"/>
    <mergeCell ref="E82:E83"/>
    <mergeCell ref="F82:F83"/>
    <mergeCell ref="G82:G83"/>
    <mergeCell ref="H82:H83"/>
    <mergeCell ref="L77:L79"/>
    <mergeCell ref="M77:M79"/>
    <mergeCell ref="N77:N79"/>
    <mergeCell ref="O77:O79"/>
    <mergeCell ref="O82:O83"/>
    <mergeCell ref="P82:P83"/>
    <mergeCell ref="U82:U83"/>
    <mergeCell ref="Q78:Q79"/>
    <mergeCell ref="S78:S79"/>
    <mergeCell ref="T78:T79"/>
    <mergeCell ref="K82:K83"/>
    <mergeCell ref="L82:L83"/>
    <mergeCell ref="M82:M83"/>
    <mergeCell ref="N82:N83"/>
    <mergeCell ref="A62:A79"/>
    <mergeCell ref="B62:B79"/>
    <mergeCell ref="D62:AM62"/>
    <mergeCell ref="C63:C76"/>
    <mergeCell ref="D63:D76"/>
    <mergeCell ref="AH63:AH76"/>
    <mergeCell ref="AI63:AI76"/>
    <mergeCell ref="AJ63:AJ76"/>
    <mergeCell ref="V63:V76"/>
    <mergeCell ref="W63:W76"/>
    <mergeCell ref="X63:X76"/>
    <mergeCell ref="Y63:Y76"/>
    <mergeCell ref="Z63:Z76"/>
    <mergeCell ref="AA63:AA76"/>
    <mergeCell ref="AD63:AD76"/>
    <mergeCell ref="AE63:AE76"/>
    <mergeCell ref="AF63:AF76"/>
    <mergeCell ref="AG63:AG76"/>
    <mergeCell ref="C77:C79"/>
    <mergeCell ref="D77:D79"/>
    <mergeCell ref="E77:E79"/>
    <mergeCell ref="F77:F79"/>
    <mergeCell ref="G77:G79"/>
    <mergeCell ref="H77:H79"/>
    <mergeCell ref="AE59:AE61"/>
    <mergeCell ref="AF59:AF61"/>
    <mergeCell ref="AG59:AG61"/>
    <mergeCell ref="AH59:AH61"/>
    <mergeCell ref="W59:W61"/>
    <mergeCell ref="X59:X61"/>
    <mergeCell ref="Y59:Y61"/>
    <mergeCell ref="Z59:Z61"/>
    <mergeCell ref="AA59:AA61"/>
    <mergeCell ref="AB59:AB61"/>
    <mergeCell ref="U59:U61"/>
    <mergeCell ref="V59:V61"/>
    <mergeCell ref="F63:F76"/>
    <mergeCell ref="G63:G76"/>
    <mergeCell ref="H63:H76"/>
    <mergeCell ref="Q66:Q67"/>
    <mergeCell ref="Q73:Q75"/>
    <mergeCell ref="AC59:AC61"/>
    <mergeCell ref="AD59:AD61"/>
    <mergeCell ref="M63:M76"/>
    <mergeCell ref="N63:N76"/>
    <mergeCell ref="O63:O76"/>
    <mergeCell ref="P63:P76"/>
    <mergeCell ref="AC63:AC76"/>
    <mergeCell ref="U63:U76"/>
    <mergeCell ref="Q70:Q71"/>
    <mergeCell ref="S70:S71"/>
    <mergeCell ref="T70:T71"/>
    <mergeCell ref="K63:K76"/>
    <mergeCell ref="L63:L76"/>
    <mergeCell ref="C59:C61"/>
    <mergeCell ref="D59:D61"/>
    <mergeCell ref="E59:E61"/>
    <mergeCell ref="F59:F61"/>
    <mergeCell ref="G59:G61"/>
    <mergeCell ref="H59:H61"/>
    <mergeCell ref="I59:I61"/>
    <mergeCell ref="K59:K61"/>
    <mergeCell ref="L59:L61"/>
    <mergeCell ref="E32:E40"/>
    <mergeCell ref="E53:E57"/>
    <mergeCell ref="F53:F57"/>
    <mergeCell ref="G53:G57"/>
    <mergeCell ref="H53:H57"/>
    <mergeCell ref="I53:I57"/>
    <mergeCell ref="I63:I76"/>
    <mergeCell ref="I41:I44"/>
    <mergeCell ref="J41:J44"/>
    <mergeCell ref="D58:AM58"/>
    <mergeCell ref="AI59:AI61"/>
    <mergeCell ref="AJ59:AJ61"/>
    <mergeCell ref="AK59:AK61"/>
    <mergeCell ref="AL59:AL61"/>
    <mergeCell ref="AM59:AM61"/>
    <mergeCell ref="M59:M61"/>
    <mergeCell ref="N59:N61"/>
    <mergeCell ref="AK63:AK76"/>
    <mergeCell ref="AL63:AL76"/>
    <mergeCell ref="AM63:AM76"/>
    <mergeCell ref="AB63:AB76"/>
    <mergeCell ref="E63:E76"/>
    <mergeCell ref="O59:O61"/>
    <mergeCell ref="P59:P61"/>
    <mergeCell ref="E41:E44"/>
    <mergeCell ref="F41:F44"/>
    <mergeCell ref="G41:G44"/>
    <mergeCell ref="H41:H44"/>
    <mergeCell ref="E45:E51"/>
    <mergeCell ref="F45:F51"/>
    <mergeCell ref="G45:G51"/>
    <mergeCell ref="H45:H51"/>
    <mergeCell ref="I45:I51"/>
    <mergeCell ref="W32:W57"/>
    <mergeCell ref="X32:X57"/>
    <mergeCell ref="Y32:Y57"/>
    <mergeCell ref="Z32:Z57"/>
    <mergeCell ref="AA32:AA57"/>
    <mergeCell ref="L32:L57"/>
    <mergeCell ref="M32:M40"/>
    <mergeCell ref="O32:O57"/>
    <mergeCell ref="U32:U57"/>
    <mergeCell ref="M45:M51"/>
    <mergeCell ref="V32:V57"/>
    <mergeCell ref="M53:M57"/>
    <mergeCell ref="P32:P40"/>
    <mergeCell ref="P41:P44"/>
    <mergeCell ref="P45:P51"/>
    <mergeCell ref="P53:P57"/>
    <mergeCell ref="N32:N57"/>
    <mergeCell ref="Q47:Q48"/>
    <mergeCell ref="Q55:Q57"/>
    <mergeCell ref="M41:M44"/>
    <mergeCell ref="AM32:AM57"/>
    <mergeCell ref="AB32:AB57"/>
    <mergeCell ref="AC32:AC57"/>
    <mergeCell ref="AD32:AD57"/>
    <mergeCell ref="AE32:AE57"/>
    <mergeCell ref="AF32:AF57"/>
    <mergeCell ref="AG32:AG57"/>
    <mergeCell ref="AH32:AH57"/>
    <mergeCell ref="AI32:AI57"/>
    <mergeCell ref="AK32:AK57"/>
    <mergeCell ref="AL32:AL57"/>
    <mergeCell ref="A31:A61"/>
    <mergeCell ref="D31:AM31"/>
    <mergeCell ref="C32:C57"/>
    <mergeCell ref="D32:D57"/>
    <mergeCell ref="AC28:AC30"/>
    <mergeCell ref="AD28:AD30"/>
    <mergeCell ref="AE28:AE30"/>
    <mergeCell ref="AF28:AF30"/>
    <mergeCell ref="AG28:AG30"/>
    <mergeCell ref="AH28:AH30"/>
    <mergeCell ref="W28:W30"/>
    <mergeCell ref="X28:X30"/>
    <mergeCell ref="Y28:Y30"/>
    <mergeCell ref="Z28:Z30"/>
    <mergeCell ref="AA28:AA30"/>
    <mergeCell ref="AB28:AB30"/>
    <mergeCell ref="O28:O30"/>
    <mergeCell ref="P28:P30"/>
    <mergeCell ref="F32:F40"/>
    <mergeCell ref="G32:G40"/>
    <mergeCell ref="H32:H40"/>
    <mergeCell ref="I32:I40"/>
    <mergeCell ref="K32:K57"/>
    <mergeCell ref="AJ32:AJ57"/>
    <mergeCell ref="A27:A30"/>
    <mergeCell ref="B27:B30"/>
    <mergeCell ref="D27:AM27"/>
    <mergeCell ref="C28:C30"/>
    <mergeCell ref="D28:D30"/>
    <mergeCell ref="E28:E30"/>
    <mergeCell ref="F28:F30"/>
    <mergeCell ref="G28:G30"/>
    <mergeCell ref="H28:H30"/>
    <mergeCell ref="S28:S30"/>
    <mergeCell ref="T28:T30"/>
    <mergeCell ref="U28:U30"/>
    <mergeCell ref="V28:V30"/>
    <mergeCell ref="I28:I30"/>
    <mergeCell ref="J28:J30"/>
    <mergeCell ref="K28:K30"/>
    <mergeCell ref="L28:L30"/>
    <mergeCell ref="M28:M30"/>
    <mergeCell ref="N28:N30"/>
    <mergeCell ref="AI28:AI30"/>
    <mergeCell ref="AJ28:AJ30"/>
    <mergeCell ref="AK28:AK30"/>
    <mergeCell ref="AL28:AL30"/>
    <mergeCell ref="AM28:AM30"/>
    <mergeCell ref="AM22:AM26"/>
    <mergeCell ref="AG22:AG26"/>
    <mergeCell ref="AH22:AH26"/>
    <mergeCell ref="AI22:AI26"/>
    <mergeCell ref="AJ22:AJ26"/>
    <mergeCell ref="AK22:AK26"/>
    <mergeCell ref="AL22:AL26"/>
    <mergeCell ref="AA22:AA26"/>
    <mergeCell ref="AB22:AB26"/>
    <mergeCell ref="AC22:AC26"/>
    <mergeCell ref="AD22:AD26"/>
    <mergeCell ref="AE22:AE26"/>
    <mergeCell ref="AF22:AF26"/>
    <mergeCell ref="W22:W26"/>
    <mergeCell ref="X22:X26"/>
    <mergeCell ref="Y22:Y26"/>
    <mergeCell ref="Z22:Z26"/>
    <mergeCell ref="K22:K26"/>
    <mergeCell ref="L22:L26"/>
    <mergeCell ref="M22:M26"/>
    <mergeCell ref="N22:N26"/>
    <mergeCell ref="O22:O26"/>
    <mergeCell ref="P22:P26"/>
    <mergeCell ref="U22:U26"/>
    <mergeCell ref="V22:V26"/>
    <mergeCell ref="Q23:Q25"/>
    <mergeCell ref="S23:S25"/>
    <mergeCell ref="T23:T25"/>
    <mergeCell ref="AL19:AL20"/>
    <mergeCell ref="AM19:AM20"/>
    <mergeCell ref="D21:AM21"/>
    <mergeCell ref="C22:C26"/>
    <mergeCell ref="D22:D26"/>
    <mergeCell ref="E22:E26"/>
    <mergeCell ref="F22:F26"/>
    <mergeCell ref="G22:G26"/>
    <mergeCell ref="H22:H26"/>
    <mergeCell ref="I22:I26"/>
    <mergeCell ref="AF19:AF20"/>
    <mergeCell ref="AG19:AG20"/>
    <mergeCell ref="AH19:AH20"/>
    <mergeCell ref="AI19:AI20"/>
    <mergeCell ref="AJ19:AJ20"/>
    <mergeCell ref="AK19:AK20"/>
    <mergeCell ref="Z19:Z20"/>
    <mergeCell ref="AA19:AA20"/>
    <mergeCell ref="AB19:AB20"/>
    <mergeCell ref="AC19:AC20"/>
    <mergeCell ref="AD19:AD20"/>
    <mergeCell ref="AE19:AE20"/>
    <mergeCell ref="T19:T20"/>
    <mergeCell ref="U19:U20"/>
    <mergeCell ref="AG11:AG17"/>
    <mergeCell ref="X11:X17"/>
    <mergeCell ref="Y11:Y17"/>
    <mergeCell ref="Z11:Z17"/>
    <mergeCell ref="AA11:AA17"/>
    <mergeCell ref="M19:M20"/>
    <mergeCell ref="N19:N20"/>
    <mergeCell ref="O19:O20"/>
    <mergeCell ref="P19:P20"/>
    <mergeCell ref="S19:S20"/>
    <mergeCell ref="A1:AK4"/>
    <mergeCell ref="A5:I6"/>
    <mergeCell ref="J5:AM5"/>
    <mergeCell ref="U6:AI6"/>
    <mergeCell ref="A7:B7"/>
    <mergeCell ref="C7:D7"/>
    <mergeCell ref="E7:F7"/>
    <mergeCell ref="G7:H7"/>
    <mergeCell ref="I7:I8"/>
    <mergeCell ref="J7:J8"/>
    <mergeCell ref="AL7:AL8"/>
    <mergeCell ref="AM7:AM8"/>
    <mergeCell ref="AJ7:AJ8"/>
    <mergeCell ref="AK7:AK8"/>
    <mergeCell ref="AA7:AF7"/>
    <mergeCell ref="K7:K8"/>
    <mergeCell ref="L7:L8"/>
    <mergeCell ref="M7:M8"/>
    <mergeCell ref="P7:P8"/>
    <mergeCell ref="AG7:AI7"/>
    <mergeCell ref="S7:T7"/>
    <mergeCell ref="U7:V7"/>
    <mergeCell ref="W7:Z7"/>
    <mergeCell ref="N7:N8"/>
    <mergeCell ref="A10:A26"/>
    <mergeCell ref="B10:B26"/>
    <mergeCell ref="D10:AM10"/>
    <mergeCell ref="C11:C17"/>
    <mergeCell ref="D11:D17"/>
    <mergeCell ref="Q7:Q8"/>
    <mergeCell ref="R7:R8"/>
    <mergeCell ref="E11:E17"/>
    <mergeCell ref="F11:F17"/>
    <mergeCell ref="G11:G17"/>
    <mergeCell ref="H11:H17"/>
    <mergeCell ref="I11:I17"/>
    <mergeCell ref="K11:K17"/>
    <mergeCell ref="V11:V17"/>
    <mergeCell ref="W11:W17"/>
    <mergeCell ref="L11:L17"/>
    <mergeCell ref="M11:M17"/>
    <mergeCell ref="N11:N17"/>
    <mergeCell ref="O11:O17"/>
    <mergeCell ref="P11:P17"/>
    <mergeCell ref="U11:U17"/>
    <mergeCell ref="AH11:AH17"/>
    <mergeCell ref="AI11:AI17"/>
    <mergeCell ref="AJ11:AJ17"/>
    <mergeCell ref="O7:O8"/>
    <mergeCell ref="D18:AM18"/>
    <mergeCell ref="C19:C20"/>
    <mergeCell ref="D19:D20"/>
    <mergeCell ref="E19:E20"/>
    <mergeCell ref="F19:F20"/>
    <mergeCell ref="G19:G20"/>
    <mergeCell ref="H19:H20"/>
    <mergeCell ref="I19:I20"/>
    <mergeCell ref="J19:J20"/>
    <mergeCell ref="K19:K20"/>
    <mergeCell ref="V19:V20"/>
    <mergeCell ref="W19:W20"/>
    <mergeCell ref="X19:X20"/>
    <mergeCell ref="Y19:Y20"/>
    <mergeCell ref="L19:L20"/>
    <mergeCell ref="AK11:AK17"/>
    <mergeCell ref="AL11:AL17"/>
    <mergeCell ref="AM11:AM17"/>
    <mergeCell ref="AB11:AB17"/>
    <mergeCell ref="AC11:AC17"/>
    <mergeCell ref="AD11:AD17"/>
    <mergeCell ref="AE11:AE17"/>
    <mergeCell ref="AF11:AF17"/>
    <mergeCell ref="B85:B100"/>
    <mergeCell ref="C85:C100"/>
    <mergeCell ref="D85:D100"/>
    <mergeCell ref="F85:F87"/>
    <mergeCell ref="E85:E87"/>
    <mergeCell ref="H98:H100"/>
    <mergeCell ref="I98:I100"/>
    <mergeCell ref="I88:I97"/>
    <mergeCell ref="G126:G130"/>
    <mergeCell ref="E98:E100"/>
    <mergeCell ref="F98:F100"/>
    <mergeCell ref="G98:G100"/>
    <mergeCell ref="C103:C139"/>
    <mergeCell ref="B102:B139"/>
    <mergeCell ref="F131:F136"/>
    <mergeCell ref="F137:F139"/>
    <mergeCell ref="E137:E139"/>
    <mergeCell ref="F126:F130"/>
    <mergeCell ref="E113:E125"/>
    <mergeCell ref="F113:F125"/>
    <mergeCell ref="E131:E136"/>
    <mergeCell ref="E126:E130"/>
    <mergeCell ref="G137:G139"/>
    <mergeCell ref="G113:G125"/>
    <mergeCell ref="S110:S112"/>
    <mergeCell ref="T110:T112"/>
    <mergeCell ref="P98:P100"/>
    <mergeCell ref="O103:O112"/>
    <mergeCell ref="P103:P112"/>
    <mergeCell ref="U103:U112"/>
    <mergeCell ref="U85:U100"/>
    <mergeCell ref="H113:H125"/>
    <mergeCell ref="M137:M139"/>
    <mergeCell ref="M131:M136"/>
    <mergeCell ref="H137:H139"/>
    <mergeCell ref="I113:I125"/>
    <mergeCell ref="M113:M125"/>
    <mergeCell ref="H126:H130"/>
    <mergeCell ref="H131:H136"/>
    <mergeCell ref="M98:M100"/>
    <mergeCell ref="Q120:Q121"/>
    <mergeCell ref="Q110:Q112"/>
    <mergeCell ref="Q128:Q130"/>
    <mergeCell ref="S128:S130"/>
    <mergeCell ref="T128:T130"/>
    <mergeCell ref="Q132:Q133"/>
    <mergeCell ref="S132:S133"/>
    <mergeCell ref="T132:T133"/>
    <mergeCell ref="G131:G136"/>
    <mergeCell ref="M126:M130"/>
    <mergeCell ref="I126:I130"/>
    <mergeCell ref="I131:I136"/>
    <mergeCell ref="I137:I139"/>
    <mergeCell ref="K113:K139"/>
    <mergeCell ref="L113:L139"/>
    <mergeCell ref="AM77:AM79"/>
    <mergeCell ref="P88:P97"/>
    <mergeCell ref="P85:P87"/>
    <mergeCell ref="O113:O139"/>
    <mergeCell ref="P137:P139"/>
    <mergeCell ref="P113:P136"/>
    <mergeCell ref="N113:N139"/>
    <mergeCell ref="P77:P79"/>
    <mergeCell ref="V77:V79"/>
    <mergeCell ref="AI77:AI79"/>
    <mergeCell ref="D81:AM81"/>
    <mergeCell ref="AF77:AF79"/>
    <mergeCell ref="AG77:AG79"/>
    <mergeCell ref="AH77:AH79"/>
    <mergeCell ref="X82:X83"/>
    <mergeCell ref="I82:I83"/>
    <mergeCell ref="J82:J83"/>
    <mergeCell ref="D103:D139"/>
    <mergeCell ref="J85:J87"/>
    <mergeCell ref="AK82:AK83"/>
    <mergeCell ref="AL82:AL83"/>
    <mergeCell ref="O85:O100"/>
    <mergeCell ref="AG85:AG100"/>
    <mergeCell ref="AI85:AI100"/>
    <mergeCell ref="AK85:AK100"/>
    <mergeCell ref="Q92:Q93"/>
    <mergeCell ref="Q96:Q97"/>
    <mergeCell ref="Q98:Q99"/>
    <mergeCell ref="V82:V83"/>
    <mergeCell ref="W82:W83"/>
    <mergeCell ref="Z85:Z100"/>
    <mergeCell ref="AB85:AB100"/>
    <mergeCell ref="AD85:AD100"/>
    <mergeCell ref="AF85:AF100"/>
    <mergeCell ref="N85:N100"/>
    <mergeCell ref="V85:V100"/>
    <mergeCell ref="X85:X100"/>
    <mergeCell ref="AH85:AH100"/>
    <mergeCell ref="AJ85:AJ100"/>
    <mergeCell ref="AL85:AL100"/>
    <mergeCell ref="W85:W100"/>
    <mergeCell ref="AJ77:AJ79"/>
    <mergeCell ref="AK77:AK79"/>
    <mergeCell ref="AL77:AL79"/>
    <mergeCell ref="AC77:AC79"/>
    <mergeCell ref="AD77:AD79"/>
    <mergeCell ref="AE77:AE79"/>
    <mergeCell ref="W77:W79"/>
    <mergeCell ref="X77:X79"/>
    <mergeCell ref="Y77:Y79"/>
    <mergeCell ref="Z77:Z79"/>
    <mergeCell ref="AA77:AA79"/>
    <mergeCell ref="AB77:AB7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39"/>
  <sheetViews>
    <sheetView topLeftCell="G1" zoomScale="60" zoomScaleNormal="60" workbookViewId="0">
      <pane ySplit="8" topLeftCell="A24" activePane="bottomLeft" state="frozen"/>
      <selection activeCell="I1" sqref="I1"/>
      <selection pane="bottomLeft" activeCell="O43" sqref="O43"/>
    </sheetView>
  </sheetViews>
  <sheetFormatPr baseColWidth="10" defaultColWidth="11.42578125" defaultRowHeight="27" customHeight="1" x14ac:dyDescent="0.2"/>
  <cols>
    <col min="1" max="1" width="10" style="14" customWidth="1"/>
    <col min="2" max="2" width="14" style="1" customWidth="1"/>
    <col min="3" max="3" width="11.85546875" style="1" customWidth="1"/>
    <col min="4" max="4" width="14.5703125" style="1" customWidth="1"/>
    <col min="5" max="5" width="11.85546875" style="1" customWidth="1"/>
    <col min="6" max="6" width="24.5703125" style="15" customWidth="1"/>
    <col min="7" max="7" width="12.7109375" style="15" customWidth="1"/>
    <col min="8" max="8" width="14.42578125" style="13" customWidth="1"/>
    <col min="9" max="9" width="14.5703125" style="13" customWidth="1"/>
    <col min="10" max="10" width="45.7109375" style="13" customWidth="1"/>
    <col min="11" max="11" width="19" style="16" customWidth="1"/>
    <col min="12" max="12" width="32.7109375" style="15" customWidth="1"/>
    <col min="13" max="13" width="10.28515625" style="17" customWidth="1"/>
    <col min="14" max="14" width="25.140625" style="18" customWidth="1"/>
    <col min="15" max="15" width="27.7109375" style="15" customWidth="1"/>
    <col min="16" max="16" width="21" style="15" customWidth="1"/>
    <col min="17" max="17" width="30.28515625" style="15" customWidth="1"/>
    <col min="18" max="18" width="26.7109375" style="203" customWidth="1"/>
    <col min="19" max="19" width="11.7109375" style="20" customWidth="1"/>
    <col min="20" max="20" width="24.5703125" style="21" customWidth="1"/>
    <col min="21" max="21" width="11.85546875" style="1" customWidth="1"/>
    <col min="22" max="22" width="11.7109375" style="1" customWidth="1"/>
    <col min="23" max="23" width="8.7109375" style="1" customWidth="1"/>
    <col min="24" max="24" width="8.140625" style="1" customWidth="1"/>
    <col min="25" max="25" width="9.28515625" style="1" customWidth="1"/>
    <col min="26" max="26" width="9.85546875" style="1" customWidth="1"/>
    <col min="27" max="27" width="9" style="1" customWidth="1"/>
    <col min="28" max="28" width="8.85546875" style="1" customWidth="1"/>
    <col min="29" max="29" width="6.5703125" style="1" customWidth="1"/>
    <col min="30" max="30" width="7.7109375" style="1" customWidth="1"/>
    <col min="31" max="32" width="5.85546875" style="1" customWidth="1"/>
    <col min="33" max="33" width="8.28515625" style="1" customWidth="1"/>
    <col min="34" max="34" width="8.42578125" style="1" customWidth="1"/>
    <col min="35" max="35" width="7.5703125" style="1" customWidth="1"/>
    <col min="36" max="36" width="9.5703125" style="1" customWidth="1"/>
    <col min="37" max="37" width="11.5703125" style="76" customWidth="1"/>
    <col min="38" max="38" width="13.7109375" style="23" customWidth="1"/>
    <col min="39" max="39" width="20.85546875" style="24" customWidth="1"/>
    <col min="40" max="16384" width="11.42578125" style="1"/>
  </cols>
  <sheetData>
    <row r="1" spans="1:59" ht="14.25" customHeight="1" x14ac:dyDescent="0.2">
      <c r="A1" s="2327" t="s">
        <v>1436</v>
      </c>
      <c r="B1" s="2327"/>
      <c r="C1" s="2327"/>
      <c r="D1" s="2327"/>
      <c r="E1" s="2327"/>
      <c r="F1" s="2327"/>
      <c r="G1" s="2327"/>
      <c r="H1" s="2327"/>
      <c r="I1" s="2327"/>
      <c r="J1" s="2327"/>
      <c r="K1" s="2327"/>
      <c r="L1" s="2327"/>
      <c r="M1" s="2327"/>
      <c r="N1" s="2327"/>
      <c r="O1" s="2327"/>
      <c r="P1" s="2327"/>
      <c r="Q1" s="2327"/>
      <c r="R1" s="2327"/>
      <c r="S1" s="2327"/>
      <c r="T1" s="2327"/>
      <c r="U1" s="2327"/>
      <c r="V1" s="2327"/>
      <c r="W1" s="2327"/>
      <c r="X1" s="2327"/>
      <c r="Y1" s="2327"/>
      <c r="Z1" s="2327"/>
      <c r="AA1" s="2327"/>
      <c r="AB1" s="2327"/>
      <c r="AC1" s="2327"/>
      <c r="AD1" s="2327"/>
      <c r="AE1" s="2327"/>
      <c r="AF1" s="2327"/>
      <c r="AG1" s="2327"/>
      <c r="AH1" s="2327"/>
      <c r="AI1" s="2327"/>
      <c r="AJ1" s="2327"/>
      <c r="AK1" s="1818"/>
      <c r="AL1" s="56" t="s">
        <v>0</v>
      </c>
      <c r="AM1" s="56" t="s">
        <v>953</v>
      </c>
      <c r="AN1" s="13"/>
      <c r="AO1" s="13"/>
      <c r="AP1" s="13"/>
      <c r="AQ1" s="13"/>
      <c r="AR1" s="13"/>
      <c r="AS1" s="13"/>
      <c r="AT1" s="13"/>
      <c r="AU1" s="13"/>
      <c r="AV1" s="13"/>
      <c r="AW1" s="13"/>
      <c r="AX1" s="13"/>
      <c r="AY1" s="13"/>
      <c r="AZ1" s="13"/>
      <c r="BA1" s="13"/>
      <c r="BB1" s="13"/>
      <c r="BC1" s="13"/>
      <c r="BD1" s="13"/>
      <c r="BE1" s="13"/>
      <c r="BF1" s="13"/>
      <c r="BG1" s="13"/>
    </row>
    <row r="2" spans="1:59" ht="17.25" customHeight="1" x14ac:dyDescent="0.2">
      <c r="A2" s="2327"/>
      <c r="B2" s="2327"/>
      <c r="C2" s="2327"/>
      <c r="D2" s="2327"/>
      <c r="E2" s="2327"/>
      <c r="F2" s="2327"/>
      <c r="G2" s="2327"/>
      <c r="H2" s="2327"/>
      <c r="I2" s="2327"/>
      <c r="J2" s="2327"/>
      <c r="K2" s="2327"/>
      <c r="L2" s="2327"/>
      <c r="M2" s="2327"/>
      <c r="N2" s="2327"/>
      <c r="O2" s="2327"/>
      <c r="P2" s="2327"/>
      <c r="Q2" s="2327"/>
      <c r="R2" s="2327"/>
      <c r="S2" s="2327"/>
      <c r="T2" s="2327"/>
      <c r="U2" s="2327"/>
      <c r="V2" s="2327"/>
      <c r="W2" s="2327"/>
      <c r="X2" s="2327"/>
      <c r="Y2" s="2327"/>
      <c r="Z2" s="2327"/>
      <c r="AA2" s="2327"/>
      <c r="AB2" s="2327"/>
      <c r="AC2" s="2327"/>
      <c r="AD2" s="2327"/>
      <c r="AE2" s="2327"/>
      <c r="AF2" s="2327"/>
      <c r="AG2" s="2327"/>
      <c r="AH2" s="2327"/>
      <c r="AI2" s="2327"/>
      <c r="AJ2" s="2327"/>
      <c r="AK2" s="1818"/>
      <c r="AL2" s="57" t="s">
        <v>1</v>
      </c>
      <c r="AM2" s="56" t="s">
        <v>954</v>
      </c>
      <c r="AN2" s="13"/>
      <c r="AO2" s="13"/>
      <c r="AP2" s="13"/>
      <c r="AQ2" s="13"/>
      <c r="AR2" s="13"/>
      <c r="AS2" s="13"/>
      <c r="AT2" s="13"/>
      <c r="AU2" s="13"/>
      <c r="AV2" s="13"/>
      <c r="AW2" s="13"/>
      <c r="AX2" s="13"/>
      <c r="AY2" s="13"/>
      <c r="AZ2" s="13"/>
      <c r="BA2" s="13"/>
      <c r="BB2" s="13"/>
      <c r="BC2" s="13"/>
      <c r="BD2" s="13"/>
      <c r="BE2" s="13"/>
      <c r="BF2" s="13"/>
      <c r="BG2" s="13"/>
    </row>
    <row r="3" spans="1:59" ht="15.75" customHeight="1" x14ac:dyDescent="0.2">
      <c r="A3" s="2327"/>
      <c r="B3" s="2327"/>
      <c r="C3" s="2327"/>
      <c r="D3" s="2327"/>
      <c r="E3" s="2327"/>
      <c r="F3" s="2327"/>
      <c r="G3" s="2327"/>
      <c r="H3" s="2327"/>
      <c r="I3" s="2327"/>
      <c r="J3" s="2327"/>
      <c r="K3" s="2327"/>
      <c r="L3" s="2327"/>
      <c r="M3" s="2327"/>
      <c r="N3" s="2327"/>
      <c r="O3" s="2327"/>
      <c r="P3" s="2327"/>
      <c r="Q3" s="2327"/>
      <c r="R3" s="2327"/>
      <c r="S3" s="2327"/>
      <c r="T3" s="2327"/>
      <c r="U3" s="2327"/>
      <c r="V3" s="2327"/>
      <c r="W3" s="2327"/>
      <c r="X3" s="2327"/>
      <c r="Y3" s="2327"/>
      <c r="Z3" s="2327"/>
      <c r="AA3" s="2327"/>
      <c r="AB3" s="2327"/>
      <c r="AC3" s="2327"/>
      <c r="AD3" s="2327"/>
      <c r="AE3" s="2327"/>
      <c r="AF3" s="2327"/>
      <c r="AG3" s="2327"/>
      <c r="AH3" s="2327"/>
      <c r="AI3" s="2327"/>
      <c r="AJ3" s="2327"/>
      <c r="AK3" s="1818"/>
      <c r="AL3" s="56" t="s">
        <v>2</v>
      </c>
      <c r="AM3" s="58" t="s">
        <v>955</v>
      </c>
      <c r="AN3" s="13"/>
      <c r="AO3" s="13"/>
      <c r="AP3" s="13"/>
      <c r="AQ3" s="13"/>
      <c r="AR3" s="13"/>
      <c r="AS3" s="13"/>
      <c r="AT3" s="13"/>
      <c r="AU3" s="13"/>
      <c r="AV3" s="13"/>
      <c r="AW3" s="13"/>
      <c r="AX3" s="13"/>
      <c r="AY3" s="13"/>
      <c r="AZ3" s="13"/>
      <c r="BA3" s="13"/>
      <c r="BB3" s="13"/>
      <c r="BC3" s="13"/>
      <c r="BD3" s="13"/>
      <c r="BE3" s="13"/>
      <c r="BF3" s="13"/>
      <c r="BG3" s="13"/>
    </row>
    <row r="4" spans="1:59" ht="14.25" customHeight="1"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56" t="s">
        <v>3</v>
      </c>
      <c r="AM4" s="59" t="s">
        <v>956</v>
      </c>
      <c r="AN4" s="13"/>
      <c r="AO4" s="13"/>
      <c r="AP4" s="13"/>
      <c r="AQ4" s="13"/>
      <c r="AR4" s="13"/>
      <c r="AS4" s="13"/>
      <c r="AT4" s="13"/>
      <c r="AU4" s="13"/>
      <c r="AV4" s="13"/>
      <c r="AW4" s="13"/>
      <c r="AX4" s="13"/>
      <c r="AY4" s="13"/>
      <c r="AZ4" s="13"/>
      <c r="BA4" s="13"/>
      <c r="BB4" s="13"/>
      <c r="BC4" s="13"/>
      <c r="BD4" s="13"/>
      <c r="BE4" s="13"/>
      <c r="BF4" s="13"/>
      <c r="BG4" s="13"/>
    </row>
    <row r="5" spans="1:59" ht="17.25" customHeight="1" x14ac:dyDescent="0.2">
      <c r="A5" s="1821" t="s">
        <v>1437</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c r="BG5" s="13"/>
    </row>
    <row r="6" spans="1:59" ht="15.75" customHeight="1" x14ac:dyDescent="0.2">
      <c r="A6" s="1822"/>
      <c r="B6" s="1822"/>
      <c r="C6" s="1822"/>
      <c r="D6" s="1822"/>
      <c r="E6" s="1822"/>
      <c r="F6" s="1822"/>
      <c r="G6" s="1822"/>
      <c r="H6" s="1822"/>
      <c r="I6" s="1822"/>
      <c r="J6" s="2"/>
      <c r="K6" s="3"/>
      <c r="L6" s="3"/>
      <c r="M6" s="3"/>
      <c r="N6" s="3"/>
      <c r="O6" s="3"/>
      <c r="P6" s="3"/>
      <c r="Q6" s="3"/>
      <c r="R6" s="197"/>
      <c r="S6" s="3"/>
      <c r="T6" s="3"/>
      <c r="U6" s="1824" t="s">
        <v>959</v>
      </c>
      <c r="V6" s="1819"/>
      <c r="W6" s="1819"/>
      <c r="X6" s="1819"/>
      <c r="Y6" s="1819"/>
      <c r="Z6" s="1819"/>
      <c r="AA6" s="1819"/>
      <c r="AB6" s="1819"/>
      <c r="AC6" s="1819"/>
      <c r="AD6" s="1819"/>
      <c r="AE6" s="1819"/>
      <c r="AF6" s="1819"/>
      <c r="AG6" s="1819"/>
      <c r="AH6" s="1819"/>
      <c r="AI6" s="1820"/>
      <c r="AJ6" s="1012"/>
      <c r="AK6" s="3"/>
      <c r="AL6" s="3"/>
      <c r="AM6" s="25"/>
      <c r="AN6" s="13"/>
      <c r="AO6" s="13"/>
      <c r="AP6" s="13"/>
      <c r="AQ6" s="13"/>
      <c r="AR6" s="13"/>
      <c r="AS6" s="13"/>
      <c r="AT6" s="13"/>
      <c r="AU6" s="13"/>
      <c r="AV6" s="13"/>
      <c r="AW6" s="13"/>
      <c r="AX6" s="13"/>
      <c r="AY6" s="13"/>
      <c r="AZ6" s="13"/>
      <c r="BA6" s="13"/>
      <c r="BB6" s="13"/>
      <c r="BC6" s="13"/>
      <c r="BD6" s="13"/>
      <c r="BE6" s="13"/>
      <c r="BF6" s="13"/>
      <c r="BG6" s="13"/>
    </row>
    <row r="7" spans="1:59" ht="36"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2332"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65.25" customHeight="1" x14ac:dyDescent="0.2">
      <c r="A8" s="37" t="s">
        <v>980</v>
      </c>
      <c r="B8" s="38" t="s">
        <v>981</v>
      </c>
      <c r="C8" s="39" t="s">
        <v>980</v>
      </c>
      <c r="D8" s="38" t="s">
        <v>981</v>
      </c>
      <c r="E8" s="38" t="s">
        <v>980</v>
      </c>
      <c r="F8" s="38" t="s">
        <v>981</v>
      </c>
      <c r="G8" s="38" t="s">
        <v>980</v>
      </c>
      <c r="H8" s="38" t="s">
        <v>981</v>
      </c>
      <c r="I8" s="1828"/>
      <c r="J8" s="1828"/>
      <c r="K8" s="1828"/>
      <c r="L8" s="1828"/>
      <c r="M8" s="1833"/>
      <c r="N8" s="1835"/>
      <c r="O8" s="1837"/>
      <c r="P8" s="1837"/>
      <c r="Q8" s="1828"/>
      <c r="R8" s="2333"/>
      <c r="S8" s="40" t="s">
        <v>982</v>
      </c>
      <c r="T8" s="1013"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16"/>
      <c r="BE8" s="16"/>
      <c r="BF8" s="16"/>
      <c r="BG8" s="16"/>
    </row>
    <row r="9" spans="1:59" ht="18.75" customHeight="1" x14ac:dyDescent="0.2">
      <c r="A9" s="33">
        <v>1</v>
      </c>
      <c r="B9" s="34" t="s">
        <v>1438</v>
      </c>
      <c r="C9" s="4"/>
      <c r="D9" s="4"/>
      <c r="E9" s="4"/>
      <c r="F9" s="5"/>
      <c r="G9" s="5"/>
      <c r="H9" s="4"/>
      <c r="I9" s="4"/>
      <c r="J9" s="4"/>
      <c r="K9" s="1108"/>
      <c r="L9" s="5"/>
      <c r="M9" s="6"/>
      <c r="N9" s="7"/>
      <c r="O9" s="5"/>
      <c r="P9" s="5"/>
      <c r="Q9" s="5"/>
      <c r="R9" s="198"/>
      <c r="S9" s="9"/>
      <c r="T9" s="1108"/>
      <c r="U9" s="4"/>
      <c r="V9" s="4"/>
      <c r="W9" s="4"/>
      <c r="X9" s="4"/>
      <c r="Y9" s="4"/>
      <c r="Z9" s="4"/>
      <c r="AA9" s="4"/>
      <c r="AB9" s="4"/>
      <c r="AC9" s="4"/>
      <c r="AD9" s="4"/>
      <c r="AE9" s="4"/>
      <c r="AF9" s="4"/>
      <c r="AG9" s="4"/>
      <c r="AH9" s="4"/>
      <c r="AI9" s="4"/>
      <c r="AJ9" s="4"/>
      <c r="AK9" s="10"/>
      <c r="AL9" s="10"/>
      <c r="AM9" s="11"/>
      <c r="AN9" s="13"/>
      <c r="AO9" s="13"/>
      <c r="AP9" s="13"/>
      <c r="AQ9" s="13"/>
      <c r="AR9" s="13"/>
      <c r="AS9" s="13"/>
      <c r="AT9" s="13"/>
      <c r="AU9" s="13"/>
      <c r="AV9" s="13"/>
      <c r="AW9" s="13"/>
      <c r="AX9" s="13"/>
      <c r="AY9" s="13"/>
      <c r="AZ9" s="13"/>
      <c r="BA9" s="13"/>
      <c r="BB9" s="13"/>
      <c r="BC9" s="13"/>
      <c r="BD9" s="13"/>
      <c r="BE9" s="13"/>
      <c r="BF9" s="13"/>
      <c r="BG9" s="13"/>
    </row>
    <row r="10" spans="1:59" s="13" customFormat="1" ht="16.5" customHeight="1" x14ac:dyDescent="0.2">
      <c r="A10" s="1885"/>
      <c r="B10" s="1886"/>
      <c r="C10" s="35">
        <v>3301</v>
      </c>
      <c r="D10" s="36" t="s">
        <v>1439</v>
      </c>
      <c r="E10" s="574"/>
      <c r="F10" s="802"/>
      <c r="G10" s="802"/>
      <c r="H10" s="574"/>
      <c r="I10" s="574"/>
      <c r="J10" s="574"/>
      <c r="K10" s="805"/>
      <c r="L10" s="88"/>
      <c r="M10" s="90"/>
      <c r="N10" s="91"/>
      <c r="O10" s="88"/>
      <c r="P10" s="802"/>
      <c r="Q10" s="88"/>
      <c r="R10" s="200"/>
      <c r="S10" s="93"/>
      <c r="T10" s="89"/>
      <c r="U10" s="87"/>
      <c r="V10" s="87"/>
      <c r="W10" s="87"/>
      <c r="X10" s="87"/>
      <c r="Y10" s="87"/>
      <c r="Z10" s="87"/>
      <c r="AA10" s="87"/>
      <c r="AB10" s="87"/>
      <c r="AC10" s="87"/>
      <c r="AD10" s="87"/>
      <c r="AE10" s="87"/>
      <c r="AF10" s="87"/>
      <c r="AG10" s="87"/>
      <c r="AH10" s="87"/>
      <c r="AI10" s="87"/>
      <c r="AJ10" s="87"/>
      <c r="AK10" s="94"/>
      <c r="AL10" s="94"/>
      <c r="AM10" s="95"/>
    </row>
    <row r="11" spans="1:59" s="13" customFormat="1" ht="48.75" customHeight="1" x14ac:dyDescent="0.2">
      <c r="A11" s="1885"/>
      <c r="B11" s="1886"/>
      <c r="C11" s="2328"/>
      <c r="D11" s="2328" t="s">
        <v>90</v>
      </c>
      <c r="E11" s="2308">
        <v>3301087</v>
      </c>
      <c r="F11" s="2326" t="s">
        <v>230</v>
      </c>
      <c r="G11" s="2318">
        <v>330108701</v>
      </c>
      <c r="H11" s="2308" t="s">
        <v>210</v>
      </c>
      <c r="I11" s="2341">
        <v>5700</v>
      </c>
      <c r="J11" s="2307" t="s">
        <v>1440</v>
      </c>
      <c r="K11" s="2308" t="s">
        <v>231</v>
      </c>
      <c r="L11" s="2322" t="s">
        <v>232</v>
      </c>
      <c r="M11" s="1919">
        <f>SUM(R11:R12)/N11</f>
        <v>0.21664095659016236</v>
      </c>
      <c r="N11" s="2338">
        <v>1707894969.74</v>
      </c>
      <c r="O11" s="2340" t="s">
        <v>233</v>
      </c>
      <c r="P11" s="2310" t="s">
        <v>1441</v>
      </c>
      <c r="Q11" s="808" t="s">
        <v>1442</v>
      </c>
      <c r="R11" s="813">
        <v>270000000</v>
      </c>
      <c r="S11" s="1036">
        <v>20</v>
      </c>
      <c r="T11" s="1017" t="s">
        <v>1443</v>
      </c>
      <c r="U11" s="2294">
        <v>763.40206894654307</v>
      </c>
      <c r="V11" s="2294">
        <v>736.59793105345693</v>
      </c>
      <c r="W11" s="2294">
        <v>349.61190056951057</v>
      </c>
      <c r="X11" s="2294">
        <v>114.14456488843646</v>
      </c>
      <c r="Y11" s="2294">
        <v>797.38183343879825</v>
      </c>
      <c r="Z11" s="2294">
        <v>238.86170110325475</v>
      </c>
      <c r="AA11" s="2297">
        <v>5.5326092937518911</v>
      </c>
      <c r="AB11" s="2297">
        <v>32.803601397639419</v>
      </c>
      <c r="AC11" s="2297">
        <v>6.7061930833356265E-2</v>
      </c>
      <c r="AD11" s="2297">
        <v>9.543428618593007E-2</v>
      </c>
      <c r="AE11" s="2297">
        <v>0</v>
      </c>
      <c r="AF11" s="2297">
        <v>0</v>
      </c>
      <c r="AG11" s="2297">
        <v>114.39217817151346</v>
      </c>
      <c r="AH11" s="2297">
        <v>56.600269623352688</v>
      </c>
      <c r="AI11" s="2294">
        <v>195.2198599609321</v>
      </c>
      <c r="AJ11" s="2294">
        <f>+I11</f>
        <v>5700</v>
      </c>
      <c r="AK11" s="2300">
        <v>44200</v>
      </c>
      <c r="AL11" s="2300">
        <v>44560</v>
      </c>
      <c r="AM11" s="2303" t="s">
        <v>1444</v>
      </c>
    </row>
    <row r="12" spans="1:59" s="13" customFormat="1" ht="41.25" customHeight="1" x14ac:dyDescent="0.2">
      <c r="A12" s="1885"/>
      <c r="B12" s="1886"/>
      <c r="C12" s="2329"/>
      <c r="D12" s="2329"/>
      <c r="E12" s="2309"/>
      <c r="F12" s="2331"/>
      <c r="G12" s="2319"/>
      <c r="H12" s="2309"/>
      <c r="I12" s="2342"/>
      <c r="J12" s="2343"/>
      <c r="K12" s="2308"/>
      <c r="L12" s="2323"/>
      <c r="M12" s="1948"/>
      <c r="N12" s="2338"/>
      <c r="O12" s="2340"/>
      <c r="P12" s="2311"/>
      <c r="Q12" s="809" t="s">
        <v>1445</v>
      </c>
      <c r="R12" s="814">
        <v>100000000</v>
      </c>
      <c r="S12" s="1035">
        <v>20</v>
      </c>
      <c r="T12" s="1016" t="s">
        <v>1177</v>
      </c>
      <c r="U12" s="2295"/>
      <c r="V12" s="2295"/>
      <c r="W12" s="2295"/>
      <c r="X12" s="2295"/>
      <c r="Y12" s="2295"/>
      <c r="Z12" s="2295"/>
      <c r="AA12" s="2298"/>
      <c r="AB12" s="2298"/>
      <c r="AC12" s="2298"/>
      <c r="AD12" s="2298"/>
      <c r="AE12" s="2298"/>
      <c r="AF12" s="2298"/>
      <c r="AG12" s="2298"/>
      <c r="AH12" s="2298"/>
      <c r="AI12" s="2295"/>
      <c r="AJ12" s="2295"/>
      <c r="AK12" s="2301"/>
      <c r="AL12" s="2301"/>
      <c r="AM12" s="2304"/>
    </row>
    <row r="13" spans="1:59" s="201" customFormat="1" ht="55.5" customHeight="1" x14ac:dyDescent="0.2">
      <c r="A13" s="1885"/>
      <c r="B13" s="1886"/>
      <c r="C13" s="2329"/>
      <c r="D13" s="2329"/>
      <c r="E13" s="2316">
        <v>3301073</v>
      </c>
      <c r="F13" s="2326" t="s">
        <v>234</v>
      </c>
      <c r="G13" s="2316">
        <v>330107301</v>
      </c>
      <c r="H13" s="2316" t="s">
        <v>235</v>
      </c>
      <c r="I13" s="2318">
        <v>500</v>
      </c>
      <c r="J13" s="2308" t="s">
        <v>1446</v>
      </c>
      <c r="K13" s="2321"/>
      <c r="L13" s="2324"/>
      <c r="M13" s="2320">
        <f>SUM(R13:R22)/N11</f>
        <v>0.73417569110288183</v>
      </c>
      <c r="N13" s="2339"/>
      <c r="O13" s="2340"/>
      <c r="P13" s="2310" t="s">
        <v>1447</v>
      </c>
      <c r="Q13" s="810" t="s">
        <v>1448</v>
      </c>
      <c r="R13" s="815">
        <v>100000000</v>
      </c>
      <c r="S13" s="1031">
        <v>20</v>
      </c>
      <c r="T13" s="1016" t="s">
        <v>1177</v>
      </c>
      <c r="U13" s="2295"/>
      <c r="V13" s="2295"/>
      <c r="W13" s="2295"/>
      <c r="X13" s="2295"/>
      <c r="Y13" s="2295"/>
      <c r="Z13" s="2295"/>
      <c r="AA13" s="2298"/>
      <c r="AB13" s="2298"/>
      <c r="AC13" s="2298"/>
      <c r="AD13" s="2298"/>
      <c r="AE13" s="2298"/>
      <c r="AF13" s="2298"/>
      <c r="AG13" s="2298"/>
      <c r="AH13" s="2298"/>
      <c r="AI13" s="2295"/>
      <c r="AJ13" s="2295"/>
      <c r="AK13" s="2301"/>
      <c r="AL13" s="2301"/>
      <c r="AM13" s="2304"/>
    </row>
    <row r="14" spans="1:59" s="13" customFormat="1" ht="45.75" customHeight="1" x14ac:dyDescent="0.2">
      <c r="A14" s="1885"/>
      <c r="B14" s="1886"/>
      <c r="C14" s="2329"/>
      <c r="D14" s="2329"/>
      <c r="E14" s="2316"/>
      <c r="F14" s="2326"/>
      <c r="G14" s="2316"/>
      <c r="H14" s="2316"/>
      <c r="I14" s="2318"/>
      <c r="J14" s="2309"/>
      <c r="K14" s="2321"/>
      <c r="L14" s="2324"/>
      <c r="M14" s="2320"/>
      <c r="N14" s="2339"/>
      <c r="O14" s="2340"/>
      <c r="P14" s="2310"/>
      <c r="Q14" s="811" t="s">
        <v>1449</v>
      </c>
      <c r="R14" s="816">
        <v>50000000</v>
      </c>
      <c r="S14" s="1037">
        <v>20</v>
      </c>
      <c r="T14" s="1016" t="s">
        <v>1177</v>
      </c>
      <c r="U14" s="2295"/>
      <c r="V14" s="2295"/>
      <c r="W14" s="2295"/>
      <c r="X14" s="2295"/>
      <c r="Y14" s="2295"/>
      <c r="Z14" s="2295"/>
      <c r="AA14" s="2298"/>
      <c r="AB14" s="2298"/>
      <c r="AC14" s="2298"/>
      <c r="AD14" s="2298"/>
      <c r="AE14" s="2298"/>
      <c r="AF14" s="2298"/>
      <c r="AG14" s="2298"/>
      <c r="AH14" s="2298"/>
      <c r="AI14" s="2295"/>
      <c r="AJ14" s="2295"/>
      <c r="AK14" s="2301"/>
      <c r="AL14" s="2301"/>
      <c r="AM14" s="2304"/>
    </row>
    <row r="15" spans="1:59" s="13" customFormat="1" ht="45.75" customHeight="1" x14ac:dyDescent="0.2">
      <c r="A15" s="1885"/>
      <c r="B15" s="1886"/>
      <c r="C15" s="2329"/>
      <c r="D15" s="2329"/>
      <c r="E15" s="2316"/>
      <c r="F15" s="2326"/>
      <c r="G15" s="2316"/>
      <c r="H15" s="2316"/>
      <c r="I15" s="2318"/>
      <c r="J15" s="2344" t="s">
        <v>1450</v>
      </c>
      <c r="K15" s="2321"/>
      <c r="L15" s="2324"/>
      <c r="M15" s="2320"/>
      <c r="N15" s="2339"/>
      <c r="O15" s="2340"/>
      <c r="P15" s="2310"/>
      <c r="Q15" s="810" t="s">
        <v>1451</v>
      </c>
      <c r="R15" s="815">
        <v>50000000</v>
      </c>
      <c r="S15" s="1031">
        <v>39</v>
      </c>
      <c r="T15" s="1020" t="s">
        <v>1452</v>
      </c>
      <c r="U15" s="2295"/>
      <c r="V15" s="2295"/>
      <c r="W15" s="2295"/>
      <c r="X15" s="2295"/>
      <c r="Y15" s="2295"/>
      <c r="Z15" s="2295"/>
      <c r="AA15" s="2298"/>
      <c r="AB15" s="2298"/>
      <c r="AC15" s="2298"/>
      <c r="AD15" s="2298"/>
      <c r="AE15" s="2298"/>
      <c r="AF15" s="2298"/>
      <c r="AG15" s="2298"/>
      <c r="AH15" s="2298"/>
      <c r="AI15" s="2295"/>
      <c r="AJ15" s="2295"/>
      <c r="AK15" s="2301"/>
      <c r="AL15" s="2301"/>
      <c r="AM15" s="2304"/>
    </row>
    <row r="16" spans="1:59" s="13" customFormat="1" ht="48" customHeight="1" x14ac:dyDescent="0.2">
      <c r="A16" s="1885"/>
      <c r="B16" s="1886"/>
      <c r="C16" s="2329"/>
      <c r="D16" s="2329"/>
      <c r="E16" s="2316"/>
      <c r="F16" s="2326"/>
      <c r="G16" s="2316"/>
      <c r="H16" s="2316"/>
      <c r="I16" s="2318"/>
      <c r="J16" s="2344"/>
      <c r="K16" s="2321"/>
      <c r="L16" s="2324"/>
      <c r="M16" s="2320"/>
      <c r="N16" s="2339"/>
      <c r="O16" s="2340"/>
      <c r="P16" s="2310"/>
      <c r="Q16" s="810" t="s">
        <v>1453</v>
      </c>
      <c r="R16" s="815">
        <v>28000000</v>
      </c>
      <c r="S16" s="1031">
        <v>39</v>
      </c>
      <c r="T16" s="1020" t="s">
        <v>1452</v>
      </c>
      <c r="U16" s="2295"/>
      <c r="V16" s="2295"/>
      <c r="W16" s="2295"/>
      <c r="X16" s="2295"/>
      <c r="Y16" s="2295"/>
      <c r="Z16" s="2295"/>
      <c r="AA16" s="2298"/>
      <c r="AB16" s="2298"/>
      <c r="AC16" s="2298"/>
      <c r="AD16" s="2298"/>
      <c r="AE16" s="2298"/>
      <c r="AF16" s="2298"/>
      <c r="AG16" s="2298"/>
      <c r="AH16" s="2298"/>
      <c r="AI16" s="2295"/>
      <c r="AJ16" s="2295"/>
      <c r="AK16" s="2301"/>
      <c r="AL16" s="2301"/>
      <c r="AM16" s="2304"/>
    </row>
    <row r="17" spans="1:39" s="13" customFormat="1" ht="43.5" customHeight="1" x14ac:dyDescent="0.2">
      <c r="A17" s="1885"/>
      <c r="B17" s="1886"/>
      <c r="C17" s="2329"/>
      <c r="D17" s="2329"/>
      <c r="E17" s="2316"/>
      <c r="F17" s="2326"/>
      <c r="G17" s="2316"/>
      <c r="H17" s="2316"/>
      <c r="I17" s="2318"/>
      <c r="J17" s="2344"/>
      <c r="K17" s="2321"/>
      <c r="L17" s="2324"/>
      <c r="M17" s="2320"/>
      <c r="N17" s="2339"/>
      <c r="O17" s="2340"/>
      <c r="P17" s="2310"/>
      <c r="Q17" s="810" t="s">
        <v>1454</v>
      </c>
      <c r="R17" s="815">
        <v>36000000</v>
      </c>
      <c r="S17" s="1031">
        <v>39</v>
      </c>
      <c r="T17" s="1020" t="s">
        <v>1452</v>
      </c>
      <c r="U17" s="2295"/>
      <c r="V17" s="2295"/>
      <c r="W17" s="2295"/>
      <c r="X17" s="2295"/>
      <c r="Y17" s="2295"/>
      <c r="Z17" s="2295"/>
      <c r="AA17" s="2298"/>
      <c r="AB17" s="2298"/>
      <c r="AC17" s="2298"/>
      <c r="AD17" s="2298"/>
      <c r="AE17" s="2298"/>
      <c r="AF17" s="2298"/>
      <c r="AG17" s="2298"/>
      <c r="AH17" s="2298"/>
      <c r="AI17" s="2295"/>
      <c r="AJ17" s="2295"/>
      <c r="AK17" s="2301"/>
      <c r="AL17" s="2301"/>
      <c r="AM17" s="2304"/>
    </row>
    <row r="18" spans="1:39" s="13" customFormat="1" ht="53.25" customHeight="1" x14ac:dyDescent="0.2">
      <c r="A18" s="1885"/>
      <c r="B18" s="1886"/>
      <c r="C18" s="2329"/>
      <c r="D18" s="2329"/>
      <c r="E18" s="2316"/>
      <c r="F18" s="2326"/>
      <c r="G18" s="2316"/>
      <c r="H18" s="2316"/>
      <c r="I18" s="2318"/>
      <c r="J18" s="2344"/>
      <c r="K18" s="2321"/>
      <c r="L18" s="2324"/>
      <c r="M18" s="2320"/>
      <c r="N18" s="2339"/>
      <c r="O18" s="2340"/>
      <c r="P18" s="2310"/>
      <c r="Q18" s="1072" t="s">
        <v>1455</v>
      </c>
      <c r="R18" s="815">
        <v>805912475.13</v>
      </c>
      <c r="S18" s="1031">
        <v>39</v>
      </c>
      <c r="T18" s="1020" t="s">
        <v>1452</v>
      </c>
      <c r="U18" s="2295"/>
      <c r="V18" s="2295"/>
      <c r="W18" s="2295"/>
      <c r="X18" s="2295"/>
      <c r="Y18" s="2295"/>
      <c r="Z18" s="2295"/>
      <c r="AA18" s="2298"/>
      <c r="AB18" s="2298"/>
      <c r="AC18" s="2298"/>
      <c r="AD18" s="2298"/>
      <c r="AE18" s="2298"/>
      <c r="AF18" s="2298"/>
      <c r="AG18" s="2298"/>
      <c r="AH18" s="2298"/>
      <c r="AI18" s="2295"/>
      <c r="AJ18" s="2295"/>
      <c r="AK18" s="2301"/>
      <c r="AL18" s="2301"/>
      <c r="AM18" s="2304"/>
    </row>
    <row r="19" spans="1:39" s="13" customFormat="1" ht="55.5" customHeight="1" x14ac:dyDescent="0.2">
      <c r="A19" s="1885"/>
      <c r="B19" s="1886"/>
      <c r="C19" s="2329"/>
      <c r="D19" s="2329"/>
      <c r="E19" s="2316"/>
      <c r="F19" s="2326"/>
      <c r="G19" s="2316"/>
      <c r="H19" s="2316"/>
      <c r="I19" s="2318"/>
      <c r="J19" s="2306" t="s">
        <v>1456</v>
      </c>
      <c r="K19" s="2308"/>
      <c r="L19" s="2324"/>
      <c r="M19" s="2320"/>
      <c r="N19" s="2339"/>
      <c r="O19" s="2340"/>
      <c r="P19" s="2310"/>
      <c r="Q19" s="810" t="s">
        <v>1457</v>
      </c>
      <c r="R19" s="815">
        <v>40000000</v>
      </c>
      <c r="S19" s="1031">
        <v>41</v>
      </c>
      <c r="T19" s="1020" t="s">
        <v>1458</v>
      </c>
      <c r="U19" s="2295"/>
      <c r="V19" s="2295"/>
      <c r="W19" s="2295"/>
      <c r="X19" s="2295"/>
      <c r="Y19" s="2295"/>
      <c r="Z19" s="2295"/>
      <c r="AA19" s="2298"/>
      <c r="AB19" s="2298"/>
      <c r="AC19" s="2298"/>
      <c r="AD19" s="2298"/>
      <c r="AE19" s="2298"/>
      <c r="AF19" s="2298"/>
      <c r="AG19" s="2298"/>
      <c r="AH19" s="2298"/>
      <c r="AI19" s="2295"/>
      <c r="AJ19" s="2295"/>
      <c r="AK19" s="2301"/>
      <c r="AL19" s="2301"/>
      <c r="AM19" s="2304"/>
    </row>
    <row r="20" spans="1:39" s="13" customFormat="1" ht="68.25" customHeight="1" x14ac:dyDescent="0.2">
      <c r="A20" s="1885"/>
      <c r="B20" s="1886"/>
      <c r="C20" s="2329"/>
      <c r="D20" s="2329"/>
      <c r="E20" s="2316"/>
      <c r="F20" s="2326"/>
      <c r="G20" s="2316"/>
      <c r="H20" s="2316"/>
      <c r="I20" s="2318"/>
      <c r="J20" s="2307"/>
      <c r="K20" s="2308"/>
      <c r="L20" s="2324"/>
      <c r="M20" s="2320"/>
      <c r="N20" s="2339"/>
      <c r="O20" s="2340"/>
      <c r="P20" s="2310"/>
      <c r="Q20" s="810" t="s">
        <v>1459</v>
      </c>
      <c r="R20" s="815">
        <v>24000000</v>
      </c>
      <c r="S20" s="1031">
        <v>41</v>
      </c>
      <c r="T20" s="1020" t="s">
        <v>1458</v>
      </c>
      <c r="U20" s="2295"/>
      <c r="V20" s="2295"/>
      <c r="W20" s="2295"/>
      <c r="X20" s="2295"/>
      <c r="Y20" s="2295"/>
      <c r="Z20" s="2295"/>
      <c r="AA20" s="2298"/>
      <c r="AB20" s="2298"/>
      <c r="AC20" s="2298"/>
      <c r="AD20" s="2298"/>
      <c r="AE20" s="2298"/>
      <c r="AF20" s="2298"/>
      <c r="AG20" s="2298"/>
      <c r="AH20" s="2298"/>
      <c r="AI20" s="2295"/>
      <c r="AJ20" s="2295"/>
      <c r="AK20" s="2301"/>
      <c r="AL20" s="2301"/>
      <c r="AM20" s="2304"/>
    </row>
    <row r="21" spans="1:39" s="13" customFormat="1" ht="63.75" customHeight="1" x14ac:dyDescent="0.2">
      <c r="A21" s="1885"/>
      <c r="B21" s="1886"/>
      <c r="C21" s="2329"/>
      <c r="D21" s="2329"/>
      <c r="E21" s="2316"/>
      <c r="F21" s="2326"/>
      <c r="G21" s="2316"/>
      <c r="H21" s="2316"/>
      <c r="I21" s="2318"/>
      <c r="J21" s="2307"/>
      <c r="K21" s="2308"/>
      <c r="L21" s="2324"/>
      <c r="M21" s="2320"/>
      <c r="N21" s="2339"/>
      <c r="O21" s="2340"/>
      <c r="P21" s="2310"/>
      <c r="Q21" s="810" t="s">
        <v>1460</v>
      </c>
      <c r="R21" s="815">
        <v>36000000</v>
      </c>
      <c r="S21" s="1031">
        <v>41</v>
      </c>
      <c r="T21" s="1020" t="s">
        <v>1458</v>
      </c>
      <c r="U21" s="2295"/>
      <c r="V21" s="2295"/>
      <c r="W21" s="2295"/>
      <c r="X21" s="2295"/>
      <c r="Y21" s="2295"/>
      <c r="Z21" s="2295"/>
      <c r="AA21" s="2298"/>
      <c r="AB21" s="2298"/>
      <c r="AC21" s="2298"/>
      <c r="AD21" s="2298"/>
      <c r="AE21" s="2298"/>
      <c r="AF21" s="2298"/>
      <c r="AG21" s="2298"/>
      <c r="AH21" s="2298"/>
      <c r="AI21" s="2295"/>
      <c r="AJ21" s="2295"/>
      <c r="AK21" s="2301"/>
      <c r="AL21" s="2301"/>
      <c r="AM21" s="2304"/>
    </row>
    <row r="22" spans="1:39" s="13" customFormat="1" ht="47.25" customHeight="1" x14ac:dyDescent="0.2">
      <c r="A22" s="1885"/>
      <c r="B22" s="1886"/>
      <c r="C22" s="2329"/>
      <c r="D22" s="2329"/>
      <c r="E22" s="2316"/>
      <c r="F22" s="2326"/>
      <c r="G22" s="2316"/>
      <c r="H22" s="2316"/>
      <c r="I22" s="2318"/>
      <c r="J22" s="2307"/>
      <c r="K22" s="2308"/>
      <c r="L22" s="2324"/>
      <c r="M22" s="2320"/>
      <c r="N22" s="2339"/>
      <c r="O22" s="2340"/>
      <c r="P22" s="2310"/>
      <c r="Q22" s="1072" t="s">
        <v>1461</v>
      </c>
      <c r="R22" s="815">
        <v>83982494.609999999</v>
      </c>
      <c r="S22" s="1031">
        <v>41</v>
      </c>
      <c r="T22" s="1020" t="s">
        <v>1458</v>
      </c>
      <c r="U22" s="2295"/>
      <c r="V22" s="2295"/>
      <c r="W22" s="2295"/>
      <c r="X22" s="2295"/>
      <c r="Y22" s="2295"/>
      <c r="Z22" s="2295"/>
      <c r="AA22" s="2298"/>
      <c r="AB22" s="2298"/>
      <c r="AC22" s="2298"/>
      <c r="AD22" s="2298"/>
      <c r="AE22" s="2298"/>
      <c r="AF22" s="2298"/>
      <c r="AG22" s="2298"/>
      <c r="AH22" s="2298"/>
      <c r="AI22" s="2295"/>
      <c r="AJ22" s="2295"/>
      <c r="AK22" s="2301"/>
      <c r="AL22" s="2301"/>
      <c r="AM22" s="2304"/>
    </row>
    <row r="23" spans="1:39" s="13" customFormat="1" ht="74.25" customHeight="1" x14ac:dyDescent="0.2">
      <c r="A23" s="1885"/>
      <c r="B23" s="1886"/>
      <c r="C23" s="2329"/>
      <c r="D23" s="1893"/>
      <c r="E23" s="1078">
        <v>3301070</v>
      </c>
      <c r="F23" s="997" t="s">
        <v>236</v>
      </c>
      <c r="G23" s="1078">
        <v>330107000</v>
      </c>
      <c r="H23" s="803" t="s">
        <v>237</v>
      </c>
      <c r="I23" s="1076">
        <v>0.3</v>
      </c>
      <c r="J23" s="1067" t="s">
        <v>1462</v>
      </c>
      <c r="K23" s="2308"/>
      <c r="L23" s="2323"/>
      <c r="M23" s="1041">
        <f>R23/N11</f>
        <v>2.1078579560123906E-2</v>
      </c>
      <c r="N23" s="2338"/>
      <c r="O23" s="2340"/>
      <c r="P23" s="812" t="s">
        <v>1463</v>
      </c>
      <c r="Q23" s="1135" t="s">
        <v>1464</v>
      </c>
      <c r="R23" s="815">
        <v>36000000</v>
      </c>
      <c r="S23" s="1031">
        <v>20</v>
      </c>
      <c r="T23" s="1020" t="s">
        <v>1007</v>
      </c>
      <c r="U23" s="2295"/>
      <c r="V23" s="2295"/>
      <c r="W23" s="2295"/>
      <c r="X23" s="2295"/>
      <c r="Y23" s="2295"/>
      <c r="Z23" s="2295"/>
      <c r="AA23" s="2298"/>
      <c r="AB23" s="2298"/>
      <c r="AC23" s="2298"/>
      <c r="AD23" s="2298"/>
      <c r="AE23" s="2298"/>
      <c r="AF23" s="2298"/>
      <c r="AG23" s="2298"/>
      <c r="AH23" s="2298"/>
      <c r="AI23" s="2295"/>
      <c r="AJ23" s="2295"/>
      <c r="AK23" s="2301"/>
      <c r="AL23" s="2301"/>
      <c r="AM23" s="2304"/>
    </row>
    <row r="24" spans="1:39" s="13" customFormat="1" ht="81.75" customHeight="1" x14ac:dyDescent="0.2">
      <c r="A24" s="1885"/>
      <c r="B24" s="1886"/>
      <c r="C24" s="2329"/>
      <c r="D24" s="1893"/>
      <c r="E24" s="55">
        <v>3301099</v>
      </c>
      <c r="F24" s="996" t="s">
        <v>238</v>
      </c>
      <c r="G24" s="55">
        <v>330109900</v>
      </c>
      <c r="H24" s="202" t="s">
        <v>239</v>
      </c>
      <c r="I24" s="1080">
        <v>1</v>
      </c>
      <c r="J24" s="804" t="s">
        <v>1465</v>
      </c>
      <c r="K24" s="2308"/>
      <c r="L24" s="2323"/>
      <c r="M24" s="1023">
        <f>R24/N11</f>
        <v>1.7565482966769921E-2</v>
      </c>
      <c r="N24" s="2338"/>
      <c r="O24" s="2340"/>
      <c r="P24" s="807" t="s">
        <v>1466</v>
      </c>
      <c r="Q24" s="1135" t="s">
        <v>1467</v>
      </c>
      <c r="R24" s="815">
        <v>30000000</v>
      </c>
      <c r="S24" s="1031">
        <v>20</v>
      </c>
      <c r="T24" s="1020" t="s">
        <v>1443</v>
      </c>
      <c r="U24" s="2295"/>
      <c r="V24" s="2295"/>
      <c r="W24" s="2295"/>
      <c r="X24" s="2295"/>
      <c r="Y24" s="2295"/>
      <c r="Z24" s="2295"/>
      <c r="AA24" s="2298"/>
      <c r="AB24" s="2298"/>
      <c r="AC24" s="2298"/>
      <c r="AD24" s="2298"/>
      <c r="AE24" s="2298"/>
      <c r="AF24" s="2298"/>
      <c r="AG24" s="2298"/>
      <c r="AH24" s="2298"/>
      <c r="AI24" s="2295"/>
      <c r="AJ24" s="2295"/>
      <c r="AK24" s="2301"/>
      <c r="AL24" s="2301"/>
      <c r="AM24" s="2304"/>
    </row>
    <row r="25" spans="1:39" s="13" customFormat="1" ht="60" customHeight="1" x14ac:dyDescent="0.2">
      <c r="A25" s="1885"/>
      <c r="B25" s="1886"/>
      <c r="C25" s="2329"/>
      <c r="D25" s="1893"/>
      <c r="E25" s="821">
        <v>3301052</v>
      </c>
      <c r="F25" s="998" t="s">
        <v>240</v>
      </c>
      <c r="G25" s="821">
        <v>330105203</v>
      </c>
      <c r="H25" s="800" t="s">
        <v>241</v>
      </c>
      <c r="I25" s="1074">
        <v>135</v>
      </c>
      <c r="J25" s="1081" t="s">
        <v>1468</v>
      </c>
      <c r="K25" s="2308"/>
      <c r="L25" s="2325"/>
      <c r="M25" s="1040">
        <f>R25/N11</f>
        <v>1.0539289780061953E-2</v>
      </c>
      <c r="N25" s="2338"/>
      <c r="O25" s="2340"/>
      <c r="P25" s="807" t="s">
        <v>1469</v>
      </c>
      <c r="Q25" s="1135" t="s">
        <v>1470</v>
      </c>
      <c r="R25" s="815">
        <v>18000000</v>
      </c>
      <c r="S25" s="1031">
        <v>20</v>
      </c>
      <c r="T25" s="1020" t="s">
        <v>1443</v>
      </c>
      <c r="U25" s="2296"/>
      <c r="V25" s="2296"/>
      <c r="W25" s="2296"/>
      <c r="X25" s="2296"/>
      <c r="Y25" s="2296"/>
      <c r="Z25" s="2296"/>
      <c r="AA25" s="2299"/>
      <c r="AB25" s="2299"/>
      <c r="AC25" s="2299"/>
      <c r="AD25" s="2299"/>
      <c r="AE25" s="2299"/>
      <c r="AF25" s="2299"/>
      <c r="AG25" s="2299"/>
      <c r="AH25" s="2299"/>
      <c r="AI25" s="2296"/>
      <c r="AJ25" s="2296"/>
      <c r="AK25" s="2302"/>
      <c r="AL25" s="2302"/>
      <c r="AM25" s="2305"/>
    </row>
    <row r="26" spans="1:39" s="13" customFormat="1" ht="70.5" customHeight="1" x14ac:dyDescent="0.2">
      <c r="A26" s="1885"/>
      <c r="B26" s="1886"/>
      <c r="C26" s="2329"/>
      <c r="D26" s="2329"/>
      <c r="E26" s="2316">
        <v>3301085</v>
      </c>
      <c r="F26" s="2316" t="s">
        <v>242</v>
      </c>
      <c r="G26" s="2316" t="s">
        <v>243</v>
      </c>
      <c r="H26" s="2316" t="s">
        <v>244</v>
      </c>
      <c r="I26" s="2318">
        <v>40000</v>
      </c>
      <c r="J26" s="2308" t="s">
        <v>1471</v>
      </c>
      <c r="K26" s="2323" t="s">
        <v>245</v>
      </c>
      <c r="L26" s="2328" t="s">
        <v>1472</v>
      </c>
      <c r="M26" s="2320">
        <f>SUM(R26:R28)/N26</f>
        <v>0.45048597262896706</v>
      </c>
      <c r="N26" s="2345">
        <f>SUM(R26:R30)</f>
        <v>221982494.63</v>
      </c>
      <c r="O26" s="1892" t="s">
        <v>246</v>
      </c>
      <c r="P26" s="2313" t="s">
        <v>1473</v>
      </c>
      <c r="Q26" s="1016" t="s">
        <v>1474</v>
      </c>
      <c r="R26" s="817">
        <v>28800000</v>
      </c>
      <c r="S26" s="1031">
        <v>34</v>
      </c>
      <c r="T26" s="1020" t="s">
        <v>1475</v>
      </c>
      <c r="U26" s="2294">
        <v>2035.7388505241149</v>
      </c>
      <c r="V26" s="2294">
        <v>1964.2611494758853</v>
      </c>
      <c r="W26" s="2294">
        <v>932.29840151869485</v>
      </c>
      <c r="X26" s="2294">
        <v>304.38550636916392</v>
      </c>
      <c r="Y26" s="2294">
        <v>2126.3515558367953</v>
      </c>
      <c r="Z26" s="2294">
        <v>636.96453627534595</v>
      </c>
      <c r="AA26" s="2294">
        <v>14.753624783338378</v>
      </c>
      <c r="AB26" s="2294">
        <v>87.476270393705121</v>
      </c>
      <c r="AC26" s="2294">
        <v>0.1788318155556167</v>
      </c>
      <c r="AD26" s="2294">
        <v>0.25449142982914685</v>
      </c>
      <c r="AE26" s="2294">
        <v>0</v>
      </c>
      <c r="AF26" s="2294">
        <v>0</v>
      </c>
      <c r="AG26" s="2294">
        <v>305.04580845736922</v>
      </c>
      <c r="AH26" s="2294">
        <v>150.93405232894051</v>
      </c>
      <c r="AI26" s="2294">
        <v>520.58629322915226</v>
      </c>
      <c r="AJ26" s="2294">
        <v>4000</v>
      </c>
      <c r="AK26" s="2300">
        <v>44200</v>
      </c>
      <c r="AL26" s="2300">
        <v>44560</v>
      </c>
      <c r="AM26" s="2303" t="s">
        <v>1444</v>
      </c>
    </row>
    <row r="27" spans="1:39" s="13" customFormat="1" ht="75" customHeight="1" x14ac:dyDescent="0.2">
      <c r="A27" s="1885"/>
      <c r="B27" s="1886"/>
      <c r="C27" s="2329"/>
      <c r="D27" s="2329"/>
      <c r="E27" s="2316"/>
      <c r="F27" s="2316"/>
      <c r="G27" s="2316"/>
      <c r="H27" s="2316"/>
      <c r="I27" s="2318"/>
      <c r="J27" s="2309"/>
      <c r="K27" s="2323"/>
      <c r="L27" s="2329"/>
      <c r="M27" s="2320"/>
      <c r="N27" s="2346"/>
      <c r="O27" s="1893"/>
      <c r="P27" s="2314"/>
      <c r="Q27" s="2308" t="s">
        <v>1476</v>
      </c>
      <c r="R27" s="819">
        <v>51200000</v>
      </c>
      <c r="S27" s="1031">
        <v>34</v>
      </c>
      <c r="T27" s="1020" t="s">
        <v>1475</v>
      </c>
      <c r="U27" s="2295"/>
      <c r="V27" s="2295">
        <v>1964.2611494758853</v>
      </c>
      <c r="W27" s="2295">
        <v>932.29840151869485</v>
      </c>
      <c r="X27" s="2295">
        <v>304.38550636916392</v>
      </c>
      <c r="Y27" s="2295">
        <v>2126.3515558367953</v>
      </c>
      <c r="Z27" s="2295">
        <v>636.96453627534595</v>
      </c>
      <c r="AA27" s="2295">
        <v>14.753624783338378</v>
      </c>
      <c r="AB27" s="2295">
        <v>87.476270393705121</v>
      </c>
      <c r="AC27" s="2295">
        <v>0.1788318155556167</v>
      </c>
      <c r="AD27" s="2295">
        <v>0.25449142982914685</v>
      </c>
      <c r="AE27" s="2295">
        <v>0</v>
      </c>
      <c r="AF27" s="2295">
        <v>0</v>
      </c>
      <c r="AG27" s="2295">
        <v>305.04580845736922</v>
      </c>
      <c r="AH27" s="2295">
        <v>150.93405232894051</v>
      </c>
      <c r="AI27" s="2295">
        <v>520.58629322915226</v>
      </c>
      <c r="AJ27" s="2295"/>
      <c r="AK27" s="2301"/>
      <c r="AL27" s="2301"/>
      <c r="AM27" s="2304"/>
    </row>
    <row r="28" spans="1:39" s="13" customFormat="1" ht="75" customHeight="1" x14ac:dyDescent="0.2">
      <c r="A28" s="1885"/>
      <c r="B28" s="1886"/>
      <c r="C28" s="2329"/>
      <c r="D28" s="2329"/>
      <c r="E28" s="2317"/>
      <c r="F28" s="2317"/>
      <c r="G28" s="2317"/>
      <c r="H28" s="2317"/>
      <c r="I28" s="2319"/>
      <c r="J28" s="822" t="s">
        <v>1477</v>
      </c>
      <c r="K28" s="2323"/>
      <c r="L28" s="2329"/>
      <c r="M28" s="2320"/>
      <c r="N28" s="2346"/>
      <c r="O28" s="1893"/>
      <c r="P28" s="2315"/>
      <c r="Q28" s="2308"/>
      <c r="R28" s="819">
        <v>20000000</v>
      </c>
      <c r="S28" s="1031">
        <v>20</v>
      </c>
      <c r="T28" s="1020" t="s">
        <v>1478</v>
      </c>
      <c r="U28" s="2295"/>
      <c r="V28" s="2295"/>
      <c r="W28" s="2295"/>
      <c r="X28" s="2295"/>
      <c r="Y28" s="2295"/>
      <c r="Z28" s="2295"/>
      <c r="AA28" s="2295"/>
      <c r="AB28" s="2295"/>
      <c r="AC28" s="2295"/>
      <c r="AD28" s="2295"/>
      <c r="AE28" s="2295"/>
      <c r="AF28" s="2295"/>
      <c r="AG28" s="2295"/>
      <c r="AH28" s="2295"/>
      <c r="AI28" s="2295"/>
      <c r="AJ28" s="2295"/>
      <c r="AK28" s="2301"/>
      <c r="AL28" s="2301"/>
      <c r="AM28" s="2304"/>
    </row>
    <row r="29" spans="1:39" s="13" customFormat="1" ht="66" customHeight="1" x14ac:dyDescent="0.2">
      <c r="A29" s="1885"/>
      <c r="B29" s="1886"/>
      <c r="C29" s="2329"/>
      <c r="D29" s="2329"/>
      <c r="E29" s="2334">
        <v>3301100</v>
      </c>
      <c r="F29" s="2316" t="s">
        <v>247</v>
      </c>
      <c r="G29" s="2334" t="s">
        <v>248</v>
      </c>
      <c r="H29" s="2316" t="s">
        <v>249</v>
      </c>
      <c r="I29" s="2318">
        <v>10</v>
      </c>
      <c r="J29" s="1082" t="s">
        <v>1479</v>
      </c>
      <c r="K29" s="2323"/>
      <c r="L29" s="2329"/>
      <c r="M29" s="2320">
        <f>SUM(R29:R30)/N26</f>
        <v>0.54951402737103294</v>
      </c>
      <c r="N29" s="2346"/>
      <c r="O29" s="2329"/>
      <c r="P29" s="2312" t="s">
        <v>1480</v>
      </c>
      <c r="Q29" s="2308" t="s">
        <v>1481</v>
      </c>
      <c r="R29" s="820">
        <v>103982494.63</v>
      </c>
      <c r="S29" s="1031">
        <v>34</v>
      </c>
      <c r="T29" s="1020" t="s">
        <v>1475</v>
      </c>
      <c r="U29" s="2295"/>
      <c r="V29" s="2295"/>
      <c r="W29" s="2295"/>
      <c r="X29" s="2295"/>
      <c r="Y29" s="2295"/>
      <c r="Z29" s="2295"/>
      <c r="AA29" s="2295"/>
      <c r="AB29" s="2295"/>
      <c r="AC29" s="2295"/>
      <c r="AD29" s="2295"/>
      <c r="AE29" s="2295"/>
      <c r="AF29" s="2295"/>
      <c r="AG29" s="2295"/>
      <c r="AH29" s="2295"/>
      <c r="AI29" s="2295"/>
      <c r="AJ29" s="2295"/>
      <c r="AK29" s="2301"/>
      <c r="AL29" s="2301"/>
      <c r="AM29" s="2304"/>
    </row>
    <row r="30" spans="1:39" s="13" customFormat="1" ht="57.75" customHeight="1" x14ac:dyDescent="0.2">
      <c r="A30" s="1885"/>
      <c r="B30" s="1886"/>
      <c r="C30" s="2329"/>
      <c r="D30" s="2329"/>
      <c r="E30" s="2334"/>
      <c r="F30" s="2316"/>
      <c r="G30" s="2334"/>
      <c r="H30" s="2316"/>
      <c r="I30" s="2318"/>
      <c r="J30" s="1070" t="s">
        <v>1482</v>
      </c>
      <c r="K30" s="2323"/>
      <c r="L30" s="2330"/>
      <c r="M30" s="2320"/>
      <c r="N30" s="2347"/>
      <c r="O30" s="2330"/>
      <c r="P30" s="2312"/>
      <c r="Q30" s="2308"/>
      <c r="R30" s="820">
        <v>18000000</v>
      </c>
      <c r="S30" s="1031">
        <v>20</v>
      </c>
      <c r="T30" s="1020" t="s">
        <v>1478</v>
      </c>
      <c r="U30" s="2296"/>
      <c r="V30" s="2296"/>
      <c r="W30" s="2296"/>
      <c r="X30" s="2296"/>
      <c r="Y30" s="2296"/>
      <c r="Z30" s="2296"/>
      <c r="AA30" s="2296"/>
      <c r="AB30" s="2296"/>
      <c r="AC30" s="2296"/>
      <c r="AD30" s="2296"/>
      <c r="AE30" s="2296"/>
      <c r="AF30" s="2296"/>
      <c r="AG30" s="2296"/>
      <c r="AH30" s="2296"/>
      <c r="AI30" s="2296"/>
      <c r="AJ30" s="2296"/>
      <c r="AK30" s="2302"/>
      <c r="AL30" s="2302"/>
      <c r="AM30" s="2305"/>
    </row>
    <row r="31" spans="1:39" s="13" customFormat="1" ht="95.25" customHeight="1" x14ac:dyDescent="0.2">
      <c r="A31" s="1885"/>
      <c r="B31" s="1886"/>
      <c r="C31" s="2329"/>
      <c r="D31" s="1893"/>
      <c r="E31" s="2335">
        <v>3301095</v>
      </c>
      <c r="F31" s="2337" t="s">
        <v>250</v>
      </c>
      <c r="G31" s="2335" t="s">
        <v>251</v>
      </c>
      <c r="H31" s="2335" t="s">
        <v>252</v>
      </c>
      <c r="I31" s="2324">
        <v>150</v>
      </c>
      <c r="J31" s="1071" t="s">
        <v>1483</v>
      </c>
      <c r="K31" s="2308" t="s">
        <v>253</v>
      </c>
      <c r="L31" s="2322" t="s">
        <v>254</v>
      </c>
      <c r="M31" s="1949">
        <f>SUM(R31:R32)/N31</f>
        <v>1</v>
      </c>
      <c r="N31" s="2349">
        <f>SUM(R31:R32)</f>
        <v>203982494.63</v>
      </c>
      <c r="O31" s="1892" t="s">
        <v>255</v>
      </c>
      <c r="P31" s="2351" t="s">
        <v>1484</v>
      </c>
      <c r="Q31" s="1893" t="s">
        <v>1485</v>
      </c>
      <c r="R31" s="815">
        <v>183982494.63</v>
      </c>
      <c r="S31" s="1031">
        <v>33</v>
      </c>
      <c r="T31" s="1020" t="s">
        <v>1486</v>
      </c>
      <c r="U31" s="2294">
        <v>15.268041378930862</v>
      </c>
      <c r="V31" s="2294">
        <v>14.73195862106914</v>
      </c>
      <c r="W31" s="2294">
        <v>6.9922380113902109</v>
      </c>
      <c r="X31" s="2294">
        <v>2.282891297768729</v>
      </c>
      <c r="Y31" s="2294">
        <v>15.947636668775965</v>
      </c>
      <c r="Z31" s="2294">
        <v>4.7772340220650946</v>
      </c>
      <c r="AA31" s="2294">
        <v>0.11065218587503782</v>
      </c>
      <c r="AB31" s="2294">
        <v>0.65607202795278841</v>
      </c>
      <c r="AC31" s="2294">
        <v>1.3412386166671252E-3</v>
      </c>
      <c r="AD31" s="2294">
        <v>1.9086857237186013E-3</v>
      </c>
      <c r="AE31" s="2294">
        <v>0</v>
      </c>
      <c r="AF31" s="2294">
        <v>0</v>
      </c>
      <c r="AG31" s="2294">
        <v>2.2878435634302692</v>
      </c>
      <c r="AH31" s="2294">
        <v>1.1320053924670537</v>
      </c>
      <c r="AI31" s="2294">
        <v>3.9043971992186419</v>
      </c>
      <c r="AJ31" s="2294">
        <v>30</v>
      </c>
      <c r="AK31" s="2300">
        <v>44200</v>
      </c>
      <c r="AL31" s="2300">
        <v>44560</v>
      </c>
      <c r="AM31" s="2303" t="s">
        <v>1444</v>
      </c>
    </row>
    <row r="32" spans="1:39" s="13" customFormat="1" ht="88.5" customHeight="1" x14ac:dyDescent="0.2">
      <c r="A32" s="1885"/>
      <c r="B32" s="1886"/>
      <c r="C32" s="2330"/>
      <c r="D32" s="1894"/>
      <c r="E32" s="2336"/>
      <c r="F32" s="2335"/>
      <c r="G32" s="2336"/>
      <c r="H32" s="2336"/>
      <c r="I32" s="2348"/>
      <c r="J32" s="1068" t="s">
        <v>1487</v>
      </c>
      <c r="K32" s="2308"/>
      <c r="L32" s="2325"/>
      <c r="M32" s="1950"/>
      <c r="N32" s="2350"/>
      <c r="O32" s="1894"/>
      <c r="P32" s="2352"/>
      <c r="Q32" s="1894"/>
      <c r="R32" s="815">
        <v>20000000</v>
      </c>
      <c r="S32" s="1031">
        <v>20</v>
      </c>
      <c r="T32" s="1020" t="s">
        <v>1478</v>
      </c>
      <c r="U32" s="2296"/>
      <c r="V32" s="2296"/>
      <c r="W32" s="2296"/>
      <c r="X32" s="2296"/>
      <c r="Y32" s="2296"/>
      <c r="Z32" s="2296"/>
      <c r="AA32" s="2296"/>
      <c r="AB32" s="2296"/>
      <c r="AC32" s="2296"/>
      <c r="AD32" s="2296"/>
      <c r="AE32" s="2296"/>
      <c r="AF32" s="2296"/>
      <c r="AG32" s="2296"/>
      <c r="AH32" s="2296"/>
      <c r="AI32" s="2296"/>
      <c r="AJ32" s="2296"/>
      <c r="AK32" s="2302"/>
      <c r="AL32" s="2302"/>
      <c r="AM32" s="2305"/>
    </row>
    <row r="33" spans="1:39" s="13" customFormat="1" ht="25.5" customHeight="1" x14ac:dyDescent="0.2">
      <c r="A33" s="1885"/>
      <c r="B33" s="1886"/>
      <c r="C33" s="797">
        <v>3302</v>
      </c>
      <c r="D33" s="799" t="s">
        <v>256</v>
      </c>
      <c r="E33" s="798"/>
      <c r="F33" s="798"/>
      <c r="G33" s="798"/>
      <c r="H33" s="798"/>
      <c r="I33" s="801"/>
      <c r="J33" s="824"/>
      <c r="K33" s="824"/>
      <c r="L33" s="798"/>
      <c r="M33" s="798"/>
      <c r="N33" s="798"/>
      <c r="O33" s="798"/>
      <c r="P33" s="801"/>
      <c r="Q33" s="798"/>
      <c r="R33" s="818"/>
      <c r="S33" s="798"/>
      <c r="T33" s="798"/>
      <c r="U33" s="798"/>
      <c r="V33" s="798"/>
      <c r="W33" s="798"/>
      <c r="X33" s="798"/>
      <c r="Y33" s="798"/>
      <c r="Z33" s="798"/>
      <c r="AA33" s="798"/>
      <c r="AB33" s="798"/>
      <c r="AC33" s="798"/>
      <c r="AD33" s="798"/>
      <c r="AE33" s="798"/>
      <c r="AF33" s="798"/>
      <c r="AG33" s="798"/>
      <c r="AH33" s="798"/>
      <c r="AI33" s="798"/>
      <c r="AJ33" s="798"/>
      <c r="AK33" s="798"/>
      <c r="AL33" s="798"/>
      <c r="AM33" s="798"/>
    </row>
    <row r="34" spans="1:39" s="13" customFormat="1" ht="123" customHeight="1" x14ac:dyDescent="0.2">
      <c r="A34" s="1885"/>
      <c r="B34" s="1886"/>
      <c r="C34" s="1892"/>
      <c r="D34" s="1892"/>
      <c r="E34" s="1004">
        <v>3302042</v>
      </c>
      <c r="F34" s="1079" t="s">
        <v>257</v>
      </c>
      <c r="G34" s="1004">
        <v>330204200</v>
      </c>
      <c r="H34" s="800" t="s">
        <v>258</v>
      </c>
      <c r="I34" s="1071">
        <v>12</v>
      </c>
      <c r="J34" s="825" t="s">
        <v>1488</v>
      </c>
      <c r="K34" s="2308" t="s">
        <v>259</v>
      </c>
      <c r="L34" s="2322" t="s">
        <v>260</v>
      </c>
      <c r="M34" s="1023">
        <f>R34/N34</f>
        <v>0.16791311984288623</v>
      </c>
      <c r="N34" s="1938">
        <f>SUM(R34:R36)</f>
        <v>396038142</v>
      </c>
      <c r="O34" s="2328" t="s">
        <v>261</v>
      </c>
      <c r="P34" s="823" t="s">
        <v>1489</v>
      </c>
      <c r="Q34" s="1073" t="s">
        <v>1490</v>
      </c>
      <c r="R34" s="815">
        <v>66500000</v>
      </c>
      <c r="S34" s="1031">
        <v>20</v>
      </c>
      <c r="T34" s="1020" t="s">
        <v>1478</v>
      </c>
      <c r="U34" s="2294">
        <v>295972</v>
      </c>
      <c r="V34" s="2294">
        <v>285580</v>
      </c>
      <c r="W34" s="2294">
        <v>135545</v>
      </c>
      <c r="X34" s="2294">
        <v>44254</v>
      </c>
      <c r="Y34" s="2294">
        <v>309146</v>
      </c>
      <c r="Z34" s="2294">
        <v>92607</v>
      </c>
      <c r="AA34" s="2294">
        <v>2145</v>
      </c>
      <c r="AB34" s="2294">
        <v>12718</v>
      </c>
      <c r="AC34" s="2294">
        <v>26</v>
      </c>
      <c r="AD34" s="2294">
        <v>37</v>
      </c>
      <c r="AE34" s="2294">
        <v>0</v>
      </c>
      <c r="AF34" s="2294">
        <v>0</v>
      </c>
      <c r="AG34" s="2294">
        <v>44350</v>
      </c>
      <c r="AH34" s="2294">
        <v>21944</v>
      </c>
      <c r="AI34" s="2294">
        <v>75686.999999999985</v>
      </c>
      <c r="AJ34" s="2294">
        <v>581552</v>
      </c>
      <c r="AK34" s="2300">
        <v>44200</v>
      </c>
      <c r="AL34" s="2300">
        <v>44560</v>
      </c>
      <c r="AM34" s="2303" t="s">
        <v>1444</v>
      </c>
    </row>
    <row r="35" spans="1:39" s="13" customFormat="1" ht="76.5" customHeight="1" x14ac:dyDescent="0.2">
      <c r="A35" s="1885"/>
      <c r="B35" s="1886"/>
      <c r="C35" s="1893"/>
      <c r="D35" s="1893"/>
      <c r="E35" s="2353">
        <v>3302070</v>
      </c>
      <c r="F35" s="1892" t="s">
        <v>1491</v>
      </c>
      <c r="G35" s="2353" t="s">
        <v>262</v>
      </c>
      <c r="H35" s="2354" t="s">
        <v>249</v>
      </c>
      <c r="I35" s="2318">
        <v>4</v>
      </c>
      <c r="J35" s="2307" t="s">
        <v>1492</v>
      </c>
      <c r="K35" s="2308"/>
      <c r="L35" s="2323"/>
      <c r="M35" s="1948">
        <f>SUM(R35:R36)/N34</f>
        <v>0.83208688015711374</v>
      </c>
      <c r="N35" s="1939"/>
      <c r="O35" s="2329"/>
      <c r="P35" s="2355" t="s">
        <v>1493</v>
      </c>
      <c r="Q35" s="2322" t="s">
        <v>1491</v>
      </c>
      <c r="R35" s="815">
        <v>66500000</v>
      </c>
      <c r="S35" s="1031">
        <v>20</v>
      </c>
      <c r="T35" s="1020" t="s">
        <v>1478</v>
      </c>
      <c r="U35" s="2295"/>
      <c r="V35" s="2295"/>
      <c r="W35" s="2295"/>
      <c r="X35" s="2295"/>
      <c r="Y35" s="2295"/>
      <c r="Z35" s="2295"/>
      <c r="AA35" s="2295"/>
      <c r="AB35" s="2295"/>
      <c r="AC35" s="2295"/>
      <c r="AD35" s="2295"/>
      <c r="AE35" s="2295"/>
      <c r="AF35" s="2295"/>
      <c r="AG35" s="2295"/>
      <c r="AH35" s="2295"/>
      <c r="AI35" s="2295"/>
      <c r="AJ35" s="2295"/>
      <c r="AK35" s="2301"/>
      <c r="AL35" s="2301"/>
      <c r="AM35" s="2304"/>
    </row>
    <row r="36" spans="1:39" s="13" customFormat="1" ht="90.75" customHeight="1" x14ac:dyDescent="0.2">
      <c r="A36" s="1885"/>
      <c r="B36" s="1886"/>
      <c r="C36" s="1894"/>
      <c r="D36" s="1894"/>
      <c r="E36" s="2353"/>
      <c r="F36" s="1894"/>
      <c r="G36" s="2353"/>
      <c r="H36" s="2354"/>
      <c r="I36" s="2318"/>
      <c r="J36" s="2307"/>
      <c r="K36" s="2308"/>
      <c r="L36" s="2325"/>
      <c r="M36" s="1950"/>
      <c r="N36" s="1940"/>
      <c r="O36" s="2330"/>
      <c r="P36" s="2355"/>
      <c r="Q36" s="2325"/>
      <c r="R36" s="815">
        <v>263038142</v>
      </c>
      <c r="S36" s="1031">
        <v>47</v>
      </c>
      <c r="T36" s="1020" t="s">
        <v>1494</v>
      </c>
      <c r="U36" s="2296"/>
      <c r="V36" s="2296"/>
      <c r="W36" s="2296"/>
      <c r="X36" s="2296"/>
      <c r="Y36" s="2296"/>
      <c r="Z36" s="2296"/>
      <c r="AA36" s="2296"/>
      <c r="AB36" s="2296"/>
      <c r="AC36" s="2296"/>
      <c r="AD36" s="2296"/>
      <c r="AE36" s="2296"/>
      <c r="AF36" s="2296"/>
      <c r="AG36" s="2296"/>
      <c r="AH36" s="2296"/>
      <c r="AI36" s="2296"/>
      <c r="AJ36" s="2296"/>
      <c r="AK36" s="2302"/>
      <c r="AL36" s="2302"/>
      <c r="AM36" s="2305"/>
    </row>
    <row r="37" spans="1:39" s="13" customFormat="1" ht="27" customHeight="1" x14ac:dyDescent="0.2">
      <c r="A37" s="1887"/>
      <c r="B37" s="1888"/>
      <c r="C37" s="77"/>
      <c r="D37" s="77"/>
      <c r="E37" s="77"/>
      <c r="F37" s="78"/>
      <c r="G37" s="78"/>
      <c r="H37" s="77"/>
      <c r="I37" s="77"/>
      <c r="J37" s="77"/>
      <c r="K37" s="79"/>
      <c r="L37" s="78"/>
      <c r="M37" s="80"/>
      <c r="N37" s="199">
        <f>SUM(N9:N36)</f>
        <v>2529898101</v>
      </c>
      <c r="O37" s="78"/>
      <c r="P37" s="78"/>
      <c r="Q37" s="78" t="s">
        <v>1027</v>
      </c>
      <c r="R37" s="199">
        <f>SUM(R9:R36)</f>
        <v>2529898101</v>
      </c>
      <c r="S37" s="83"/>
      <c r="T37" s="79"/>
      <c r="U37" s="77"/>
      <c r="V37" s="77"/>
      <c r="W37" s="77"/>
      <c r="X37" s="77"/>
      <c r="Y37" s="77"/>
      <c r="Z37" s="77"/>
      <c r="AA37" s="77"/>
      <c r="AB37" s="77"/>
      <c r="AC37" s="77"/>
      <c r="AD37" s="77"/>
      <c r="AE37" s="77"/>
      <c r="AF37" s="77"/>
      <c r="AG37" s="77"/>
      <c r="AH37" s="77"/>
      <c r="AI37" s="77"/>
      <c r="AJ37" s="77"/>
      <c r="AK37" s="84"/>
      <c r="AL37" s="84"/>
      <c r="AM37" s="85"/>
    </row>
    <row r="38" spans="1:39" ht="27" customHeight="1" x14ac:dyDescent="0.2">
      <c r="Q38" s="169"/>
    </row>
    <row r="39" spans="1:39" ht="27" customHeight="1" x14ac:dyDescent="0.2">
      <c r="Q39" s="169"/>
    </row>
  </sheetData>
  <mergeCells count="176">
    <mergeCell ref="AL34:AL36"/>
    <mergeCell ref="AM34:AM36"/>
    <mergeCell ref="AB34:AB36"/>
    <mergeCell ref="AC34:AC36"/>
    <mergeCell ref="AD34:AD36"/>
    <mergeCell ref="AE34:AE36"/>
    <mergeCell ref="AF34:AF36"/>
    <mergeCell ref="AG34:AG36"/>
    <mergeCell ref="Q35:Q36"/>
    <mergeCell ref="AH34:AH36"/>
    <mergeCell ref="AI34:AI36"/>
    <mergeCell ref="V34:V36"/>
    <mergeCell ref="W34:W36"/>
    <mergeCell ref="X34:X36"/>
    <mergeCell ref="Y34:Y36"/>
    <mergeCell ref="Z34:Z36"/>
    <mergeCell ref="AA34:AA36"/>
    <mergeCell ref="C34:C36"/>
    <mergeCell ref="D34:D36"/>
    <mergeCell ref="K34:K36"/>
    <mergeCell ref="L34:L36"/>
    <mergeCell ref="N34:N36"/>
    <mergeCell ref="O34:O36"/>
    <mergeCell ref="U34:U36"/>
    <mergeCell ref="AJ34:AJ36"/>
    <mergeCell ref="AK34:AK36"/>
    <mergeCell ref="E35:E36"/>
    <mergeCell ref="F35:F36"/>
    <mergeCell ref="G35:G36"/>
    <mergeCell ref="H35:H36"/>
    <mergeCell ref="I35:I36"/>
    <mergeCell ref="M35:M36"/>
    <mergeCell ref="P35:P36"/>
    <mergeCell ref="J35:J36"/>
    <mergeCell ref="AI31:AI32"/>
    <mergeCell ref="AJ31:AJ32"/>
    <mergeCell ref="AK31:AK32"/>
    <mergeCell ref="AL31:AL32"/>
    <mergeCell ref="AM31:AM32"/>
    <mergeCell ref="AB31:AB32"/>
    <mergeCell ref="AC31:AC32"/>
    <mergeCell ref="AD31:AD32"/>
    <mergeCell ref="AE31:AE32"/>
    <mergeCell ref="AF31:AF32"/>
    <mergeCell ref="AG31:AG32"/>
    <mergeCell ref="Z31:Z32"/>
    <mergeCell ref="AA31:AA32"/>
    <mergeCell ref="M31:M32"/>
    <mergeCell ref="N31:N32"/>
    <mergeCell ref="O31:O32"/>
    <mergeCell ref="P31:P32"/>
    <mergeCell ref="Q31:Q32"/>
    <mergeCell ref="U31:U32"/>
    <mergeCell ref="AH31:AH32"/>
    <mergeCell ref="G31:G32"/>
    <mergeCell ref="H31:H32"/>
    <mergeCell ref="I31:I32"/>
    <mergeCell ref="K31:K32"/>
    <mergeCell ref="L31:L32"/>
    <mergeCell ref="V31:V32"/>
    <mergeCell ref="W31:W32"/>
    <mergeCell ref="X31:X32"/>
    <mergeCell ref="Y31:Y32"/>
    <mergeCell ref="AJ26:AJ30"/>
    <mergeCell ref="AK26:AK30"/>
    <mergeCell ref="AL26:AL30"/>
    <mergeCell ref="AM26:AM30"/>
    <mergeCell ref="Q27:Q28"/>
    <mergeCell ref="AD26:AD30"/>
    <mergeCell ref="AE26:AE30"/>
    <mergeCell ref="AF26:AF30"/>
    <mergeCell ref="AG26:AG30"/>
    <mergeCell ref="AH26:AH30"/>
    <mergeCell ref="AI26:AI30"/>
    <mergeCell ref="X26:X30"/>
    <mergeCell ref="Y26:Y30"/>
    <mergeCell ref="Z26:Z30"/>
    <mergeCell ref="AA26:AA30"/>
    <mergeCell ref="AB26:AB30"/>
    <mergeCell ref="AC26:AC30"/>
    <mergeCell ref="Q29:Q30"/>
    <mergeCell ref="W26:W30"/>
    <mergeCell ref="N11:N25"/>
    <mergeCell ref="O11:O25"/>
    <mergeCell ref="G11:G12"/>
    <mergeCell ref="H11:H12"/>
    <mergeCell ref="I11:I12"/>
    <mergeCell ref="J11:J12"/>
    <mergeCell ref="J15:J18"/>
    <mergeCell ref="K26:K30"/>
    <mergeCell ref="L26:L30"/>
    <mergeCell ref="N26:N30"/>
    <mergeCell ref="O26:O30"/>
    <mergeCell ref="A10:B37"/>
    <mergeCell ref="C11:C32"/>
    <mergeCell ref="D11:D32"/>
    <mergeCell ref="E11:E12"/>
    <mergeCell ref="F11:F12"/>
    <mergeCell ref="Q7:Q8"/>
    <mergeCell ref="R7:R8"/>
    <mergeCell ref="S7:T7"/>
    <mergeCell ref="U7:V7"/>
    <mergeCell ref="K7:K8"/>
    <mergeCell ref="L7:L8"/>
    <mergeCell ref="M7:M8"/>
    <mergeCell ref="N7:N8"/>
    <mergeCell ref="O7:O8"/>
    <mergeCell ref="U26:U30"/>
    <mergeCell ref="V26:V30"/>
    <mergeCell ref="E29:E30"/>
    <mergeCell ref="F29:F30"/>
    <mergeCell ref="G29:G30"/>
    <mergeCell ref="H29:H30"/>
    <mergeCell ref="I29:I30"/>
    <mergeCell ref="M29:M30"/>
    <mergeCell ref="E31:E32"/>
    <mergeCell ref="F31:F32"/>
    <mergeCell ref="P7:P8"/>
    <mergeCell ref="A1:AK4"/>
    <mergeCell ref="A5:I6"/>
    <mergeCell ref="J5:AM5"/>
    <mergeCell ref="U6:AI6"/>
    <mergeCell ref="A7:B7"/>
    <mergeCell ref="C7:D7"/>
    <mergeCell ref="E7:F7"/>
    <mergeCell ref="G7:H7"/>
    <mergeCell ref="I7:I8"/>
    <mergeCell ref="J7:J8"/>
    <mergeCell ref="AG7:AI7"/>
    <mergeCell ref="AJ7:AJ8"/>
    <mergeCell ref="AK7:AK8"/>
    <mergeCell ref="AL7:AL8"/>
    <mergeCell ref="AM7:AM8"/>
    <mergeCell ref="W7:Z7"/>
    <mergeCell ref="AA7:AF7"/>
    <mergeCell ref="U11:U25"/>
    <mergeCell ref="V11:V25"/>
    <mergeCell ref="J19:J22"/>
    <mergeCell ref="J13:J14"/>
    <mergeCell ref="P11:P12"/>
    <mergeCell ref="P13:P22"/>
    <mergeCell ref="P29:P30"/>
    <mergeCell ref="P26:P28"/>
    <mergeCell ref="E26:E28"/>
    <mergeCell ref="F26:F28"/>
    <mergeCell ref="G26:G28"/>
    <mergeCell ref="H26:H28"/>
    <mergeCell ref="I26:I28"/>
    <mergeCell ref="J26:J27"/>
    <mergeCell ref="M26:M28"/>
    <mergeCell ref="K11:K25"/>
    <mergeCell ref="L11:L25"/>
    <mergeCell ref="E13:E22"/>
    <mergeCell ref="F13:F22"/>
    <mergeCell ref="G13:G22"/>
    <mergeCell ref="H13:H22"/>
    <mergeCell ref="I13:I22"/>
    <mergeCell ref="M13:M22"/>
    <mergeCell ref="M11:M12"/>
    <mergeCell ref="W11:W25"/>
    <mergeCell ref="Y11:Y25"/>
    <mergeCell ref="AA11:AA25"/>
    <mergeCell ref="AC11:AC25"/>
    <mergeCell ref="AE11:AE25"/>
    <mergeCell ref="AG11:AG25"/>
    <mergeCell ref="AI11:AI25"/>
    <mergeCell ref="AK11:AK25"/>
    <mergeCell ref="AM11:AM25"/>
    <mergeCell ref="X11:X25"/>
    <mergeCell ref="Z11:Z25"/>
    <mergeCell ref="AB11:AB25"/>
    <mergeCell ref="AD11:AD25"/>
    <mergeCell ref="AF11:AF25"/>
    <mergeCell ref="AH11:AH25"/>
    <mergeCell ref="AJ11:AJ25"/>
    <mergeCell ref="AL11:AL25"/>
  </mergeCells>
  <conditionalFormatting sqref="G29">
    <cfRule type="duplicateValues" dxfId="28" priority="2"/>
  </conditionalFormatting>
  <conditionalFormatting sqref="E29">
    <cfRule type="duplicateValues" dxfId="27" priority="1"/>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35"/>
  <sheetViews>
    <sheetView topLeftCell="I1" zoomScale="70" zoomScaleNormal="70" workbookViewId="0">
      <selection activeCell="P32" sqref="P32:P34"/>
    </sheetView>
  </sheetViews>
  <sheetFormatPr baseColWidth="10" defaultColWidth="11.42578125" defaultRowHeight="27" customHeight="1" x14ac:dyDescent="0.2"/>
  <cols>
    <col min="1" max="1" width="13.140625" style="14" customWidth="1"/>
    <col min="2" max="2" width="19.28515625" style="1" customWidth="1"/>
    <col min="3" max="3" width="12.28515625" style="1" customWidth="1"/>
    <col min="4" max="4" width="17" style="1" customWidth="1"/>
    <col min="5" max="5" width="11.5703125" style="1" customWidth="1"/>
    <col min="6" max="6" width="27.85546875" style="15" customWidth="1"/>
    <col min="7" max="7" width="14.7109375" style="15" bestFit="1" customWidth="1"/>
    <col min="8" max="8" width="23.28515625" style="13" customWidth="1"/>
    <col min="9" max="9" width="17.5703125" style="13" customWidth="1"/>
    <col min="10" max="10" width="30.28515625" style="13" bestFit="1" customWidth="1"/>
    <col min="11" max="11" width="21.28515625" style="16" bestFit="1" customWidth="1"/>
    <col min="12" max="12" width="29.85546875" style="15" customWidth="1"/>
    <col min="13" max="13" width="12.7109375" style="17" customWidth="1"/>
    <col min="14" max="14" width="20.140625" style="18" bestFit="1" customWidth="1"/>
    <col min="15" max="15" width="36.28515625" style="15" customWidth="1"/>
    <col min="16" max="16" width="38.140625" style="15" bestFit="1" customWidth="1"/>
    <col min="17" max="17" width="27" style="15" customWidth="1"/>
    <col min="18" max="18" width="21" style="19" bestFit="1" customWidth="1"/>
    <col min="19" max="19" width="11.7109375" style="20" customWidth="1"/>
    <col min="20" max="20" width="15" style="21" customWidth="1"/>
    <col min="21" max="21" width="6.140625" style="1" customWidth="1"/>
    <col min="22" max="22" width="6.140625" style="1" bestFit="1" customWidth="1"/>
    <col min="23" max="24" width="7.28515625" style="1" customWidth="1"/>
    <col min="25" max="25" width="8.42578125" style="1" customWidth="1"/>
    <col min="26" max="26" width="9.5703125" style="1" customWidth="1"/>
    <col min="27" max="27" width="6.28515625" style="1" customWidth="1"/>
    <col min="28" max="28" width="5.85546875" style="1" customWidth="1"/>
    <col min="29" max="30" width="4.42578125" style="1" customWidth="1"/>
    <col min="31" max="31" width="5" style="1" customWidth="1"/>
    <col min="32" max="32" width="5.85546875" style="1" customWidth="1"/>
    <col min="33" max="33" width="6.140625" style="1" customWidth="1"/>
    <col min="34" max="34" width="6.28515625" style="1" customWidth="1"/>
    <col min="35" max="35" width="4.85546875" style="1" customWidth="1"/>
    <col min="36" max="36" width="9.5703125" style="1" customWidth="1"/>
    <col min="37" max="37" width="11.5703125" style="76" customWidth="1"/>
    <col min="38" max="38" width="13.7109375" style="23" customWidth="1"/>
    <col min="39" max="39" width="27.28515625" style="24" bestFit="1" customWidth="1"/>
    <col min="40" max="16384" width="11.42578125" style="1"/>
  </cols>
  <sheetData>
    <row r="1" spans="1:59" ht="14.25" customHeight="1" x14ac:dyDescent="0.2">
      <c r="A1" s="2327" t="s">
        <v>1495</v>
      </c>
      <c r="B1" s="2327"/>
      <c r="C1" s="2327"/>
      <c r="D1" s="2327"/>
      <c r="E1" s="2327"/>
      <c r="F1" s="2327"/>
      <c r="G1" s="2327"/>
      <c r="H1" s="2327"/>
      <c r="I1" s="2327"/>
      <c r="J1" s="2327"/>
      <c r="K1" s="2327"/>
      <c r="L1" s="2327"/>
      <c r="M1" s="2327"/>
      <c r="N1" s="2327"/>
      <c r="O1" s="2327"/>
      <c r="P1" s="2327"/>
      <c r="Q1" s="2327"/>
      <c r="R1" s="2327"/>
      <c r="S1" s="2327"/>
      <c r="T1" s="2327"/>
      <c r="U1" s="2327"/>
      <c r="V1" s="2327"/>
      <c r="W1" s="2327"/>
      <c r="X1" s="2327"/>
      <c r="Y1" s="2327"/>
      <c r="Z1" s="2327"/>
      <c r="AA1" s="2327"/>
      <c r="AB1" s="2327"/>
      <c r="AC1" s="2327"/>
      <c r="AD1" s="2327"/>
      <c r="AE1" s="2327"/>
      <c r="AF1" s="2327"/>
      <c r="AG1" s="2327"/>
      <c r="AH1" s="2327"/>
      <c r="AI1" s="2327"/>
      <c r="AJ1" s="2327"/>
      <c r="AK1" s="1818"/>
      <c r="AL1" s="56" t="s">
        <v>0</v>
      </c>
      <c r="AM1" s="56" t="s">
        <v>953</v>
      </c>
      <c r="AN1" s="13"/>
      <c r="AO1" s="13"/>
      <c r="AP1" s="13"/>
      <c r="AQ1" s="13"/>
      <c r="AR1" s="13"/>
      <c r="AS1" s="13"/>
      <c r="AT1" s="13"/>
      <c r="AU1" s="13"/>
      <c r="AV1" s="13"/>
      <c r="AW1" s="13"/>
      <c r="AX1" s="13"/>
      <c r="AY1" s="13"/>
      <c r="AZ1" s="13"/>
      <c r="BA1" s="13"/>
      <c r="BB1" s="13"/>
      <c r="BC1" s="13"/>
      <c r="BD1" s="13"/>
      <c r="BE1" s="13"/>
      <c r="BF1" s="13"/>
      <c r="BG1" s="13"/>
    </row>
    <row r="2" spans="1:59" ht="14.25" customHeight="1" x14ac:dyDescent="0.2">
      <c r="A2" s="2327"/>
      <c r="B2" s="2327"/>
      <c r="C2" s="2327"/>
      <c r="D2" s="2327"/>
      <c r="E2" s="2327"/>
      <c r="F2" s="2327"/>
      <c r="G2" s="2327"/>
      <c r="H2" s="2327"/>
      <c r="I2" s="2327"/>
      <c r="J2" s="2327"/>
      <c r="K2" s="2327"/>
      <c r="L2" s="2327"/>
      <c r="M2" s="2327"/>
      <c r="N2" s="2327"/>
      <c r="O2" s="2327"/>
      <c r="P2" s="2327"/>
      <c r="Q2" s="2327"/>
      <c r="R2" s="2327"/>
      <c r="S2" s="2327"/>
      <c r="T2" s="2327"/>
      <c r="U2" s="2327"/>
      <c r="V2" s="2327"/>
      <c r="W2" s="2327"/>
      <c r="X2" s="2327"/>
      <c r="Y2" s="2327"/>
      <c r="Z2" s="2327"/>
      <c r="AA2" s="2327"/>
      <c r="AB2" s="2327"/>
      <c r="AC2" s="2327"/>
      <c r="AD2" s="2327"/>
      <c r="AE2" s="2327"/>
      <c r="AF2" s="2327"/>
      <c r="AG2" s="2327"/>
      <c r="AH2" s="2327"/>
      <c r="AI2" s="2327"/>
      <c r="AJ2" s="2327"/>
      <c r="AK2" s="1818"/>
      <c r="AL2" s="57" t="s">
        <v>1</v>
      </c>
      <c r="AM2" s="56" t="s">
        <v>954</v>
      </c>
      <c r="AN2" s="13"/>
      <c r="AO2" s="13"/>
      <c r="AP2" s="13"/>
      <c r="AQ2" s="13"/>
      <c r="AR2" s="13"/>
      <c r="AS2" s="13"/>
      <c r="AT2" s="13"/>
      <c r="AU2" s="13"/>
      <c r="AV2" s="13"/>
      <c r="AW2" s="13"/>
      <c r="AX2" s="13"/>
      <c r="AY2" s="13"/>
      <c r="AZ2" s="13"/>
      <c r="BA2" s="13"/>
      <c r="BB2" s="13"/>
      <c r="BC2" s="13"/>
      <c r="BD2" s="13"/>
      <c r="BE2" s="13"/>
      <c r="BF2" s="13"/>
      <c r="BG2" s="13"/>
    </row>
    <row r="3" spans="1:59" ht="9.75" customHeight="1" x14ac:dyDescent="0.2">
      <c r="A3" s="2327"/>
      <c r="B3" s="2327"/>
      <c r="C3" s="2327"/>
      <c r="D3" s="2327"/>
      <c r="E3" s="2327"/>
      <c r="F3" s="2327"/>
      <c r="G3" s="2327"/>
      <c r="H3" s="2327"/>
      <c r="I3" s="2327"/>
      <c r="J3" s="2327"/>
      <c r="K3" s="2327"/>
      <c r="L3" s="2327"/>
      <c r="M3" s="2327"/>
      <c r="N3" s="2327"/>
      <c r="O3" s="2327"/>
      <c r="P3" s="2327"/>
      <c r="Q3" s="2327"/>
      <c r="R3" s="2327"/>
      <c r="S3" s="2327"/>
      <c r="T3" s="2327"/>
      <c r="U3" s="2327"/>
      <c r="V3" s="2327"/>
      <c r="W3" s="2327"/>
      <c r="X3" s="2327"/>
      <c r="Y3" s="2327"/>
      <c r="Z3" s="2327"/>
      <c r="AA3" s="2327"/>
      <c r="AB3" s="2327"/>
      <c r="AC3" s="2327"/>
      <c r="AD3" s="2327"/>
      <c r="AE3" s="2327"/>
      <c r="AF3" s="2327"/>
      <c r="AG3" s="2327"/>
      <c r="AH3" s="2327"/>
      <c r="AI3" s="2327"/>
      <c r="AJ3" s="2327"/>
      <c r="AK3" s="1818"/>
      <c r="AL3" s="56" t="s">
        <v>2</v>
      </c>
      <c r="AM3" s="58" t="s">
        <v>955</v>
      </c>
      <c r="AN3" s="13"/>
      <c r="AO3" s="13"/>
      <c r="AP3" s="13"/>
      <c r="AQ3" s="13"/>
      <c r="AR3" s="13"/>
      <c r="AS3" s="13"/>
      <c r="AT3" s="13"/>
      <c r="AU3" s="13"/>
      <c r="AV3" s="13"/>
      <c r="AW3" s="13"/>
      <c r="AX3" s="13"/>
      <c r="AY3" s="13"/>
      <c r="AZ3" s="13"/>
      <c r="BA3" s="13"/>
      <c r="BB3" s="13"/>
      <c r="BC3" s="13"/>
      <c r="BD3" s="13"/>
      <c r="BE3" s="13"/>
      <c r="BF3" s="13"/>
      <c r="BG3" s="13"/>
    </row>
    <row r="4" spans="1:59" ht="9.75" customHeight="1"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56" t="s">
        <v>3</v>
      </c>
      <c r="AM4" s="59" t="s">
        <v>956</v>
      </c>
      <c r="AN4" s="13"/>
      <c r="AO4" s="13"/>
      <c r="AP4" s="13"/>
      <c r="AQ4" s="13"/>
      <c r="AR4" s="13"/>
      <c r="AS4" s="13"/>
      <c r="AT4" s="13"/>
      <c r="AU4" s="13"/>
      <c r="AV4" s="13"/>
      <c r="AW4" s="13"/>
      <c r="AX4" s="13"/>
      <c r="AY4" s="13"/>
      <c r="AZ4" s="13"/>
      <c r="BA4" s="13"/>
      <c r="BB4" s="13"/>
      <c r="BC4" s="13"/>
      <c r="BD4" s="13"/>
      <c r="BE4" s="13"/>
      <c r="BF4" s="13"/>
      <c r="BG4" s="13"/>
    </row>
    <row r="5" spans="1:59" ht="27" customHeight="1" x14ac:dyDescent="0.2">
      <c r="A5" s="1821" t="s">
        <v>1496</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c r="BG5" s="13"/>
    </row>
    <row r="6" spans="1:59" ht="27" customHeight="1" x14ac:dyDescent="0.2">
      <c r="A6" s="1822"/>
      <c r="B6" s="1822"/>
      <c r="C6" s="1822"/>
      <c r="D6" s="1822"/>
      <c r="E6" s="1822"/>
      <c r="F6" s="1822"/>
      <c r="G6" s="1822"/>
      <c r="H6" s="1822"/>
      <c r="I6" s="1822"/>
      <c r="J6" s="2"/>
      <c r="K6" s="3"/>
      <c r="L6" s="3"/>
      <c r="M6" s="3"/>
      <c r="N6" s="3"/>
      <c r="O6" s="3"/>
      <c r="P6" s="3"/>
      <c r="Q6" s="3"/>
      <c r="R6" s="3"/>
      <c r="S6" s="3"/>
      <c r="T6" s="3"/>
      <c r="U6" s="1824" t="s">
        <v>959</v>
      </c>
      <c r="V6" s="1819"/>
      <c r="W6" s="1819"/>
      <c r="X6" s="1819"/>
      <c r="Y6" s="1819"/>
      <c r="Z6" s="1819"/>
      <c r="AA6" s="1819"/>
      <c r="AB6" s="1819"/>
      <c r="AC6" s="1819"/>
      <c r="AD6" s="1819"/>
      <c r="AE6" s="1819"/>
      <c r="AF6" s="1819"/>
      <c r="AG6" s="1819"/>
      <c r="AH6" s="1819"/>
      <c r="AI6" s="1820"/>
      <c r="AJ6" s="1012"/>
      <c r="AK6" s="3"/>
      <c r="AL6" s="3"/>
      <c r="AM6" s="25"/>
      <c r="AN6" s="13"/>
      <c r="AO6" s="13"/>
      <c r="AP6" s="13"/>
      <c r="AQ6" s="13"/>
      <c r="AR6" s="13"/>
      <c r="AS6" s="13"/>
      <c r="AT6" s="13"/>
      <c r="AU6" s="13"/>
      <c r="AV6" s="13"/>
      <c r="AW6" s="13"/>
      <c r="AX6" s="13"/>
      <c r="AY6" s="13"/>
      <c r="AZ6" s="13"/>
      <c r="BA6" s="13"/>
      <c r="BB6" s="13"/>
      <c r="BC6" s="13"/>
      <c r="BD6" s="13"/>
      <c r="BE6" s="13"/>
      <c r="BF6" s="13"/>
      <c r="BG6" s="13"/>
    </row>
    <row r="7" spans="1:59" ht="36.75"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1838"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68.25" customHeight="1" x14ac:dyDescent="0.2">
      <c r="A8" s="37" t="s">
        <v>980</v>
      </c>
      <c r="B8" s="38" t="s">
        <v>981</v>
      </c>
      <c r="C8" s="39" t="s">
        <v>980</v>
      </c>
      <c r="D8" s="38" t="s">
        <v>981</v>
      </c>
      <c r="E8" s="38" t="s">
        <v>980</v>
      </c>
      <c r="F8" s="38" t="s">
        <v>981</v>
      </c>
      <c r="G8" s="38" t="s">
        <v>980</v>
      </c>
      <c r="H8" s="38" t="s">
        <v>981</v>
      </c>
      <c r="I8" s="1828"/>
      <c r="J8" s="1828"/>
      <c r="K8" s="1828"/>
      <c r="L8" s="1828"/>
      <c r="M8" s="1833"/>
      <c r="N8" s="1835"/>
      <c r="O8" s="1837"/>
      <c r="P8" s="1837"/>
      <c r="Q8" s="1828"/>
      <c r="R8" s="1839"/>
      <c r="S8" s="40" t="s">
        <v>982</v>
      </c>
      <c r="T8" s="1013"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16"/>
      <c r="BE8" s="16"/>
      <c r="BF8" s="16"/>
      <c r="BG8" s="16"/>
    </row>
    <row r="9" spans="1:59" ht="27" customHeight="1" x14ac:dyDescent="0.2">
      <c r="A9" s="60">
        <v>2</v>
      </c>
      <c r="B9" s="34" t="s">
        <v>263</v>
      </c>
      <c r="C9" s="4"/>
      <c r="D9" s="4"/>
      <c r="E9" s="4"/>
      <c r="F9" s="5"/>
      <c r="G9" s="5"/>
      <c r="H9" s="4"/>
      <c r="I9" s="4"/>
      <c r="J9" s="4"/>
      <c r="K9" s="1108"/>
      <c r="L9" s="5"/>
      <c r="M9" s="6"/>
      <c r="N9" s="7"/>
      <c r="O9" s="5"/>
      <c r="P9" s="5"/>
      <c r="Q9" s="5"/>
      <c r="R9" s="8"/>
      <c r="S9" s="9"/>
      <c r="T9" s="1108"/>
      <c r="U9" s="4"/>
      <c r="V9" s="4"/>
      <c r="W9" s="4"/>
      <c r="X9" s="4"/>
      <c r="Y9" s="4"/>
      <c r="Z9" s="4"/>
      <c r="AA9" s="4"/>
      <c r="AB9" s="4"/>
      <c r="AC9" s="4"/>
      <c r="AD9" s="4"/>
      <c r="AE9" s="4"/>
      <c r="AF9" s="4"/>
      <c r="AG9" s="4"/>
      <c r="AH9" s="4"/>
      <c r="AI9" s="4"/>
      <c r="AJ9" s="4"/>
      <c r="AK9" s="10"/>
      <c r="AL9" s="10"/>
      <c r="AM9" s="11"/>
      <c r="AN9" s="13"/>
      <c r="AO9" s="13"/>
      <c r="AP9" s="13"/>
      <c r="AQ9" s="13"/>
      <c r="AR9" s="13"/>
      <c r="AS9" s="13"/>
      <c r="AT9" s="13"/>
      <c r="AU9" s="13"/>
      <c r="AV9" s="13"/>
      <c r="AW9" s="13"/>
      <c r="AX9" s="13"/>
      <c r="AY9" s="13"/>
      <c r="AZ9" s="13"/>
      <c r="BA9" s="13"/>
      <c r="BB9" s="13"/>
      <c r="BC9" s="13"/>
      <c r="BD9" s="13"/>
      <c r="BE9" s="13"/>
      <c r="BF9" s="13"/>
      <c r="BG9" s="13"/>
    </row>
    <row r="10" spans="1:59" s="13" customFormat="1" ht="27" customHeight="1" x14ac:dyDescent="0.2">
      <c r="A10" s="61"/>
      <c r="B10" s="62"/>
      <c r="C10" s="360">
        <v>3502</v>
      </c>
      <c r="D10" s="361" t="s">
        <v>264</v>
      </c>
      <c r="E10" s="360"/>
      <c r="F10" s="362"/>
      <c r="G10" s="362"/>
      <c r="H10" s="360"/>
      <c r="I10" s="360"/>
      <c r="J10" s="901"/>
      <c r="K10" s="363"/>
      <c r="L10" s="362"/>
      <c r="M10" s="364"/>
      <c r="N10" s="365"/>
      <c r="O10" s="362"/>
      <c r="P10" s="362"/>
      <c r="Q10" s="362"/>
      <c r="R10" s="366"/>
      <c r="S10" s="367"/>
      <c r="T10" s="363"/>
      <c r="U10" s="360"/>
      <c r="V10" s="360"/>
      <c r="W10" s="360"/>
      <c r="X10" s="360"/>
      <c r="Y10" s="360"/>
      <c r="Z10" s="360"/>
      <c r="AA10" s="360"/>
      <c r="AB10" s="360"/>
      <c r="AC10" s="360"/>
      <c r="AD10" s="360"/>
      <c r="AE10" s="360"/>
      <c r="AF10" s="360"/>
      <c r="AG10" s="360"/>
      <c r="AH10" s="360"/>
      <c r="AI10" s="360"/>
      <c r="AJ10" s="360"/>
      <c r="AK10" s="368"/>
      <c r="AL10" s="368"/>
      <c r="AM10" s="362"/>
    </row>
    <row r="11" spans="1:59" s="13" customFormat="1" ht="156.75" x14ac:dyDescent="0.2">
      <c r="A11" s="64"/>
      <c r="B11" s="64"/>
      <c r="C11" s="1020"/>
      <c r="D11" s="1020"/>
      <c r="E11" s="762">
        <v>3502006</v>
      </c>
      <c r="F11" s="763" t="s">
        <v>265</v>
      </c>
      <c r="G11" s="546" t="s">
        <v>266</v>
      </c>
      <c r="H11" s="763" t="s">
        <v>267</v>
      </c>
      <c r="I11" s="900">
        <v>1</v>
      </c>
      <c r="J11" s="1069" t="s">
        <v>1497</v>
      </c>
      <c r="K11" s="2410" t="s">
        <v>268</v>
      </c>
      <c r="L11" s="2423" t="s">
        <v>269</v>
      </c>
      <c r="M11" s="902">
        <f>R11/N11</f>
        <v>0.35064935064935066</v>
      </c>
      <c r="N11" s="2424">
        <f>SUM(R11:R14)</f>
        <v>77000000</v>
      </c>
      <c r="O11" s="2423" t="s">
        <v>270</v>
      </c>
      <c r="P11" s="65" t="s">
        <v>1498</v>
      </c>
      <c r="Q11" s="52" t="s">
        <v>1499</v>
      </c>
      <c r="R11" s="530">
        <v>27000000</v>
      </c>
      <c r="S11" s="493">
        <v>20</v>
      </c>
      <c r="T11" s="761" t="s">
        <v>1500</v>
      </c>
      <c r="U11" s="1930">
        <v>765</v>
      </c>
      <c r="V11" s="1930">
        <v>735</v>
      </c>
      <c r="W11" s="1930"/>
      <c r="X11" s="1930"/>
      <c r="Y11" s="1930">
        <f>+U11+V11</f>
        <v>1500</v>
      </c>
      <c r="Z11" s="1930"/>
      <c r="AA11" s="1930"/>
      <c r="AB11" s="1930"/>
      <c r="AC11" s="1930"/>
      <c r="AD11" s="1930"/>
      <c r="AE11" s="1930"/>
      <c r="AF11" s="1930"/>
      <c r="AG11" s="1930"/>
      <c r="AH11" s="1930"/>
      <c r="AI11" s="1930"/>
      <c r="AJ11" s="1930">
        <f>SUM(W11:AI14)</f>
        <v>1500</v>
      </c>
      <c r="AK11" s="1130"/>
      <c r="AL11" s="1130"/>
      <c r="AM11" s="65" t="s">
        <v>1501</v>
      </c>
    </row>
    <row r="12" spans="1:59" s="13" customFormat="1" ht="83.25" customHeight="1" x14ac:dyDescent="0.2">
      <c r="A12" s="64"/>
      <c r="B12" s="64"/>
      <c r="C12" s="1897"/>
      <c r="D12" s="1897"/>
      <c r="E12" s="2427">
        <v>3502007</v>
      </c>
      <c r="F12" s="2402" t="s">
        <v>271</v>
      </c>
      <c r="G12" s="2356" t="s">
        <v>272</v>
      </c>
      <c r="H12" s="2402" t="s">
        <v>273</v>
      </c>
      <c r="I12" s="2367">
        <v>7</v>
      </c>
      <c r="J12" s="1069" t="s">
        <v>1502</v>
      </c>
      <c r="K12" s="2410"/>
      <c r="L12" s="2423"/>
      <c r="M12" s="2420">
        <f>SUM(R12:R14)/N11</f>
        <v>0.64935064935064934</v>
      </c>
      <c r="N12" s="2425"/>
      <c r="O12" s="2423"/>
      <c r="P12" s="2430" t="s">
        <v>1503</v>
      </c>
      <c r="Q12" s="2390" t="s">
        <v>1504</v>
      </c>
      <c r="R12" s="530">
        <v>25949953</v>
      </c>
      <c r="S12" s="2392">
        <v>20</v>
      </c>
      <c r="T12" s="1659" t="s">
        <v>1500</v>
      </c>
      <c r="U12" s="1931"/>
      <c r="V12" s="1931"/>
      <c r="W12" s="1931"/>
      <c r="X12" s="1931"/>
      <c r="Y12" s="1931"/>
      <c r="Z12" s="1931"/>
      <c r="AA12" s="1931"/>
      <c r="AB12" s="1931"/>
      <c r="AC12" s="1931"/>
      <c r="AD12" s="1931"/>
      <c r="AE12" s="1931"/>
      <c r="AF12" s="1931"/>
      <c r="AG12" s="1931"/>
      <c r="AH12" s="1931"/>
      <c r="AI12" s="1931"/>
      <c r="AJ12" s="1931"/>
      <c r="AK12" s="2433"/>
      <c r="AL12" s="2433"/>
      <c r="AM12" s="2435" t="s">
        <v>1501</v>
      </c>
    </row>
    <row r="13" spans="1:59" s="13" customFormat="1" ht="51.75" customHeight="1" x14ac:dyDescent="0.2">
      <c r="A13" s="64"/>
      <c r="B13" s="64"/>
      <c r="C13" s="1897"/>
      <c r="D13" s="1897"/>
      <c r="E13" s="2428"/>
      <c r="F13" s="2403"/>
      <c r="G13" s="2337"/>
      <c r="H13" s="2403"/>
      <c r="I13" s="2419"/>
      <c r="J13" s="1987" t="s">
        <v>1505</v>
      </c>
      <c r="K13" s="2410"/>
      <c r="L13" s="2423"/>
      <c r="M13" s="2421"/>
      <c r="N13" s="2425"/>
      <c r="O13" s="2423"/>
      <c r="P13" s="2431"/>
      <c r="Q13" s="2391"/>
      <c r="R13" s="530">
        <v>9619447</v>
      </c>
      <c r="S13" s="2393"/>
      <c r="T13" s="1661"/>
      <c r="U13" s="1931"/>
      <c r="V13" s="1931"/>
      <c r="W13" s="1931"/>
      <c r="X13" s="1931"/>
      <c r="Y13" s="1931"/>
      <c r="Z13" s="1931"/>
      <c r="AA13" s="1931"/>
      <c r="AB13" s="1931"/>
      <c r="AC13" s="1931"/>
      <c r="AD13" s="1931"/>
      <c r="AE13" s="1931"/>
      <c r="AF13" s="1931"/>
      <c r="AG13" s="1931"/>
      <c r="AH13" s="1931"/>
      <c r="AI13" s="1931"/>
      <c r="AJ13" s="1931"/>
      <c r="AK13" s="2434"/>
      <c r="AL13" s="2434"/>
      <c r="AM13" s="2436"/>
    </row>
    <row r="14" spans="1:59" s="13" customFormat="1" ht="57" x14ac:dyDescent="0.2">
      <c r="A14" s="64"/>
      <c r="B14" s="64"/>
      <c r="C14" s="1897"/>
      <c r="D14" s="1897"/>
      <c r="E14" s="2429"/>
      <c r="F14" s="2404"/>
      <c r="G14" s="2335"/>
      <c r="H14" s="2404"/>
      <c r="I14" s="2368"/>
      <c r="J14" s="2418"/>
      <c r="K14" s="2410"/>
      <c r="L14" s="2423"/>
      <c r="M14" s="2422"/>
      <c r="N14" s="2426"/>
      <c r="O14" s="2423"/>
      <c r="P14" s="2432"/>
      <c r="Q14" s="52" t="s">
        <v>1506</v>
      </c>
      <c r="R14" s="531">
        <v>14430600</v>
      </c>
      <c r="S14" s="493">
        <v>20</v>
      </c>
      <c r="T14" s="761" t="s">
        <v>1500</v>
      </c>
      <c r="U14" s="1932"/>
      <c r="V14" s="1932"/>
      <c r="W14" s="1932"/>
      <c r="X14" s="1932"/>
      <c r="Y14" s="1932"/>
      <c r="Z14" s="1932"/>
      <c r="AA14" s="1932"/>
      <c r="AB14" s="1932"/>
      <c r="AC14" s="1932"/>
      <c r="AD14" s="1932"/>
      <c r="AE14" s="1932"/>
      <c r="AF14" s="1932"/>
      <c r="AG14" s="1932"/>
      <c r="AH14" s="1932"/>
      <c r="AI14" s="1932"/>
      <c r="AJ14" s="1932"/>
      <c r="AK14" s="1130"/>
      <c r="AL14" s="1130"/>
      <c r="AM14" s="65" t="s">
        <v>1501</v>
      </c>
    </row>
    <row r="15" spans="1:59" s="13" customFormat="1" ht="85.5" x14ac:dyDescent="0.2">
      <c r="A15" s="64"/>
      <c r="B15" s="64"/>
      <c r="C15" s="1020"/>
      <c r="D15" s="1020"/>
      <c r="E15" s="2398">
        <v>3502022</v>
      </c>
      <c r="F15" s="2402" t="s">
        <v>274</v>
      </c>
      <c r="G15" s="2357" t="s">
        <v>275</v>
      </c>
      <c r="H15" s="2359" t="s">
        <v>276</v>
      </c>
      <c r="I15" s="2407">
        <v>14</v>
      </c>
      <c r="J15" s="1069" t="s">
        <v>1507</v>
      </c>
      <c r="K15" s="2410" t="s">
        <v>277</v>
      </c>
      <c r="L15" s="2411" t="s">
        <v>278</v>
      </c>
      <c r="M15" s="2412">
        <f>SUM(R15:R17)/N15</f>
        <v>0.36</v>
      </c>
      <c r="N15" s="2415">
        <f>SUM(R15:R18)</f>
        <v>250000000</v>
      </c>
      <c r="O15" s="1768" t="s">
        <v>279</v>
      </c>
      <c r="P15" s="2430" t="s">
        <v>1508</v>
      </c>
      <c r="Q15" s="52" t="s">
        <v>1509</v>
      </c>
      <c r="R15" s="530">
        <v>30000000</v>
      </c>
      <c r="S15" s="493">
        <v>20</v>
      </c>
      <c r="T15" s="761" t="s">
        <v>1500</v>
      </c>
      <c r="U15" s="1930">
        <v>918</v>
      </c>
      <c r="V15" s="1930">
        <v>882</v>
      </c>
      <c r="W15" s="2297"/>
      <c r="X15" s="2297"/>
      <c r="Y15" s="1930">
        <f>+U15+V15</f>
        <v>1800</v>
      </c>
      <c r="Z15" s="2297"/>
      <c r="AA15" s="2297"/>
      <c r="AB15" s="2297"/>
      <c r="AC15" s="2297"/>
      <c r="AD15" s="2297"/>
      <c r="AE15" s="2297"/>
      <c r="AF15" s="2297"/>
      <c r="AG15" s="2297"/>
      <c r="AH15" s="2297"/>
      <c r="AI15" s="2297"/>
      <c r="AJ15" s="1930">
        <f>SUM(W15:AI18)</f>
        <v>1800</v>
      </c>
      <c r="AK15" s="1130"/>
      <c r="AL15" s="1130"/>
      <c r="AM15" s="65" t="s">
        <v>1501</v>
      </c>
    </row>
    <row r="16" spans="1:59" s="13" customFormat="1" ht="59.25" customHeight="1" x14ac:dyDescent="0.2">
      <c r="A16" s="64"/>
      <c r="B16" s="64"/>
      <c r="C16" s="1020"/>
      <c r="D16" s="1020"/>
      <c r="E16" s="2399"/>
      <c r="F16" s="2403"/>
      <c r="G16" s="2358"/>
      <c r="H16" s="2360"/>
      <c r="I16" s="2408"/>
      <c r="J16" s="1069" t="s">
        <v>1507</v>
      </c>
      <c r="K16" s="2410"/>
      <c r="L16" s="2411"/>
      <c r="M16" s="2413"/>
      <c r="N16" s="2416"/>
      <c r="O16" s="1768"/>
      <c r="P16" s="2431"/>
      <c r="Q16" s="2390" t="s">
        <v>1510</v>
      </c>
      <c r="R16" s="530">
        <v>5000000</v>
      </c>
      <c r="S16" s="493"/>
      <c r="T16" s="761"/>
      <c r="U16" s="1931"/>
      <c r="V16" s="1931"/>
      <c r="W16" s="2298"/>
      <c r="X16" s="2298"/>
      <c r="Y16" s="1931"/>
      <c r="Z16" s="2298"/>
      <c r="AA16" s="2298"/>
      <c r="AB16" s="2298"/>
      <c r="AC16" s="2298"/>
      <c r="AD16" s="2298"/>
      <c r="AE16" s="2298"/>
      <c r="AF16" s="2298"/>
      <c r="AG16" s="2298"/>
      <c r="AH16" s="2298"/>
      <c r="AI16" s="2298"/>
      <c r="AJ16" s="1931"/>
      <c r="AK16" s="1130"/>
      <c r="AL16" s="1130"/>
      <c r="AM16" s="65"/>
    </row>
    <row r="17" spans="1:39" s="13" customFormat="1" ht="45" customHeight="1" x14ac:dyDescent="0.2">
      <c r="A17" s="64"/>
      <c r="B17" s="64"/>
      <c r="C17" s="1020"/>
      <c r="D17" s="1020"/>
      <c r="E17" s="2400"/>
      <c r="F17" s="2404"/>
      <c r="G17" s="2405"/>
      <c r="H17" s="2406"/>
      <c r="I17" s="2409"/>
      <c r="J17" s="1015" t="s">
        <v>1511</v>
      </c>
      <c r="K17" s="2410"/>
      <c r="L17" s="2411"/>
      <c r="M17" s="2414"/>
      <c r="N17" s="2416"/>
      <c r="O17" s="1768"/>
      <c r="P17" s="2432"/>
      <c r="Q17" s="2391"/>
      <c r="R17" s="530">
        <v>55000000</v>
      </c>
      <c r="S17" s="493">
        <v>20</v>
      </c>
      <c r="T17" s="761" t="s">
        <v>1500</v>
      </c>
      <c r="U17" s="1931"/>
      <c r="V17" s="1931"/>
      <c r="W17" s="2298"/>
      <c r="X17" s="2298"/>
      <c r="Y17" s="1931"/>
      <c r="Z17" s="2298"/>
      <c r="AA17" s="2298"/>
      <c r="AB17" s="2298"/>
      <c r="AC17" s="2298"/>
      <c r="AD17" s="2298"/>
      <c r="AE17" s="2298"/>
      <c r="AF17" s="2298"/>
      <c r="AG17" s="2298"/>
      <c r="AH17" s="2298"/>
      <c r="AI17" s="2298"/>
      <c r="AJ17" s="1931"/>
      <c r="AK17" s="1130"/>
      <c r="AL17" s="1130"/>
      <c r="AM17" s="65" t="s">
        <v>1501</v>
      </c>
    </row>
    <row r="18" spans="1:39" s="13" customFormat="1" ht="199.5" x14ac:dyDescent="0.2">
      <c r="A18" s="64"/>
      <c r="B18" s="64"/>
      <c r="C18" s="1020"/>
      <c r="D18" s="1020"/>
      <c r="E18" s="908">
        <v>3502047</v>
      </c>
      <c r="F18" s="1010" t="s">
        <v>280</v>
      </c>
      <c r="G18" s="907" t="s">
        <v>281</v>
      </c>
      <c r="H18" s="906" t="s">
        <v>282</v>
      </c>
      <c r="I18" s="1011" t="s">
        <v>283</v>
      </c>
      <c r="J18" s="1093" t="s">
        <v>1512</v>
      </c>
      <c r="K18" s="1766"/>
      <c r="L18" s="2411"/>
      <c r="M18" s="909">
        <f>R18/N15</f>
        <v>0.64</v>
      </c>
      <c r="N18" s="2417"/>
      <c r="O18" s="1768"/>
      <c r="P18" s="905" t="s">
        <v>1513</v>
      </c>
      <c r="Q18" s="904" t="s">
        <v>1514</v>
      </c>
      <c r="R18" s="532">
        <f>130000000+30000000</f>
        <v>160000000</v>
      </c>
      <c r="S18" s="903">
        <v>20</v>
      </c>
      <c r="T18" s="1010" t="s">
        <v>1500</v>
      </c>
      <c r="U18" s="1932"/>
      <c r="V18" s="1932"/>
      <c r="W18" s="2299"/>
      <c r="X18" s="2299"/>
      <c r="Y18" s="1932"/>
      <c r="Z18" s="2299"/>
      <c r="AA18" s="2299"/>
      <c r="AB18" s="2299"/>
      <c r="AC18" s="2299"/>
      <c r="AD18" s="2299"/>
      <c r="AE18" s="2299"/>
      <c r="AF18" s="2299"/>
      <c r="AG18" s="2299"/>
      <c r="AH18" s="2299"/>
      <c r="AI18" s="2299"/>
      <c r="AJ18" s="1932"/>
      <c r="AK18" s="1130"/>
      <c r="AL18" s="1130"/>
      <c r="AM18" s="65" t="s">
        <v>1501</v>
      </c>
    </row>
    <row r="19" spans="1:39" s="13" customFormat="1" ht="74.25" customHeight="1" x14ac:dyDescent="0.2">
      <c r="A19" s="64"/>
      <c r="B19" s="64"/>
      <c r="C19" s="1020"/>
      <c r="D19" s="1020"/>
      <c r="E19" s="66">
        <v>3502039</v>
      </c>
      <c r="F19" s="1090" t="s">
        <v>284</v>
      </c>
      <c r="G19" s="1085" t="s">
        <v>285</v>
      </c>
      <c r="H19" s="1085" t="s">
        <v>160</v>
      </c>
      <c r="I19" s="1091">
        <v>12</v>
      </c>
      <c r="J19" s="1015" t="s">
        <v>1515</v>
      </c>
      <c r="K19" s="2410" t="s">
        <v>286</v>
      </c>
      <c r="L19" s="2411" t="s">
        <v>287</v>
      </c>
      <c r="M19" s="53">
        <v>25</v>
      </c>
      <c r="N19" s="2440">
        <f>SUM(R19:R21)</f>
        <v>198000000</v>
      </c>
      <c r="O19" s="2411" t="s">
        <v>288</v>
      </c>
      <c r="P19" s="2430" t="s">
        <v>1516</v>
      </c>
      <c r="Q19" s="52" t="s">
        <v>160</v>
      </c>
      <c r="R19" s="531">
        <v>80000000</v>
      </c>
      <c r="S19" s="493">
        <v>20</v>
      </c>
      <c r="T19" s="761" t="s">
        <v>1500</v>
      </c>
      <c r="U19" s="1930">
        <v>765</v>
      </c>
      <c r="V19" s="1930">
        <v>735</v>
      </c>
      <c r="W19" s="1930"/>
      <c r="X19" s="1930"/>
      <c r="Y19" s="1930">
        <f>+U19+V19</f>
        <v>1500</v>
      </c>
      <c r="Z19" s="1930"/>
      <c r="AA19" s="1930"/>
      <c r="AB19" s="1930"/>
      <c r="AC19" s="1930"/>
      <c r="AD19" s="1930"/>
      <c r="AE19" s="1930"/>
      <c r="AF19" s="1930"/>
      <c r="AG19" s="1930"/>
      <c r="AH19" s="1930"/>
      <c r="AI19" s="1930"/>
      <c r="AJ19" s="1930">
        <f>SUM(W19:AI21)</f>
        <v>1500</v>
      </c>
      <c r="AK19" s="1130"/>
      <c r="AL19" s="1130"/>
      <c r="AM19" s="65" t="s">
        <v>1501</v>
      </c>
    </row>
    <row r="20" spans="1:39" s="13" customFormat="1" ht="56.25" customHeight="1" x14ac:dyDescent="0.2">
      <c r="A20" s="64"/>
      <c r="B20" s="64"/>
      <c r="C20" s="1020"/>
      <c r="D20" s="1020"/>
      <c r="E20" s="66">
        <v>3502047</v>
      </c>
      <c r="F20" s="761" t="s">
        <v>280</v>
      </c>
      <c r="G20" s="1079" t="s">
        <v>281</v>
      </c>
      <c r="H20" s="761" t="s">
        <v>282</v>
      </c>
      <c r="I20" s="1084" t="s">
        <v>283</v>
      </c>
      <c r="J20" s="1069" t="s">
        <v>1517</v>
      </c>
      <c r="K20" s="2410"/>
      <c r="L20" s="2411"/>
      <c r="M20" s="53">
        <v>40</v>
      </c>
      <c r="N20" s="2441"/>
      <c r="O20" s="2411"/>
      <c r="P20" s="2432"/>
      <c r="Q20" s="52" t="s">
        <v>1518</v>
      </c>
      <c r="R20" s="532">
        <v>18000000</v>
      </c>
      <c r="S20" s="493">
        <v>20</v>
      </c>
      <c r="T20" s="761" t="s">
        <v>1500</v>
      </c>
      <c r="U20" s="1931"/>
      <c r="V20" s="1931"/>
      <c r="W20" s="1931"/>
      <c r="X20" s="1931"/>
      <c r="Y20" s="1931"/>
      <c r="Z20" s="1931"/>
      <c r="AA20" s="1931"/>
      <c r="AB20" s="1931"/>
      <c r="AC20" s="1931"/>
      <c r="AD20" s="1931"/>
      <c r="AE20" s="1931"/>
      <c r="AF20" s="1931"/>
      <c r="AG20" s="1931"/>
      <c r="AH20" s="1931"/>
      <c r="AI20" s="1931"/>
      <c r="AJ20" s="1931"/>
      <c r="AK20" s="1130"/>
      <c r="AL20" s="1130"/>
      <c r="AM20" s="65" t="s">
        <v>1501</v>
      </c>
    </row>
    <row r="21" spans="1:39" s="13" customFormat="1" ht="91.5" customHeight="1" x14ac:dyDescent="0.2">
      <c r="A21" s="64"/>
      <c r="B21" s="64"/>
      <c r="C21" s="1020"/>
      <c r="D21" s="1020"/>
      <c r="E21" s="68">
        <v>3502039</v>
      </c>
      <c r="F21" s="763" t="s">
        <v>284</v>
      </c>
      <c r="G21" s="69">
        <v>350203910</v>
      </c>
      <c r="H21" s="70" t="s">
        <v>289</v>
      </c>
      <c r="I21" s="1084">
        <v>1</v>
      </c>
      <c r="J21" s="1069" t="s">
        <v>1515</v>
      </c>
      <c r="K21" s="2410"/>
      <c r="L21" s="2411"/>
      <c r="M21" s="53">
        <v>35</v>
      </c>
      <c r="N21" s="2442"/>
      <c r="O21" s="2411"/>
      <c r="P21" s="65" t="s">
        <v>1519</v>
      </c>
      <c r="Q21" s="52" t="s">
        <v>1520</v>
      </c>
      <c r="R21" s="532">
        <v>100000000</v>
      </c>
      <c r="S21" s="493">
        <v>20</v>
      </c>
      <c r="T21" s="761" t="s">
        <v>1500</v>
      </c>
      <c r="U21" s="1932"/>
      <c r="V21" s="1932"/>
      <c r="W21" s="1932"/>
      <c r="X21" s="1932"/>
      <c r="Y21" s="1932"/>
      <c r="Z21" s="1932"/>
      <c r="AA21" s="1932"/>
      <c r="AB21" s="1932"/>
      <c r="AC21" s="1932"/>
      <c r="AD21" s="1932"/>
      <c r="AE21" s="1932"/>
      <c r="AF21" s="1932"/>
      <c r="AG21" s="1932"/>
      <c r="AH21" s="1932"/>
      <c r="AI21" s="1932"/>
      <c r="AJ21" s="1932"/>
      <c r="AK21" s="1130"/>
      <c r="AL21" s="1130"/>
      <c r="AM21" s="65" t="s">
        <v>1501</v>
      </c>
    </row>
    <row r="22" spans="1:39" s="13" customFormat="1" ht="57" x14ac:dyDescent="0.2">
      <c r="A22" s="64"/>
      <c r="B22" s="64"/>
      <c r="C22" s="1020"/>
      <c r="D22" s="1020"/>
      <c r="E22" s="2398">
        <v>3502046</v>
      </c>
      <c r="F22" s="2337" t="s">
        <v>290</v>
      </c>
      <c r="G22" s="2337">
        <v>350204600</v>
      </c>
      <c r="H22" s="2337" t="s">
        <v>291</v>
      </c>
      <c r="I22" s="2361">
        <v>1</v>
      </c>
      <c r="J22" s="1017" t="s">
        <v>1521</v>
      </c>
      <c r="K22" s="2336" t="s">
        <v>292</v>
      </c>
      <c r="L22" s="2394" t="s">
        <v>1522</v>
      </c>
      <c r="M22" s="2396">
        <f>SUM(R22:R25)/N22</f>
        <v>1</v>
      </c>
      <c r="N22" s="2381">
        <f>SUM(R22:R25)</f>
        <v>664872304</v>
      </c>
      <c r="O22" s="2384" t="s">
        <v>293</v>
      </c>
      <c r="P22" s="2387" t="s">
        <v>1523</v>
      </c>
      <c r="Q22" s="52" t="s">
        <v>1524</v>
      </c>
      <c r="R22" s="532">
        <v>634872304</v>
      </c>
      <c r="S22" s="2392">
        <v>52</v>
      </c>
      <c r="T22" s="1659" t="s">
        <v>1525</v>
      </c>
      <c r="U22" s="1931">
        <v>765</v>
      </c>
      <c r="V22" s="1931">
        <v>735</v>
      </c>
      <c r="W22" s="1931"/>
      <c r="X22" s="1931"/>
      <c r="Y22" s="1931">
        <f>+U22+V22</f>
        <v>1500</v>
      </c>
      <c r="Z22" s="1931"/>
      <c r="AA22" s="1931"/>
      <c r="AB22" s="1931"/>
      <c r="AC22" s="1931"/>
      <c r="AD22" s="1931"/>
      <c r="AE22" s="1931"/>
      <c r="AF22" s="1931"/>
      <c r="AG22" s="1931"/>
      <c r="AH22" s="1931"/>
      <c r="AI22" s="1931"/>
      <c r="AJ22" s="1931">
        <f>SUM(W22:AI25)</f>
        <v>1500</v>
      </c>
      <c r="AK22" s="2433"/>
      <c r="AL22" s="2433"/>
      <c r="AM22" s="2435" t="s">
        <v>1501</v>
      </c>
    </row>
    <row r="23" spans="1:39" s="13" customFormat="1" ht="30.75" customHeight="1" x14ac:dyDescent="0.2">
      <c r="A23" s="64"/>
      <c r="B23" s="64"/>
      <c r="C23" s="1020"/>
      <c r="D23" s="1020"/>
      <c r="E23" s="2399"/>
      <c r="F23" s="2337"/>
      <c r="G23" s="2337"/>
      <c r="H23" s="2337"/>
      <c r="I23" s="2362"/>
      <c r="J23" s="1017"/>
      <c r="K23" s="2336"/>
      <c r="L23" s="2394"/>
      <c r="M23" s="2396"/>
      <c r="N23" s="2382"/>
      <c r="O23" s="2385"/>
      <c r="P23" s="2388"/>
      <c r="Q23" s="2390" t="s">
        <v>1526</v>
      </c>
      <c r="R23" s="532">
        <v>12000000</v>
      </c>
      <c r="S23" s="2393"/>
      <c r="T23" s="1661"/>
      <c r="U23" s="1931"/>
      <c r="V23" s="1931"/>
      <c r="W23" s="1931"/>
      <c r="X23" s="1931"/>
      <c r="Y23" s="1931"/>
      <c r="Z23" s="1931"/>
      <c r="AA23" s="1931"/>
      <c r="AB23" s="1931"/>
      <c r="AC23" s="1931"/>
      <c r="AD23" s="1931"/>
      <c r="AE23" s="1931"/>
      <c r="AF23" s="1931"/>
      <c r="AG23" s="1931"/>
      <c r="AH23" s="1931"/>
      <c r="AI23" s="1931"/>
      <c r="AJ23" s="1931"/>
      <c r="AK23" s="2434"/>
      <c r="AL23" s="2434"/>
      <c r="AM23" s="2436"/>
    </row>
    <row r="24" spans="1:39" s="13" customFormat="1" ht="45" x14ac:dyDescent="0.2">
      <c r="A24" s="64"/>
      <c r="B24" s="64"/>
      <c r="C24" s="1020"/>
      <c r="D24" s="1020"/>
      <c r="E24" s="2399"/>
      <c r="F24" s="2337"/>
      <c r="G24" s="2337"/>
      <c r="H24" s="2337"/>
      <c r="I24" s="2362"/>
      <c r="J24" s="898"/>
      <c r="K24" s="2336"/>
      <c r="L24" s="2394"/>
      <c r="M24" s="2396"/>
      <c r="N24" s="2382"/>
      <c r="O24" s="2385"/>
      <c r="P24" s="2388"/>
      <c r="Q24" s="2391"/>
      <c r="R24" s="532">
        <v>3000000</v>
      </c>
      <c r="S24" s="493">
        <v>52</v>
      </c>
      <c r="T24" s="761" t="s">
        <v>1525</v>
      </c>
      <c r="U24" s="1931"/>
      <c r="V24" s="1931"/>
      <c r="W24" s="1931"/>
      <c r="X24" s="1931"/>
      <c r="Y24" s="1931"/>
      <c r="Z24" s="1931"/>
      <c r="AA24" s="1931"/>
      <c r="AB24" s="1931"/>
      <c r="AC24" s="1931"/>
      <c r="AD24" s="1931"/>
      <c r="AE24" s="1931"/>
      <c r="AF24" s="1931"/>
      <c r="AG24" s="1931"/>
      <c r="AH24" s="1931"/>
      <c r="AI24" s="1931"/>
      <c r="AJ24" s="1931"/>
      <c r="AK24" s="1130"/>
      <c r="AL24" s="1130"/>
      <c r="AM24" s="65" t="s">
        <v>1501</v>
      </c>
    </row>
    <row r="25" spans="1:39" s="13" customFormat="1" ht="45" x14ac:dyDescent="0.2">
      <c r="A25" s="64"/>
      <c r="B25" s="64"/>
      <c r="C25" s="1020"/>
      <c r="D25" s="1020"/>
      <c r="E25" s="2400"/>
      <c r="F25" s="2335"/>
      <c r="G25" s="2335"/>
      <c r="H25" s="2335"/>
      <c r="I25" s="2401"/>
      <c r="J25" s="899"/>
      <c r="K25" s="2336"/>
      <c r="L25" s="2395"/>
      <c r="M25" s="2397"/>
      <c r="N25" s="2383"/>
      <c r="O25" s="2386"/>
      <c r="P25" s="2389"/>
      <c r="Q25" s="52" t="s">
        <v>1527</v>
      </c>
      <c r="R25" s="193">
        <v>15000000</v>
      </c>
      <c r="S25" s="493">
        <v>52</v>
      </c>
      <c r="T25" s="761" t="s">
        <v>1525</v>
      </c>
      <c r="U25" s="1932"/>
      <c r="V25" s="1932"/>
      <c r="W25" s="1932"/>
      <c r="X25" s="1932"/>
      <c r="Y25" s="1932"/>
      <c r="Z25" s="1932"/>
      <c r="AA25" s="1932"/>
      <c r="AB25" s="1932"/>
      <c r="AC25" s="1932"/>
      <c r="AD25" s="1932"/>
      <c r="AE25" s="1932"/>
      <c r="AF25" s="1932"/>
      <c r="AG25" s="1932"/>
      <c r="AH25" s="1932"/>
      <c r="AI25" s="1932"/>
      <c r="AJ25" s="1932"/>
      <c r="AK25" s="1130"/>
      <c r="AL25" s="1130"/>
      <c r="AM25" s="65" t="s">
        <v>1501</v>
      </c>
    </row>
    <row r="26" spans="1:39" s="13" customFormat="1" ht="27" customHeight="1" x14ac:dyDescent="0.2">
      <c r="A26" s="35"/>
      <c r="B26" s="35"/>
      <c r="C26" s="71">
        <v>3602</v>
      </c>
      <c r="D26" s="72" t="s">
        <v>294</v>
      </c>
      <c r="E26" s="36"/>
      <c r="F26" s="45"/>
      <c r="G26" s="45"/>
      <c r="H26" s="36"/>
      <c r="I26" s="36"/>
      <c r="J26" s="86"/>
      <c r="K26" s="50"/>
      <c r="L26" s="45"/>
      <c r="M26" s="46"/>
      <c r="N26" s="47"/>
      <c r="O26" s="45"/>
      <c r="P26" s="45"/>
      <c r="Q26" s="45"/>
      <c r="R26" s="48"/>
      <c r="S26" s="49"/>
      <c r="T26" s="50"/>
      <c r="U26" s="73"/>
      <c r="V26" s="73"/>
      <c r="W26" s="73"/>
      <c r="X26" s="73"/>
      <c r="Y26" s="73"/>
      <c r="Z26" s="73"/>
      <c r="AA26" s="73"/>
      <c r="AB26" s="73"/>
      <c r="AC26" s="73"/>
      <c r="AD26" s="73"/>
      <c r="AE26" s="73"/>
      <c r="AF26" s="73"/>
      <c r="AG26" s="73"/>
      <c r="AH26" s="73"/>
      <c r="AI26" s="73"/>
      <c r="AJ26" s="73"/>
      <c r="AK26" s="51"/>
      <c r="AL26" s="51"/>
      <c r="AM26" s="45"/>
    </row>
    <row r="27" spans="1:39" ht="85.5" x14ac:dyDescent="0.2">
      <c r="A27" s="74"/>
      <c r="B27" s="75"/>
      <c r="C27" s="75"/>
      <c r="D27" s="54"/>
      <c r="E27" s="1079">
        <v>3602018</v>
      </c>
      <c r="F27" s="761" t="s">
        <v>295</v>
      </c>
      <c r="G27" s="407" t="s">
        <v>296</v>
      </c>
      <c r="H27" s="67" t="s">
        <v>297</v>
      </c>
      <c r="I27" s="900">
        <v>3</v>
      </c>
      <c r="J27" s="1070" t="s">
        <v>1528</v>
      </c>
      <c r="K27" s="2370" t="s">
        <v>298</v>
      </c>
      <c r="L27" s="2359" t="s">
        <v>299</v>
      </c>
      <c r="M27" s="910">
        <f>R27/N27</f>
        <v>0.50526315789473686</v>
      </c>
      <c r="N27" s="2377">
        <f>SUM(R27:R34)</f>
        <v>237500000</v>
      </c>
      <c r="O27" s="2379" t="s">
        <v>300</v>
      </c>
      <c r="P27" s="1088" t="s">
        <v>1529</v>
      </c>
      <c r="Q27" s="1088" t="s">
        <v>1530</v>
      </c>
      <c r="R27" s="530">
        <v>120000000</v>
      </c>
      <c r="S27" s="493">
        <v>20</v>
      </c>
      <c r="T27" s="761" t="s">
        <v>1500</v>
      </c>
      <c r="U27" s="1923">
        <v>2725</v>
      </c>
      <c r="V27" s="1923">
        <v>2620</v>
      </c>
      <c r="W27" s="1923"/>
      <c r="X27" s="1923"/>
      <c r="Y27" s="1923">
        <f>+U27+V27</f>
        <v>5345</v>
      </c>
      <c r="Z27" s="1923"/>
      <c r="AA27" s="1923"/>
      <c r="AB27" s="1923"/>
      <c r="AC27" s="1923"/>
      <c r="AD27" s="1923"/>
      <c r="AE27" s="1923"/>
      <c r="AF27" s="1923"/>
      <c r="AG27" s="1923"/>
      <c r="AH27" s="1923"/>
      <c r="AI27" s="1923"/>
      <c r="AJ27" s="1923">
        <f>SUM(W27:AH34)</f>
        <v>5345</v>
      </c>
      <c r="AK27" s="1130"/>
      <c r="AL27" s="1130"/>
      <c r="AM27" s="65" t="s">
        <v>1501</v>
      </c>
    </row>
    <row r="28" spans="1:39" ht="85.5" x14ac:dyDescent="0.2">
      <c r="A28" s="74"/>
      <c r="B28" s="75"/>
      <c r="C28" s="75"/>
      <c r="D28" s="75"/>
      <c r="E28" s="2372">
        <v>3602032</v>
      </c>
      <c r="F28" s="2356" t="s">
        <v>301</v>
      </c>
      <c r="G28" s="2365" t="s">
        <v>302</v>
      </c>
      <c r="H28" s="2366" t="s">
        <v>303</v>
      </c>
      <c r="I28" s="2367">
        <v>14</v>
      </c>
      <c r="J28" s="1069" t="s">
        <v>1531</v>
      </c>
      <c r="K28" s="2371"/>
      <c r="L28" s="2360"/>
      <c r="M28" s="2363">
        <f>SUM(R28:R29)/N27</f>
        <v>0.25263157894736843</v>
      </c>
      <c r="N28" s="2378"/>
      <c r="O28" s="2380"/>
      <c r="P28" s="2374" t="s">
        <v>1532</v>
      </c>
      <c r="Q28" s="1088" t="s">
        <v>1533</v>
      </c>
      <c r="R28" s="533">
        <v>30000000</v>
      </c>
      <c r="S28" s="493">
        <v>20</v>
      </c>
      <c r="T28" s="761" t="s">
        <v>1500</v>
      </c>
      <c r="U28" s="1901"/>
      <c r="V28" s="1901"/>
      <c r="W28" s="1901"/>
      <c r="X28" s="1901"/>
      <c r="Y28" s="1901"/>
      <c r="Z28" s="1901"/>
      <c r="AA28" s="1901"/>
      <c r="AB28" s="1901"/>
      <c r="AC28" s="1901"/>
      <c r="AD28" s="1901"/>
      <c r="AE28" s="1901"/>
      <c r="AF28" s="1901"/>
      <c r="AG28" s="1901"/>
      <c r="AH28" s="1901"/>
      <c r="AI28" s="1901"/>
      <c r="AJ28" s="1901"/>
      <c r="AK28" s="1130"/>
      <c r="AL28" s="1130"/>
      <c r="AM28" s="65" t="s">
        <v>1501</v>
      </c>
    </row>
    <row r="29" spans="1:39" ht="99.75" x14ac:dyDescent="0.2">
      <c r="A29" s="74"/>
      <c r="B29" s="75"/>
      <c r="C29" s="75"/>
      <c r="D29" s="75"/>
      <c r="E29" s="2373"/>
      <c r="F29" s="2335"/>
      <c r="G29" s="2365"/>
      <c r="H29" s="2366"/>
      <c r="I29" s="2368"/>
      <c r="J29" s="1069" t="s">
        <v>1534</v>
      </c>
      <c r="K29" s="2371"/>
      <c r="L29" s="2360"/>
      <c r="M29" s="2369"/>
      <c r="N29" s="2378"/>
      <c r="O29" s="2380"/>
      <c r="P29" s="2374"/>
      <c r="Q29" s="1088" t="s">
        <v>1535</v>
      </c>
      <c r="R29" s="530">
        <v>30000000</v>
      </c>
      <c r="S29" s="493">
        <v>20</v>
      </c>
      <c r="T29" s="761" t="s">
        <v>1500</v>
      </c>
      <c r="U29" s="1901"/>
      <c r="V29" s="1901"/>
      <c r="W29" s="1901"/>
      <c r="X29" s="1901"/>
      <c r="Y29" s="1901"/>
      <c r="Z29" s="1901"/>
      <c r="AA29" s="1901"/>
      <c r="AB29" s="1901"/>
      <c r="AC29" s="1901"/>
      <c r="AD29" s="1901"/>
      <c r="AE29" s="1901"/>
      <c r="AF29" s="1901"/>
      <c r="AG29" s="1901"/>
      <c r="AH29" s="1901"/>
      <c r="AI29" s="1901"/>
      <c r="AJ29" s="1901"/>
      <c r="AK29" s="1130"/>
      <c r="AL29" s="1130"/>
      <c r="AM29" s="65" t="s">
        <v>1501</v>
      </c>
    </row>
    <row r="30" spans="1:39" ht="71.25" x14ac:dyDescent="0.2">
      <c r="A30" s="74"/>
      <c r="B30" s="75"/>
      <c r="C30" s="75"/>
      <c r="D30" s="75"/>
      <c r="E30" s="2372">
        <v>3602029</v>
      </c>
      <c r="F30" s="2356" t="s">
        <v>304</v>
      </c>
      <c r="G30" s="2365" t="s">
        <v>305</v>
      </c>
      <c r="H30" s="2366" t="s">
        <v>306</v>
      </c>
      <c r="I30" s="2367">
        <v>12</v>
      </c>
      <c r="J30" s="2437" t="s">
        <v>1536</v>
      </c>
      <c r="K30" s="2371"/>
      <c r="L30" s="2360"/>
      <c r="M30" s="2363">
        <f>SUM(R30:R31)/N27</f>
        <v>9.4736842105263161E-2</v>
      </c>
      <c r="N30" s="2378"/>
      <c r="O30" s="2380"/>
      <c r="P30" s="2374" t="s">
        <v>1537</v>
      </c>
      <c r="Q30" s="1088" t="s">
        <v>1538</v>
      </c>
      <c r="R30" s="530">
        <v>20000000</v>
      </c>
      <c r="S30" s="493">
        <v>20</v>
      </c>
      <c r="T30" s="761" t="s">
        <v>1500</v>
      </c>
      <c r="U30" s="1901"/>
      <c r="V30" s="1901"/>
      <c r="W30" s="1901"/>
      <c r="X30" s="1901"/>
      <c r="Y30" s="1901"/>
      <c r="Z30" s="1901"/>
      <c r="AA30" s="1901"/>
      <c r="AB30" s="1901"/>
      <c r="AC30" s="1901"/>
      <c r="AD30" s="1901"/>
      <c r="AE30" s="1901"/>
      <c r="AF30" s="1901"/>
      <c r="AG30" s="1901"/>
      <c r="AH30" s="1901"/>
      <c r="AI30" s="1901"/>
      <c r="AJ30" s="1901"/>
      <c r="AK30" s="1130"/>
      <c r="AL30" s="1130"/>
      <c r="AM30" s="65" t="s">
        <v>1501</v>
      </c>
    </row>
    <row r="31" spans="1:39" ht="72.75" customHeight="1" x14ac:dyDescent="0.2">
      <c r="A31" s="74"/>
      <c r="B31" s="75"/>
      <c r="C31" s="75"/>
      <c r="D31" s="75"/>
      <c r="E31" s="2373"/>
      <c r="F31" s="2335"/>
      <c r="G31" s="2365"/>
      <c r="H31" s="2366"/>
      <c r="I31" s="2368"/>
      <c r="J31" s="1987"/>
      <c r="K31" s="2371"/>
      <c r="L31" s="2360"/>
      <c r="M31" s="2369"/>
      <c r="N31" s="2378"/>
      <c r="O31" s="2380"/>
      <c r="P31" s="2374"/>
      <c r="Q31" s="1088" t="s">
        <v>1539</v>
      </c>
      <c r="R31" s="530">
        <v>2500000</v>
      </c>
      <c r="S31" s="493">
        <v>20</v>
      </c>
      <c r="T31" s="761" t="s">
        <v>1500</v>
      </c>
      <c r="U31" s="1901"/>
      <c r="V31" s="1901"/>
      <c r="W31" s="1901"/>
      <c r="X31" s="1901"/>
      <c r="Y31" s="1901"/>
      <c r="Z31" s="1901"/>
      <c r="AA31" s="1901"/>
      <c r="AB31" s="1901"/>
      <c r="AC31" s="1901"/>
      <c r="AD31" s="1901"/>
      <c r="AE31" s="1901"/>
      <c r="AF31" s="1901"/>
      <c r="AG31" s="1901"/>
      <c r="AH31" s="1901"/>
      <c r="AI31" s="1901"/>
      <c r="AJ31" s="1901"/>
      <c r="AK31" s="1130"/>
      <c r="AL31" s="1130"/>
      <c r="AM31" s="65" t="s">
        <v>1501</v>
      </c>
    </row>
    <row r="32" spans="1:39" ht="71.25" x14ac:dyDescent="0.2">
      <c r="A32" s="74"/>
      <c r="B32" s="75"/>
      <c r="C32" s="75"/>
      <c r="D32" s="75"/>
      <c r="E32" s="2372">
        <v>3602030</v>
      </c>
      <c r="F32" s="2356" t="s">
        <v>307</v>
      </c>
      <c r="G32" s="2357" t="s">
        <v>308</v>
      </c>
      <c r="H32" s="2359" t="s">
        <v>309</v>
      </c>
      <c r="I32" s="2361">
        <v>3</v>
      </c>
      <c r="J32" s="2438" t="s">
        <v>1540</v>
      </c>
      <c r="K32" s="2337"/>
      <c r="L32" s="2360"/>
      <c r="M32" s="2363">
        <f>SUM(R32:R34)/N27</f>
        <v>0.14736842105263157</v>
      </c>
      <c r="N32" s="2378"/>
      <c r="O32" s="2380"/>
      <c r="P32" s="2374" t="s">
        <v>1541</v>
      </c>
      <c r="Q32" s="1088" t="s">
        <v>1542</v>
      </c>
      <c r="R32" s="530">
        <v>22500000</v>
      </c>
      <c r="S32" s="493">
        <v>20</v>
      </c>
      <c r="T32" s="761" t="s">
        <v>1500</v>
      </c>
      <c r="U32" s="1901"/>
      <c r="V32" s="1901"/>
      <c r="W32" s="1901"/>
      <c r="X32" s="1901"/>
      <c r="Y32" s="1901"/>
      <c r="Z32" s="1901"/>
      <c r="AA32" s="1901"/>
      <c r="AB32" s="1901"/>
      <c r="AC32" s="1901"/>
      <c r="AD32" s="1901"/>
      <c r="AE32" s="1901"/>
      <c r="AF32" s="1901"/>
      <c r="AG32" s="1901"/>
      <c r="AH32" s="1901"/>
      <c r="AI32" s="1901"/>
      <c r="AJ32" s="1901"/>
      <c r="AK32" s="1130"/>
      <c r="AL32" s="1130"/>
      <c r="AM32" s="65" t="s">
        <v>1501</v>
      </c>
    </row>
    <row r="33" spans="1:39" ht="71.25" x14ac:dyDescent="0.2">
      <c r="A33" s="74"/>
      <c r="B33" s="75"/>
      <c r="C33" s="75"/>
      <c r="D33" s="75"/>
      <c r="E33" s="2376"/>
      <c r="F33" s="2337"/>
      <c r="G33" s="2358"/>
      <c r="H33" s="2360"/>
      <c r="I33" s="2362"/>
      <c r="J33" s="2439"/>
      <c r="K33" s="2337"/>
      <c r="L33" s="2360"/>
      <c r="M33" s="2364"/>
      <c r="N33" s="2378"/>
      <c r="O33" s="2380"/>
      <c r="P33" s="2374"/>
      <c r="Q33" s="1088" t="s">
        <v>1543</v>
      </c>
      <c r="R33" s="530">
        <v>10000000</v>
      </c>
      <c r="S33" s="493">
        <v>20</v>
      </c>
      <c r="T33" s="761" t="s">
        <v>1500</v>
      </c>
      <c r="U33" s="1901"/>
      <c r="V33" s="1901"/>
      <c r="W33" s="1901"/>
      <c r="X33" s="1901"/>
      <c r="Y33" s="1901"/>
      <c r="Z33" s="1901"/>
      <c r="AA33" s="1901"/>
      <c r="AB33" s="1901"/>
      <c r="AC33" s="1901"/>
      <c r="AD33" s="1901"/>
      <c r="AE33" s="1901"/>
      <c r="AF33" s="1901"/>
      <c r="AG33" s="1901"/>
      <c r="AH33" s="1901"/>
      <c r="AI33" s="1901"/>
      <c r="AJ33" s="1901"/>
      <c r="AK33" s="1130"/>
      <c r="AL33" s="1130"/>
      <c r="AM33" s="65" t="s">
        <v>1501</v>
      </c>
    </row>
    <row r="34" spans="1:39" ht="71.25" x14ac:dyDescent="0.2">
      <c r="A34" s="1331"/>
      <c r="B34" s="1332"/>
      <c r="C34" s="1332"/>
      <c r="D34" s="1332"/>
      <c r="E34" s="2376"/>
      <c r="F34" s="2337"/>
      <c r="G34" s="2358"/>
      <c r="H34" s="2360"/>
      <c r="I34" s="2362"/>
      <c r="J34" s="2439"/>
      <c r="K34" s="2337"/>
      <c r="L34" s="2360"/>
      <c r="M34" s="2364"/>
      <c r="N34" s="2378"/>
      <c r="O34" s="2380"/>
      <c r="P34" s="2375"/>
      <c r="Q34" s="1333" t="s">
        <v>1544</v>
      </c>
      <c r="R34" s="1334">
        <v>2500000</v>
      </c>
      <c r="S34" s="1217">
        <v>20</v>
      </c>
      <c r="T34" s="1212" t="s">
        <v>1500</v>
      </c>
      <c r="U34" s="1901"/>
      <c r="V34" s="1901"/>
      <c r="W34" s="1901"/>
      <c r="X34" s="1901"/>
      <c r="Y34" s="1901"/>
      <c r="Z34" s="1901"/>
      <c r="AA34" s="1901"/>
      <c r="AB34" s="1901"/>
      <c r="AC34" s="1901"/>
      <c r="AD34" s="1901"/>
      <c r="AE34" s="1901"/>
      <c r="AF34" s="1901"/>
      <c r="AG34" s="1901"/>
      <c r="AH34" s="1901"/>
      <c r="AI34" s="1901"/>
      <c r="AJ34" s="1901"/>
      <c r="AK34" s="1208"/>
      <c r="AL34" s="1208"/>
      <c r="AM34" s="1211" t="s">
        <v>1501</v>
      </c>
    </row>
    <row r="35" spans="1:39" ht="27" customHeight="1" x14ac:dyDescent="0.2">
      <c r="A35" s="74"/>
      <c r="B35" s="75"/>
      <c r="C35" s="75"/>
      <c r="D35" s="75"/>
      <c r="E35" s="75"/>
      <c r="F35" s="1210"/>
      <c r="G35" s="1210"/>
      <c r="H35" s="201"/>
      <c r="I35" s="201"/>
      <c r="J35" s="201"/>
      <c r="K35" s="1292"/>
      <c r="L35" s="1210"/>
      <c r="M35" s="1293"/>
      <c r="N35" s="1335">
        <f>SUM(N9:N34)</f>
        <v>1427372304</v>
      </c>
      <c r="O35" s="1210"/>
      <c r="P35" s="1210"/>
      <c r="Q35" s="369" t="s">
        <v>1545</v>
      </c>
      <c r="R35" s="1335">
        <f>SUM(R9:R34)</f>
        <v>1427372304</v>
      </c>
      <c r="S35" s="1219"/>
      <c r="T35" s="1220"/>
      <c r="U35" s="75"/>
      <c r="V35" s="75"/>
      <c r="W35" s="75"/>
      <c r="X35" s="75"/>
      <c r="Y35" s="75"/>
      <c r="Z35" s="75"/>
      <c r="AA35" s="75"/>
      <c r="AB35" s="75"/>
      <c r="AC35" s="75"/>
      <c r="AD35" s="75"/>
      <c r="AE35" s="75"/>
      <c r="AF35" s="75"/>
      <c r="AG35" s="75"/>
      <c r="AH35" s="75"/>
      <c r="AI35" s="75"/>
      <c r="AJ35" s="75"/>
      <c r="AK35" s="1336"/>
      <c r="AL35" s="1295"/>
      <c r="AM35" s="1296"/>
    </row>
  </sheetData>
  <mergeCells count="188">
    <mergeCell ref="AK22:AK23"/>
    <mergeCell ref="AL22:AL23"/>
    <mergeCell ref="AM22:AM23"/>
    <mergeCell ref="J30:J31"/>
    <mergeCell ref="J32:J34"/>
    <mergeCell ref="AK12:AK13"/>
    <mergeCell ref="AL12:AL13"/>
    <mergeCell ref="AM12:AM13"/>
    <mergeCell ref="Q16:Q17"/>
    <mergeCell ref="P15:P17"/>
    <mergeCell ref="U15:U18"/>
    <mergeCell ref="Q12:Q13"/>
    <mergeCell ref="S12:S13"/>
    <mergeCell ref="T12:T13"/>
    <mergeCell ref="Z19:Z21"/>
    <mergeCell ref="AA19:AA21"/>
    <mergeCell ref="AH15:AH18"/>
    <mergeCell ref="AI15:AI18"/>
    <mergeCell ref="AJ15:AJ18"/>
    <mergeCell ref="K19:K21"/>
    <mergeCell ref="L19:L21"/>
    <mergeCell ref="N19:N21"/>
    <mergeCell ref="O19:O21"/>
    <mergeCell ref="P19:P20"/>
    <mergeCell ref="A1:AK4"/>
    <mergeCell ref="A5:I6"/>
    <mergeCell ref="J5:AM5"/>
    <mergeCell ref="U6:AI6"/>
    <mergeCell ref="A7:B7"/>
    <mergeCell ref="C7:D7"/>
    <mergeCell ref="E7:F7"/>
    <mergeCell ref="G7:H7"/>
    <mergeCell ref="I7:I8"/>
    <mergeCell ref="J7:J8"/>
    <mergeCell ref="AG7:AI7"/>
    <mergeCell ref="AJ7:AJ8"/>
    <mergeCell ref="AK7:AK8"/>
    <mergeCell ref="AL7:AL8"/>
    <mergeCell ref="AM7:AM8"/>
    <mergeCell ref="W7:Z7"/>
    <mergeCell ref="AA7:AF7"/>
    <mergeCell ref="Q7:Q8"/>
    <mergeCell ref="R7:R8"/>
    <mergeCell ref="S7:T7"/>
    <mergeCell ref="U7:V7"/>
    <mergeCell ref="K7:K8"/>
    <mergeCell ref="L7:L8"/>
    <mergeCell ref="M7:M8"/>
    <mergeCell ref="P7:P8"/>
    <mergeCell ref="AI11:AI14"/>
    <mergeCell ref="AJ11:AJ14"/>
    <mergeCell ref="C12:C14"/>
    <mergeCell ref="D12:D14"/>
    <mergeCell ref="E12:E14"/>
    <mergeCell ref="F12:F14"/>
    <mergeCell ref="G12:G14"/>
    <mergeCell ref="H12:H14"/>
    <mergeCell ref="AA11:AA14"/>
    <mergeCell ref="AB11:AB14"/>
    <mergeCell ref="AC11:AC14"/>
    <mergeCell ref="AD11:AD14"/>
    <mergeCell ref="AE11:AE14"/>
    <mergeCell ref="AF11:AF14"/>
    <mergeCell ref="U11:U14"/>
    <mergeCell ref="V11:V14"/>
    <mergeCell ref="W11:W14"/>
    <mergeCell ref="X11:X14"/>
    <mergeCell ref="Y11:Y14"/>
    <mergeCell ref="Z11:Z14"/>
    <mergeCell ref="AG11:AG14"/>
    <mergeCell ref="AH11:AH14"/>
    <mergeCell ref="P12:P14"/>
    <mergeCell ref="E15:E17"/>
    <mergeCell ref="F15:F17"/>
    <mergeCell ref="G15:G17"/>
    <mergeCell ref="H15:H17"/>
    <mergeCell ref="I15:I17"/>
    <mergeCell ref="K15:K18"/>
    <mergeCell ref="N7:N8"/>
    <mergeCell ref="O7:O8"/>
    <mergeCell ref="L15:L18"/>
    <mergeCell ref="M15:M17"/>
    <mergeCell ref="N15:N18"/>
    <mergeCell ref="O15:O18"/>
    <mergeCell ref="J13:J14"/>
    <mergeCell ref="I12:I14"/>
    <mergeCell ref="M12:M14"/>
    <mergeCell ref="O11:O14"/>
    <mergeCell ref="K11:K14"/>
    <mergeCell ref="L11:L14"/>
    <mergeCell ref="N11:N14"/>
    <mergeCell ref="U19:U21"/>
    <mergeCell ref="AB15:AB18"/>
    <mergeCell ref="AC15:AC18"/>
    <mergeCell ref="AD15:AD18"/>
    <mergeCell ref="AE15:AE18"/>
    <mergeCell ref="AF15:AF18"/>
    <mergeCell ref="AJ22:AJ25"/>
    <mergeCell ref="AE22:AE25"/>
    <mergeCell ref="AF22:AF25"/>
    <mergeCell ref="AG15:AG18"/>
    <mergeCell ref="V15:V18"/>
    <mergeCell ref="W15:W18"/>
    <mergeCell ref="X15:X18"/>
    <mergeCell ref="Y15:Y18"/>
    <mergeCell ref="Z15:Z18"/>
    <mergeCell ref="AA15:AA18"/>
    <mergeCell ref="AG22:AG25"/>
    <mergeCell ref="L22:L25"/>
    <mergeCell ref="M22:M25"/>
    <mergeCell ref="P30:P31"/>
    <mergeCell ref="AH19:AH21"/>
    <mergeCell ref="AI19:AI21"/>
    <mergeCell ref="AJ19:AJ21"/>
    <mergeCell ref="E22:E25"/>
    <mergeCell ref="F22:F25"/>
    <mergeCell ref="G22:G25"/>
    <mergeCell ref="H22:H25"/>
    <mergeCell ref="I22:I25"/>
    <mergeCell ref="K22:K25"/>
    <mergeCell ref="AB19:AB21"/>
    <mergeCell ref="AC19:AC21"/>
    <mergeCell ref="AD19:AD21"/>
    <mergeCell ref="AE19:AE21"/>
    <mergeCell ref="AF19:AF21"/>
    <mergeCell ref="AG19:AG21"/>
    <mergeCell ref="V19:V21"/>
    <mergeCell ref="W19:W21"/>
    <mergeCell ref="X19:X21"/>
    <mergeCell ref="Y19:Y21"/>
    <mergeCell ref="AH22:AH25"/>
    <mergeCell ref="AI22:AI25"/>
    <mergeCell ref="N27:N34"/>
    <mergeCell ref="O27:O34"/>
    <mergeCell ref="U27:U34"/>
    <mergeCell ref="V27:V34"/>
    <mergeCell ref="AB22:AB25"/>
    <mergeCell ref="AC22:AC25"/>
    <mergeCell ref="AD22:AD25"/>
    <mergeCell ref="V22:V25"/>
    <mergeCell ref="W22:W25"/>
    <mergeCell ref="X22:X25"/>
    <mergeCell ref="Y22:Y25"/>
    <mergeCell ref="Z22:Z25"/>
    <mergeCell ref="AA22:AA25"/>
    <mergeCell ref="N22:N25"/>
    <mergeCell ref="O22:O25"/>
    <mergeCell ref="P22:P25"/>
    <mergeCell ref="U22:U25"/>
    <mergeCell ref="Q23:Q24"/>
    <mergeCell ref="S22:S23"/>
    <mergeCell ref="T22:T23"/>
    <mergeCell ref="AI27:AI34"/>
    <mergeCell ref="AJ27:AJ34"/>
    <mergeCell ref="E28:E29"/>
    <mergeCell ref="F28:F29"/>
    <mergeCell ref="G28:G29"/>
    <mergeCell ref="H28:H29"/>
    <mergeCell ref="I28:I29"/>
    <mergeCell ref="M28:M29"/>
    <mergeCell ref="P28:P29"/>
    <mergeCell ref="E30:E31"/>
    <mergeCell ref="AC27:AC34"/>
    <mergeCell ref="AD27:AD34"/>
    <mergeCell ref="AE27:AE34"/>
    <mergeCell ref="AF27:AF34"/>
    <mergeCell ref="AG27:AG34"/>
    <mergeCell ref="AH27:AH34"/>
    <mergeCell ref="W27:W34"/>
    <mergeCell ref="X27:X34"/>
    <mergeCell ref="Y27:Y34"/>
    <mergeCell ref="Z27:Z34"/>
    <mergeCell ref="AA27:AA34"/>
    <mergeCell ref="AB27:AB34"/>
    <mergeCell ref="P32:P34"/>
    <mergeCell ref="E32:E34"/>
    <mergeCell ref="F32:F34"/>
    <mergeCell ref="G32:G34"/>
    <mergeCell ref="H32:H34"/>
    <mergeCell ref="I32:I34"/>
    <mergeCell ref="M32:M34"/>
    <mergeCell ref="F30:F31"/>
    <mergeCell ref="G30:G31"/>
    <mergeCell ref="H30:H31"/>
    <mergeCell ref="I30:I31"/>
    <mergeCell ref="M30:M31"/>
    <mergeCell ref="K27:K34"/>
    <mergeCell ref="L27:L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66"/>
  <sheetViews>
    <sheetView topLeftCell="J1" zoomScale="60" zoomScaleNormal="60" workbookViewId="0">
      <pane ySplit="8" topLeftCell="A9" activePane="bottomLeft" state="frozen"/>
      <selection pane="bottomLeft" activeCell="N63" sqref="N63:N65"/>
    </sheetView>
  </sheetViews>
  <sheetFormatPr baseColWidth="10" defaultColWidth="11.42578125" defaultRowHeight="27" customHeight="1" x14ac:dyDescent="0.2"/>
  <cols>
    <col min="1" max="1" width="12.140625" style="14" customWidth="1"/>
    <col min="2" max="2" width="12.42578125" style="1" customWidth="1"/>
    <col min="3" max="3" width="12.28515625" style="1" customWidth="1"/>
    <col min="4" max="4" width="13.28515625" style="1" customWidth="1"/>
    <col min="5" max="5" width="11.5703125" style="1" customWidth="1"/>
    <col min="6" max="6" width="27.85546875" style="15" customWidth="1"/>
    <col min="7" max="7" width="16" style="15" customWidth="1"/>
    <col min="8" max="8" width="31.7109375" style="13" customWidth="1"/>
    <col min="9" max="9" width="11.7109375" style="13" customWidth="1"/>
    <col min="10" max="10" width="44.28515625" style="13" customWidth="1"/>
    <col min="11" max="11" width="26.42578125" style="16" customWidth="1"/>
    <col min="12" max="12" width="29.85546875" style="15" customWidth="1"/>
    <col min="13" max="13" width="12.7109375" style="17" customWidth="1"/>
    <col min="14" max="14" width="23.85546875" style="18" customWidth="1"/>
    <col min="15" max="15" width="39.28515625" style="15" customWidth="1"/>
    <col min="16" max="16" width="40.85546875" style="15" customWidth="1"/>
    <col min="17" max="17" width="32.28515625" style="15" customWidth="1"/>
    <col min="18" max="18" width="25.7109375" style="19" customWidth="1"/>
    <col min="19" max="19" width="12.7109375" style="20" customWidth="1"/>
    <col min="20" max="20" width="17.140625" style="21" customWidth="1"/>
    <col min="21" max="21" width="8.85546875" style="1" customWidth="1"/>
    <col min="22" max="22" width="8" style="1" customWidth="1"/>
    <col min="23" max="23" width="9.5703125" style="1" customWidth="1"/>
    <col min="24" max="24" width="10" style="1" customWidth="1"/>
    <col min="25" max="25" width="10.28515625" style="1" customWidth="1"/>
    <col min="26" max="26" width="9.5703125" style="1" customWidth="1"/>
    <col min="27" max="27" width="6.28515625" style="1" customWidth="1"/>
    <col min="28" max="28" width="7" style="1" customWidth="1"/>
    <col min="29" max="30" width="4.42578125" style="1" customWidth="1"/>
    <col min="31" max="31" width="5" style="1" customWidth="1"/>
    <col min="32" max="32" width="5.85546875" style="1" customWidth="1"/>
    <col min="33" max="33" width="7.5703125" style="1" customWidth="1"/>
    <col min="34" max="34" width="7.28515625" style="1" customWidth="1"/>
    <col min="35" max="35" width="4.85546875" style="1" customWidth="1"/>
    <col min="36" max="36" width="9.5703125" style="1" customWidth="1"/>
    <col min="37" max="37" width="11.5703125" style="22" customWidth="1"/>
    <col min="38" max="38" width="13.7109375" style="23" customWidth="1"/>
    <col min="39" max="39" width="20.85546875" style="24" customWidth="1"/>
    <col min="40" max="16384" width="11.42578125" style="1"/>
  </cols>
  <sheetData>
    <row r="1" spans="1:59" ht="16.5" customHeight="1" x14ac:dyDescent="0.2">
      <c r="A1" s="1817" t="s">
        <v>1546</v>
      </c>
      <c r="B1" s="1817"/>
      <c r="C1" s="1817"/>
      <c r="D1" s="1817"/>
      <c r="E1" s="1817"/>
      <c r="F1" s="1817"/>
      <c r="G1" s="1817"/>
      <c r="H1" s="1817"/>
      <c r="I1" s="1817"/>
      <c r="J1" s="1817"/>
      <c r="K1" s="1817"/>
      <c r="L1" s="1817"/>
      <c r="M1" s="1817"/>
      <c r="N1" s="1817"/>
      <c r="O1" s="1817"/>
      <c r="P1" s="1817"/>
      <c r="Q1" s="1817"/>
      <c r="R1" s="1817"/>
      <c r="S1" s="1817"/>
      <c r="T1" s="1817"/>
      <c r="U1" s="1817"/>
      <c r="V1" s="1817"/>
      <c r="W1" s="1817"/>
      <c r="X1" s="1817"/>
      <c r="Y1" s="1817"/>
      <c r="Z1" s="1817"/>
      <c r="AA1" s="1817"/>
      <c r="AB1" s="1817"/>
      <c r="AC1" s="1817"/>
      <c r="AD1" s="1817"/>
      <c r="AE1" s="1817"/>
      <c r="AF1" s="1817"/>
      <c r="AG1" s="1817"/>
      <c r="AH1" s="1817"/>
      <c r="AI1" s="1817"/>
      <c r="AJ1" s="1817"/>
      <c r="AK1" s="1818"/>
      <c r="AL1" s="26" t="s">
        <v>0</v>
      </c>
      <c r="AM1" s="26" t="s">
        <v>953</v>
      </c>
      <c r="AN1" s="13"/>
      <c r="AO1" s="13"/>
      <c r="AP1" s="13"/>
      <c r="AQ1" s="13"/>
      <c r="AR1" s="13"/>
      <c r="AS1" s="13"/>
      <c r="AT1" s="13"/>
      <c r="AU1" s="13"/>
      <c r="AV1" s="13"/>
      <c r="AW1" s="13"/>
      <c r="AX1" s="13"/>
      <c r="AY1" s="13"/>
      <c r="AZ1" s="13"/>
      <c r="BA1" s="13"/>
      <c r="BB1" s="13"/>
      <c r="BC1" s="13"/>
      <c r="BD1" s="13"/>
      <c r="BE1" s="13"/>
      <c r="BF1" s="13"/>
      <c r="BG1" s="13"/>
    </row>
    <row r="2" spans="1:59" ht="14.25" customHeight="1" x14ac:dyDescent="0.2">
      <c r="A2" s="1817"/>
      <c r="B2" s="1817"/>
      <c r="C2" s="1817"/>
      <c r="D2" s="1817"/>
      <c r="E2" s="1817"/>
      <c r="F2" s="1817"/>
      <c r="G2" s="1817"/>
      <c r="H2" s="1817"/>
      <c r="I2" s="1817"/>
      <c r="J2" s="1817"/>
      <c r="K2" s="1817"/>
      <c r="L2" s="1817"/>
      <c r="M2" s="1817"/>
      <c r="N2" s="1817"/>
      <c r="O2" s="1817"/>
      <c r="P2" s="1817"/>
      <c r="Q2" s="1817"/>
      <c r="R2" s="1817"/>
      <c r="S2" s="1817"/>
      <c r="T2" s="1817"/>
      <c r="U2" s="1817"/>
      <c r="V2" s="1817"/>
      <c r="W2" s="1817"/>
      <c r="X2" s="1817"/>
      <c r="Y2" s="1817"/>
      <c r="Z2" s="1817"/>
      <c r="AA2" s="1817"/>
      <c r="AB2" s="1817"/>
      <c r="AC2" s="1817"/>
      <c r="AD2" s="1817"/>
      <c r="AE2" s="1817"/>
      <c r="AF2" s="1817"/>
      <c r="AG2" s="1817"/>
      <c r="AH2" s="1817"/>
      <c r="AI2" s="1817"/>
      <c r="AJ2" s="1817"/>
      <c r="AK2" s="1818"/>
      <c r="AL2" s="27" t="s">
        <v>1</v>
      </c>
      <c r="AM2" s="26" t="s">
        <v>954</v>
      </c>
      <c r="AN2" s="13"/>
      <c r="AO2" s="13"/>
      <c r="AP2" s="13"/>
      <c r="AQ2" s="13"/>
      <c r="AR2" s="13"/>
      <c r="AS2" s="13"/>
      <c r="AT2" s="13"/>
      <c r="AU2" s="13"/>
      <c r="AV2" s="13"/>
      <c r="AW2" s="13"/>
      <c r="AX2" s="13"/>
      <c r="AY2" s="13"/>
      <c r="AZ2" s="13"/>
      <c r="BA2" s="13"/>
      <c r="BB2" s="13"/>
      <c r="BC2" s="13"/>
      <c r="BD2" s="13"/>
      <c r="BE2" s="13"/>
      <c r="BF2" s="13"/>
      <c r="BG2" s="13"/>
    </row>
    <row r="3" spans="1:59" ht="19.5" customHeight="1" x14ac:dyDescent="0.2">
      <c r="A3" s="1817"/>
      <c r="B3" s="1817"/>
      <c r="C3" s="1817"/>
      <c r="D3" s="1817"/>
      <c r="E3" s="1817"/>
      <c r="F3" s="1817"/>
      <c r="G3" s="1817"/>
      <c r="H3" s="1817"/>
      <c r="I3" s="1817"/>
      <c r="J3" s="1817"/>
      <c r="K3" s="1817"/>
      <c r="L3" s="1817"/>
      <c r="M3" s="1817"/>
      <c r="N3" s="1817"/>
      <c r="O3" s="1817"/>
      <c r="P3" s="1817"/>
      <c r="Q3" s="1817"/>
      <c r="R3" s="1817"/>
      <c r="S3" s="1817"/>
      <c r="T3" s="1817"/>
      <c r="U3" s="1817"/>
      <c r="V3" s="1817"/>
      <c r="W3" s="1817"/>
      <c r="X3" s="1817"/>
      <c r="Y3" s="1817"/>
      <c r="Z3" s="1817"/>
      <c r="AA3" s="1817"/>
      <c r="AB3" s="1817"/>
      <c r="AC3" s="1817"/>
      <c r="AD3" s="1817"/>
      <c r="AE3" s="1817"/>
      <c r="AF3" s="1817"/>
      <c r="AG3" s="1817"/>
      <c r="AH3" s="1817"/>
      <c r="AI3" s="1817"/>
      <c r="AJ3" s="1817"/>
      <c r="AK3" s="1818"/>
      <c r="AL3" s="26" t="s">
        <v>2</v>
      </c>
      <c r="AM3" s="32" t="s">
        <v>955</v>
      </c>
      <c r="AN3" s="13"/>
      <c r="AO3" s="13"/>
      <c r="AP3" s="13"/>
      <c r="AQ3" s="13"/>
      <c r="AR3" s="13"/>
      <c r="AS3" s="13"/>
      <c r="AT3" s="13"/>
      <c r="AU3" s="13"/>
      <c r="AV3" s="13"/>
      <c r="AW3" s="13"/>
      <c r="AX3" s="13"/>
      <c r="AY3" s="13"/>
      <c r="AZ3" s="13"/>
      <c r="BA3" s="13"/>
      <c r="BB3" s="13"/>
      <c r="BC3" s="13"/>
      <c r="BD3" s="13"/>
      <c r="BE3" s="13"/>
      <c r="BF3" s="13"/>
      <c r="BG3" s="13"/>
    </row>
    <row r="4" spans="1:59" ht="15.75" customHeight="1" x14ac:dyDescent="0.2">
      <c r="A4" s="1819"/>
      <c r="B4" s="1819"/>
      <c r="C4" s="1819"/>
      <c r="D4" s="1819"/>
      <c r="E4" s="1819"/>
      <c r="F4" s="1819"/>
      <c r="G4" s="1819"/>
      <c r="H4" s="1819"/>
      <c r="I4" s="1819"/>
      <c r="J4" s="1819"/>
      <c r="K4" s="1819"/>
      <c r="L4" s="1819"/>
      <c r="M4" s="1819"/>
      <c r="N4" s="1819"/>
      <c r="O4" s="1819"/>
      <c r="P4" s="1819"/>
      <c r="Q4" s="1819"/>
      <c r="R4" s="1819"/>
      <c r="S4" s="1819"/>
      <c r="T4" s="1819"/>
      <c r="U4" s="1819"/>
      <c r="V4" s="1819"/>
      <c r="W4" s="1819"/>
      <c r="X4" s="1819"/>
      <c r="Y4" s="1819"/>
      <c r="Z4" s="1819"/>
      <c r="AA4" s="1819"/>
      <c r="AB4" s="1819"/>
      <c r="AC4" s="1819"/>
      <c r="AD4" s="1819"/>
      <c r="AE4" s="1819"/>
      <c r="AF4" s="1819"/>
      <c r="AG4" s="1819"/>
      <c r="AH4" s="1819"/>
      <c r="AI4" s="1819"/>
      <c r="AJ4" s="1819"/>
      <c r="AK4" s="1820"/>
      <c r="AL4" s="26" t="s">
        <v>3</v>
      </c>
      <c r="AM4" s="28" t="s">
        <v>956</v>
      </c>
      <c r="AN4" s="13"/>
      <c r="AO4" s="13"/>
      <c r="AP4" s="13"/>
      <c r="AQ4" s="13"/>
      <c r="AR4" s="13"/>
      <c r="AS4" s="13"/>
      <c r="AT4" s="13"/>
      <c r="AU4" s="13"/>
      <c r="AV4" s="13"/>
      <c r="AW4" s="13"/>
      <c r="AX4" s="13"/>
      <c r="AY4" s="13"/>
      <c r="AZ4" s="13"/>
      <c r="BA4" s="13"/>
      <c r="BB4" s="13"/>
      <c r="BC4" s="13"/>
      <c r="BD4" s="13"/>
      <c r="BE4" s="13"/>
      <c r="BF4" s="13"/>
      <c r="BG4" s="13"/>
    </row>
    <row r="5" spans="1:59" ht="13.5" customHeight="1" x14ac:dyDescent="0.2">
      <c r="A5" s="1821" t="s">
        <v>1547</v>
      </c>
      <c r="B5" s="1821"/>
      <c r="C5" s="1821"/>
      <c r="D5" s="1821"/>
      <c r="E5" s="1821"/>
      <c r="F5" s="1821"/>
      <c r="G5" s="1821"/>
      <c r="H5" s="1821"/>
      <c r="I5" s="1821"/>
      <c r="J5" s="1823" t="s">
        <v>958</v>
      </c>
      <c r="K5" s="1823"/>
      <c r="L5" s="1823"/>
      <c r="M5" s="1823"/>
      <c r="N5" s="1823"/>
      <c r="O5" s="1823"/>
      <c r="P5" s="1823"/>
      <c r="Q5" s="1823"/>
      <c r="R5" s="1823"/>
      <c r="S5" s="1823"/>
      <c r="T5" s="1823"/>
      <c r="U5" s="1823"/>
      <c r="V5" s="1823"/>
      <c r="W5" s="1823"/>
      <c r="X5" s="1823"/>
      <c r="Y5" s="1823"/>
      <c r="Z5" s="1823"/>
      <c r="AA5" s="1823"/>
      <c r="AB5" s="1823"/>
      <c r="AC5" s="1823"/>
      <c r="AD5" s="1823"/>
      <c r="AE5" s="1823"/>
      <c r="AF5" s="1823"/>
      <c r="AG5" s="1823"/>
      <c r="AH5" s="1823"/>
      <c r="AI5" s="1823"/>
      <c r="AJ5" s="1823"/>
      <c r="AK5" s="1823"/>
      <c r="AL5" s="1823"/>
      <c r="AM5" s="1823"/>
      <c r="AN5" s="13"/>
      <c r="AO5" s="13"/>
      <c r="AP5" s="13"/>
      <c r="AQ5" s="13"/>
      <c r="AR5" s="13"/>
      <c r="AS5" s="13"/>
      <c r="AT5" s="13"/>
      <c r="AU5" s="13"/>
      <c r="AV5" s="13"/>
      <c r="AW5" s="13"/>
      <c r="AX5" s="13"/>
      <c r="AY5" s="13"/>
      <c r="AZ5" s="13"/>
      <c r="BA5" s="13"/>
      <c r="BB5" s="13"/>
      <c r="BC5" s="13"/>
      <c r="BD5" s="13"/>
      <c r="BE5" s="13"/>
      <c r="BF5" s="13"/>
      <c r="BG5" s="13"/>
    </row>
    <row r="6" spans="1:59" ht="11.25" customHeight="1" x14ac:dyDescent="0.2">
      <c r="A6" s="1822"/>
      <c r="B6" s="1822"/>
      <c r="C6" s="1822"/>
      <c r="D6" s="1822"/>
      <c r="E6" s="1822"/>
      <c r="F6" s="1822"/>
      <c r="G6" s="1822"/>
      <c r="H6" s="1822"/>
      <c r="I6" s="1822"/>
      <c r="J6" s="2"/>
      <c r="K6" s="3"/>
      <c r="L6" s="3"/>
      <c r="M6" s="3"/>
      <c r="N6" s="3"/>
      <c r="O6" s="3"/>
      <c r="P6" s="3"/>
      <c r="Q6" s="3"/>
      <c r="R6" s="3"/>
      <c r="S6" s="3"/>
      <c r="T6" s="3"/>
      <c r="U6" s="1824" t="s">
        <v>959</v>
      </c>
      <c r="V6" s="1819"/>
      <c r="W6" s="1819"/>
      <c r="X6" s="1819"/>
      <c r="Y6" s="1819"/>
      <c r="Z6" s="1819"/>
      <c r="AA6" s="1819"/>
      <c r="AB6" s="1819"/>
      <c r="AC6" s="1819"/>
      <c r="AD6" s="1819"/>
      <c r="AE6" s="1819"/>
      <c r="AF6" s="1819"/>
      <c r="AG6" s="1819"/>
      <c r="AH6" s="1819"/>
      <c r="AI6" s="1820"/>
      <c r="AJ6" s="1012"/>
      <c r="AK6" s="3"/>
      <c r="AL6" s="3"/>
      <c r="AM6" s="25"/>
      <c r="AN6" s="13"/>
      <c r="AO6" s="13"/>
      <c r="AP6" s="13"/>
      <c r="AQ6" s="13"/>
      <c r="AR6" s="13"/>
      <c r="AS6" s="13"/>
      <c r="AT6" s="13"/>
      <c r="AU6" s="13"/>
      <c r="AV6" s="13"/>
      <c r="AW6" s="13"/>
      <c r="AX6" s="13"/>
      <c r="AY6" s="13"/>
      <c r="AZ6" s="13"/>
      <c r="BA6" s="13"/>
      <c r="BB6" s="13"/>
      <c r="BC6" s="13"/>
      <c r="BD6" s="13"/>
      <c r="BE6" s="13"/>
      <c r="BF6" s="13"/>
      <c r="BG6" s="13"/>
    </row>
    <row r="7" spans="1:59" ht="36.75" customHeight="1" x14ac:dyDescent="0.2">
      <c r="A7" s="1825" t="s">
        <v>960</v>
      </c>
      <c r="B7" s="1826"/>
      <c r="C7" s="1825" t="s">
        <v>4</v>
      </c>
      <c r="D7" s="1826"/>
      <c r="E7" s="1825" t="s">
        <v>5</v>
      </c>
      <c r="F7" s="1826"/>
      <c r="G7" s="1825" t="s">
        <v>961</v>
      </c>
      <c r="H7" s="1826"/>
      <c r="I7" s="1827" t="s">
        <v>962</v>
      </c>
      <c r="J7" s="1827" t="s">
        <v>963</v>
      </c>
      <c r="K7" s="1827" t="s">
        <v>964</v>
      </c>
      <c r="L7" s="1827" t="s">
        <v>965</v>
      </c>
      <c r="M7" s="1832" t="s">
        <v>966</v>
      </c>
      <c r="N7" s="1834" t="s">
        <v>967</v>
      </c>
      <c r="O7" s="1836" t="s">
        <v>968</v>
      </c>
      <c r="P7" s="1836" t="s">
        <v>969</v>
      </c>
      <c r="Q7" s="1827" t="s">
        <v>970</v>
      </c>
      <c r="R7" s="1838" t="s">
        <v>967</v>
      </c>
      <c r="S7" s="1840" t="s">
        <v>971</v>
      </c>
      <c r="T7" s="1826"/>
      <c r="U7" s="1841" t="s">
        <v>972</v>
      </c>
      <c r="V7" s="1841"/>
      <c r="W7" s="1842" t="s">
        <v>973</v>
      </c>
      <c r="X7" s="1842"/>
      <c r="Y7" s="1842"/>
      <c r="Z7" s="1842"/>
      <c r="AA7" s="1829" t="s">
        <v>974</v>
      </c>
      <c r="AB7" s="1830"/>
      <c r="AC7" s="1830"/>
      <c r="AD7" s="1830"/>
      <c r="AE7" s="1830"/>
      <c r="AF7" s="1831"/>
      <c r="AG7" s="1842" t="s">
        <v>975</v>
      </c>
      <c r="AH7" s="1842"/>
      <c r="AI7" s="1842"/>
      <c r="AJ7" s="1843" t="s">
        <v>976</v>
      </c>
      <c r="AK7" s="1845" t="s">
        <v>977</v>
      </c>
      <c r="AL7" s="1845" t="s">
        <v>978</v>
      </c>
      <c r="AM7" s="1847" t="s">
        <v>979</v>
      </c>
      <c r="AN7" s="13"/>
      <c r="AO7" s="13"/>
      <c r="AP7" s="13"/>
      <c r="AQ7" s="13"/>
      <c r="AR7" s="13"/>
      <c r="AS7" s="13"/>
      <c r="AT7" s="13"/>
      <c r="AU7" s="13"/>
      <c r="AV7" s="13"/>
      <c r="AW7" s="13"/>
      <c r="AX7" s="13"/>
      <c r="AY7" s="13"/>
      <c r="AZ7" s="13"/>
      <c r="BA7" s="13"/>
      <c r="BB7" s="13"/>
      <c r="BC7" s="13"/>
      <c r="BD7" s="13"/>
      <c r="BE7" s="13"/>
      <c r="BF7" s="13"/>
      <c r="BG7" s="13"/>
    </row>
    <row r="8" spans="1:59" s="41" customFormat="1" ht="115.15" customHeight="1" x14ac:dyDescent="0.2">
      <c r="A8" s="37" t="s">
        <v>980</v>
      </c>
      <c r="B8" s="38" t="s">
        <v>981</v>
      </c>
      <c r="C8" s="39" t="s">
        <v>980</v>
      </c>
      <c r="D8" s="38" t="s">
        <v>981</v>
      </c>
      <c r="E8" s="38" t="s">
        <v>980</v>
      </c>
      <c r="F8" s="38" t="s">
        <v>981</v>
      </c>
      <c r="G8" s="38" t="s">
        <v>980</v>
      </c>
      <c r="H8" s="38" t="s">
        <v>981</v>
      </c>
      <c r="I8" s="1828"/>
      <c r="J8" s="1828"/>
      <c r="K8" s="1828"/>
      <c r="L8" s="1828"/>
      <c r="M8" s="1833"/>
      <c r="N8" s="1835"/>
      <c r="O8" s="1837"/>
      <c r="P8" s="1837"/>
      <c r="Q8" s="1828"/>
      <c r="R8" s="1839"/>
      <c r="S8" s="40" t="s">
        <v>982</v>
      </c>
      <c r="T8" s="1013" t="s">
        <v>981</v>
      </c>
      <c r="U8" s="30" t="s">
        <v>983</v>
      </c>
      <c r="V8" s="29" t="s">
        <v>984</v>
      </c>
      <c r="W8" s="31" t="s">
        <v>985</v>
      </c>
      <c r="X8" s="31" t="s">
        <v>986</v>
      </c>
      <c r="Y8" s="31" t="s">
        <v>987</v>
      </c>
      <c r="Z8" s="31" t="s">
        <v>988</v>
      </c>
      <c r="AA8" s="31" t="s">
        <v>989</v>
      </c>
      <c r="AB8" s="31" t="s">
        <v>990</v>
      </c>
      <c r="AC8" s="31" t="s">
        <v>991</v>
      </c>
      <c r="AD8" s="31" t="s">
        <v>992</v>
      </c>
      <c r="AE8" s="31" t="s">
        <v>993</v>
      </c>
      <c r="AF8" s="31" t="s">
        <v>994</v>
      </c>
      <c r="AG8" s="31" t="s">
        <v>995</v>
      </c>
      <c r="AH8" s="31" t="s">
        <v>996</v>
      </c>
      <c r="AI8" s="31" t="s">
        <v>997</v>
      </c>
      <c r="AJ8" s="1844"/>
      <c r="AK8" s="1846"/>
      <c r="AL8" s="1846"/>
      <c r="AM8" s="1848"/>
      <c r="AN8" s="16"/>
      <c r="AO8" s="16"/>
      <c r="AP8" s="16"/>
      <c r="AQ8" s="16"/>
      <c r="AR8" s="16"/>
      <c r="AS8" s="16"/>
      <c r="AT8" s="16"/>
      <c r="AU8" s="16"/>
      <c r="AV8" s="16"/>
      <c r="AW8" s="16"/>
      <c r="AX8" s="16"/>
      <c r="AY8" s="16"/>
      <c r="AZ8" s="16"/>
      <c r="BA8" s="16"/>
      <c r="BB8" s="16"/>
      <c r="BC8" s="16"/>
      <c r="BD8" s="16"/>
      <c r="BE8" s="16"/>
      <c r="BF8" s="16"/>
      <c r="BG8" s="16"/>
    </row>
    <row r="9" spans="1:59" s="12" customFormat="1" ht="27" customHeight="1" x14ac:dyDescent="0.2">
      <c r="A9" s="33">
        <v>2</v>
      </c>
      <c r="B9" s="34" t="s">
        <v>263</v>
      </c>
      <c r="C9" s="4"/>
      <c r="D9" s="4"/>
      <c r="E9" s="4"/>
      <c r="F9" s="5"/>
      <c r="G9" s="5"/>
      <c r="H9" s="4"/>
      <c r="I9" s="4"/>
      <c r="J9" s="4"/>
      <c r="K9" s="1108"/>
      <c r="L9" s="5"/>
      <c r="M9" s="6"/>
      <c r="N9" s="7"/>
      <c r="O9" s="5"/>
      <c r="P9" s="5"/>
      <c r="Q9" s="5"/>
      <c r="R9" s="8"/>
      <c r="S9" s="9"/>
      <c r="T9" s="1108"/>
      <c r="U9" s="4"/>
      <c r="V9" s="4"/>
      <c r="W9" s="4"/>
      <c r="X9" s="4"/>
      <c r="Y9" s="4"/>
      <c r="Z9" s="4"/>
      <c r="AA9" s="4"/>
      <c r="AB9" s="4"/>
      <c r="AC9" s="4"/>
      <c r="AD9" s="4"/>
      <c r="AE9" s="4"/>
      <c r="AF9" s="4"/>
      <c r="AG9" s="4"/>
      <c r="AH9" s="4"/>
      <c r="AI9" s="4"/>
      <c r="AJ9" s="4"/>
      <c r="AK9" s="10"/>
      <c r="AL9" s="10"/>
      <c r="AM9" s="11"/>
      <c r="AN9" s="13"/>
      <c r="AO9" s="13"/>
      <c r="AP9" s="13"/>
      <c r="AQ9" s="13"/>
      <c r="AR9" s="13"/>
      <c r="AS9" s="13"/>
      <c r="AT9" s="13"/>
      <c r="AU9" s="13"/>
      <c r="AV9" s="13"/>
      <c r="AW9" s="13"/>
      <c r="AX9" s="13"/>
      <c r="AY9" s="13"/>
      <c r="AZ9" s="13"/>
      <c r="BA9" s="13"/>
      <c r="BB9" s="13"/>
      <c r="BC9" s="13"/>
      <c r="BD9" s="13"/>
      <c r="BE9" s="13"/>
      <c r="BF9" s="13"/>
      <c r="BG9" s="13"/>
    </row>
    <row r="10" spans="1:59" s="13" customFormat="1" ht="27" customHeight="1" x14ac:dyDescent="0.2">
      <c r="A10" s="1885"/>
      <c r="B10" s="1886"/>
      <c r="C10" s="290">
        <v>1702</v>
      </c>
      <c r="D10" s="36" t="s">
        <v>1548</v>
      </c>
      <c r="E10" s="87"/>
      <c r="F10" s="88"/>
      <c r="G10" s="88"/>
      <c r="H10" s="87"/>
      <c r="I10" s="87"/>
      <c r="J10" s="87"/>
      <c r="K10" s="89"/>
      <c r="L10" s="88"/>
      <c r="M10" s="90"/>
      <c r="N10" s="91"/>
      <c r="O10" s="88"/>
      <c r="P10" s="88"/>
      <c r="Q10" s="88"/>
      <c r="R10" s="92"/>
      <c r="S10" s="93"/>
      <c r="T10" s="89"/>
      <c r="U10" s="87"/>
      <c r="V10" s="87"/>
      <c r="W10" s="87"/>
      <c r="X10" s="87"/>
      <c r="Y10" s="87"/>
      <c r="Z10" s="87"/>
      <c r="AA10" s="87"/>
      <c r="AB10" s="87"/>
      <c r="AC10" s="87"/>
      <c r="AD10" s="87"/>
      <c r="AE10" s="87"/>
      <c r="AF10" s="87"/>
      <c r="AG10" s="87"/>
      <c r="AH10" s="87"/>
      <c r="AI10" s="87"/>
      <c r="AJ10" s="87"/>
      <c r="AK10" s="94"/>
      <c r="AL10" s="94"/>
      <c r="AM10" s="95"/>
    </row>
    <row r="11" spans="1:59" s="251" customFormat="1" ht="95.25" customHeight="1" x14ac:dyDescent="0.2">
      <c r="A11" s="1885"/>
      <c r="B11" s="1886"/>
      <c r="C11" s="1200"/>
      <c r="D11" s="1200"/>
      <c r="E11" s="2522">
        <v>1702011</v>
      </c>
      <c r="F11" s="2507" t="s">
        <v>311</v>
      </c>
      <c r="G11" s="2523">
        <v>170201100</v>
      </c>
      <c r="H11" s="2507" t="s">
        <v>312</v>
      </c>
      <c r="I11" s="2525">
        <v>30</v>
      </c>
      <c r="J11" s="1200" t="s">
        <v>1549</v>
      </c>
      <c r="K11" s="2518" t="s">
        <v>313</v>
      </c>
      <c r="L11" s="1892" t="s">
        <v>314</v>
      </c>
      <c r="M11" s="2529">
        <f>SUM(R11:R12)/N11</f>
        <v>0.51480637813211849</v>
      </c>
      <c r="N11" s="2514">
        <f>SUM(R11:R14)</f>
        <v>439000000</v>
      </c>
      <c r="O11" s="2519" t="s">
        <v>315</v>
      </c>
      <c r="P11" s="2527" t="s">
        <v>1550</v>
      </c>
      <c r="Q11" s="2527" t="s">
        <v>1551</v>
      </c>
      <c r="R11" s="492">
        <v>56000000</v>
      </c>
      <c r="S11" s="2530">
        <v>20</v>
      </c>
      <c r="T11" s="2532" t="s">
        <v>1552</v>
      </c>
      <c r="U11" s="2468">
        <v>140</v>
      </c>
      <c r="V11" s="2468">
        <v>160</v>
      </c>
      <c r="W11" s="2468"/>
      <c r="X11" s="2468"/>
      <c r="Y11" s="2468">
        <v>250</v>
      </c>
      <c r="Z11" s="2468">
        <v>50</v>
      </c>
      <c r="AA11" s="2465"/>
      <c r="AB11" s="2465"/>
      <c r="AC11" s="2465"/>
      <c r="AD11" s="2465"/>
      <c r="AE11" s="2465"/>
      <c r="AF11" s="2465"/>
      <c r="AG11" s="2465"/>
      <c r="AH11" s="2465"/>
      <c r="AI11" s="2468"/>
      <c r="AJ11" s="2468">
        <v>300</v>
      </c>
      <c r="AK11" s="2433"/>
      <c r="AL11" s="2433"/>
      <c r="AM11" s="2435" t="s">
        <v>1553</v>
      </c>
    </row>
    <row r="12" spans="1:59" s="251" customFormat="1" ht="95.25" customHeight="1" x14ac:dyDescent="0.2">
      <c r="A12" s="1885"/>
      <c r="B12" s="1886"/>
      <c r="C12" s="1200"/>
      <c r="D12" s="1200"/>
      <c r="E12" s="2482"/>
      <c r="F12" s="2508"/>
      <c r="G12" s="2524"/>
      <c r="H12" s="2508"/>
      <c r="I12" s="2526"/>
      <c r="J12" s="1343" t="s">
        <v>1554</v>
      </c>
      <c r="K12" s="1970"/>
      <c r="L12" s="1893"/>
      <c r="M12" s="2529"/>
      <c r="N12" s="2515"/>
      <c r="O12" s="2520"/>
      <c r="P12" s="2528"/>
      <c r="Q12" s="2528"/>
      <c r="R12" s="1355">
        <v>170000000</v>
      </c>
      <c r="S12" s="2531"/>
      <c r="T12" s="2533"/>
      <c r="U12" s="2469"/>
      <c r="V12" s="2469"/>
      <c r="W12" s="2469"/>
      <c r="X12" s="2469"/>
      <c r="Y12" s="2469"/>
      <c r="Z12" s="2469"/>
      <c r="AA12" s="2466"/>
      <c r="AB12" s="2466"/>
      <c r="AC12" s="2466"/>
      <c r="AD12" s="2466"/>
      <c r="AE12" s="2466"/>
      <c r="AF12" s="2466"/>
      <c r="AG12" s="2466"/>
      <c r="AH12" s="2466"/>
      <c r="AI12" s="2469"/>
      <c r="AJ12" s="2469"/>
      <c r="AK12" s="2443"/>
      <c r="AL12" s="2443"/>
      <c r="AM12" s="2444"/>
    </row>
    <row r="13" spans="1:59" s="251" customFormat="1" ht="95.25" customHeight="1" x14ac:dyDescent="0.2">
      <c r="A13" s="1885"/>
      <c r="B13" s="1886"/>
      <c r="C13" s="1200"/>
      <c r="D13" s="1200"/>
      <c r="E13" s="297">
        <v>1702007</v>
      </c>
      <c r="F13" s="1216" t="s">
        <v>316</v>
      </c>
      <c r="G13" s="1344">
        <v>170200700</v>
      </c>
      <c r="H13" s="1243" t="s">
        <v>317</v>
      </c>
      <c r="I13" s="1243">
        <v>4</v>
      </c>
      <c r="J13" s="1200" t="s">
        <v>1555</v>
      </c>
      <c r="K13" s="1970"/>
      <c r="L13" s="1893"/>
      <c r="M13" s="1438">
        <f>R13/N11</f>
        <v>0.28018223234624146</v>
      </c>
      <c r="N13" s="2515"/>
      <c r="O13" s="2520"/>
      <c r="P13" s="292" t="s">
        <v>1556</v>
      </c>
      <c r="Q13" s="292" t="s">
        <v>1557</v>
      </c>
      <c r="R13" s="1356">
        <v>123000000</v>
      </c>
      <c r="S13" s="1237">
        <v>20</v>
      </c>
      <c r="T13" s="1200" t="s">
        <v>1552</v>
      </c>
      <c r="U13" s="2497"/>
      <c r="V13" s="2469"/>
      <c r="W13" s="2469"/>
      <c r="X13" s="2469"/>
      <c r="Y13" s="2469"/>
      <c r="Z13" s="2469"/>
      <c r="AA13" s="2466"/>
      <c r="AB13" s="2466"/>
      <c r="AC13" s="2466"/>
      <c r="AD13" s="2466"/>
      <c r="AE13" s="2466"/>
      <c r="AF13" s="2466"/>
      <c r="AG13" s="2466"/>
      <c r="AH13" s="2466"/>
      <c r="AI13" s="2469"/>
      <c r="AJ13" s="2469"/>
      <c r="AK13" s="2443"/>
      <c r="AL13" s="2443"/>
      <c r="AM13" s="2444"/>
    </row>
    <row r="14" spans="1:59" s="251" customFormat="1" ht="95.25" customHeight="1" x14ac:dyDescent="0.25">
      <c r="A14" s="1885"/>
      <c r="B14" s="1886"/>
      <c r="C14" s="1200"/>
      <c r="D14" s="1200"/>
      <c r="E14" s="297">
        <v>1702009</v>
      </c>
      <c r="F14" s="1216" t="s">
        <v>1558</v>
      </c>
      <c r="G14" s="1344">
        <v>170200900</v>
      </c>
      <c r="H14" s="1243" t="s">
        <v>318</v>
      </c>
      <c r="I14" s="1245">
        <v>168</v>
      </c>
      <c r="J14" s="1200" t="s">
        <v>1559</v>
      </c>
      <c r="K14" s="1959"/>
      <c r="L14" s="1894"/>
      <c r="M14" s="1438">
        <f>R14/N11</f>
        <v>0.20501138952164008</v>
      </c>
      <c r="N14" s="2516"/>
      <c r="O14" s="2521"/>
      <c r="P14" s="1345" t="s">
        <v>1560</v>
      </c>
      <c r="Q14" s="292" t="s">
        <v>1561</v>
      </c>
      <c r="R14" s="1356">
        <v>90000000</v>
      </c>
      <c r="S14" s="1237">
        <v>20</v>
      </c>
      <c r="T14" s="1200" t="s">
        <v>1552</v>
      </c>
      <c r="U14" s="2498"/>
      <c r="V14" s="2470"/>
      <c r="W14" s="2470"/>
      <c r="X14" s="2470"/>
      <c r="Y14" s="2470"/>
      <c r="Z14" s="2470"/>
      <c r="AA14" s="2467"/>
      <c r="AB14" s="2467"/>
      <c r="AC14" s="2467"/>
      <c r="AD14" s="2467"/>
      <c r="AE14" s="2467"/>
      <c r="AF14" s="2467"/>
      <c r="AG14" s="2467"/>
      <c r="AH14" s="2467"/>
      <c r="AI14" s="2470"/>
      <c r="AJ14" s="2470"/>
      <c r="AK14" s="2434"/>
      <c r="AL14" s="2434"/>
      <c r="AM14" s="2436"/>
    </row>
    <row r="15" spans="1:59" s="251" customFormat="1" ht="132" customHeight="1" x14ac:dyDescent="0.2">
      <c r="A15" s="267"/>
      <c r="C15" s="1200"/>
      <c r="D15" s="1200"/>
      <c r="E15" s="2505">
        <v>1702017</v>
      </c>
      <c r="F15" s="2507" t="s">
        <v>1562</v>
      </c>
      <c r="G15" s="2509" t="s">
        <v>319</v>
      </c>
      <c r="H15" s="2510" t="s">
        <v>320</v>
      </c>
      <c r="I15" s="2512">
        <v>750</v>
      </c>
      <c r="J15" s="1200" t="s">
        <v>1563</v>
      </c>
      <c r="K15" s="2539" t="s">
        <v>321</v>
      </c>
      <c r="L15" s="2539" t="s">
        <v>1564</v>
      </c>
      <c r="M15" s="2562">
        <f>SUM(R15:R16)/N15</f>
        <v>0.66666666666666663</v>
      </c>
      <c r="N15" s="2514">
        <f>SUM(R15:R18)</f>
        <v>195000000</v>
      </c>
      <c r="O15" s="2542" t="s">
        <v>322</v>
      </c>
      <c r="P15" s="2490" t="s">
        <v>1565</v>
      </c>
      <c r="Q15" s="2492" t="s">
        <v>1566</v>
      </c>
      <c r="R15" s="1356">
        <v>90000000</v>
      </c>
      <c r="S15" s="2494">
        <v>20</v>
      </c>
      <c r="T15" s="2495" t="s">
        <v>1552</v>
      </c>
      <c r="U15" s="2496">
        <v>25</v>
      </c>
      <c r="V15" s="2468">
        <v>25</v>
      </c>
      <c r="W15" s="2468">
        <v>10</v>
      </c>
      <c r="X15" s="2468">
        <v>10</v>
      </c>
      <c r="Y15" s="2468">
        <v>20</v>
      </c>
      <c r="Z15" s="2468">
        <v>10</v>
      </c>
      <c r="AA15" s="2465">
        <v>2145</v>
      </c>
      <c r="AB15" s="2465">
        <v>12718</v>
      </c>
      <c r="AC15" s="2465">
        <v>26</v>
      </c>
      <c r="AD15" s="2465"/>
      <c r="AE15" s="2465"/>
      <c r="AF15" s="2465"/>
      <c r="AG15" s="2465"/>
      <c r="AH15" s="2465"/>
      <c r="AI15" s="2468"/>
      <c r="AJ15" s="2468">
        <v>50</v>
      </c>
      <c r="AK15" s="2433"/>
      <c r="AL15" s="2433"/>
      <c r="AM15" s="2435" t="s">
        <v>1553</v>
      </c>
    </row>
    <row r="16" spans="1:59" ht="132" customHeight="1" x14ac:dyDescent="0.2">
      <c r="C16" s="1020"/>
      <c r="D16" s="1020"/>
      <c r="E16" s="2506"/>
      <c r="F16" s="2508"/>
      <c r="G16" s="2478"/>
      <c r="H16" s="2511"/>
      <c r="I16" s="2513"/>
      <c r="J16" s="1346" t="s">
        <v>1567</v>
      </c>
      <c r="K16" s="2540"/>
      <c r="L16" s="2540"/>
      <c r="M16" s="2563"/>
      <c r="N16" s="2515"/>
      <c r="O16" s="2543"/>
      <c r="P16" s="2517"/>
      <c r="Q16" s="2493"/>
      <c r="R16" s="1356">
        <v>40000000</v>
      </c>
      <c r="S16" s="2494"/>
      <c r="T16" s="2495"/>
      <c r="U16" s="2497"/>
      <c r="V16" s="2469"/>
      <c r="W16" s="2469"/>
      <c r="X16" s="2469"/>
      <c r="Y16" s="2469"/>
      <c r="Z16" s="2469"/>
      <c r="AA16" s="2466"/>
      <c r="AB16" s="2466"/>
      <c r="AC16" s="2466"/>
      <c r="AD16" s="2466"/>
      <c r="AE16" s="2466"/>
      <c r="AF16" s="2466"/>
      <c r="AG16" s="2466"/>
      <c r="AH16" s="2466"/>
      <c r="AI16" s="2469"/>
      <c r="AJ16" s="2469"/>
      <c r="AK16" s="2443"/>
      <c r="AL16" s="2443"/>
      <c r="AM16" s="2444"/>
    </row>
    <row r="17" spans="1:39" ht="153.6" customHeight="1" x14ac:dyDescent="0.2">
      <c r="C17" s="1020"/>
      <c r="D17" s="1020"/>
      <c r="E17" s="297">
        <v>1702014</v>
      </c>
      <c r="F17" s="1216" t="s">
        <v>1568</v>
      </c>
      <c r="G17" s="300" t="s">
        <v>323</v>
      </c>
      <c r="H17" s="1243" t="s">
        <v>324</v>
      </c>
      <c r="I17" s="1347">
        <v>25</v>
      </c>
      <c r="J17" s="1200" t="s">
        <v>1569</v>
      </c>
      <c r="K17" s="2540"/>
      <c r="L17" s="2540"/>
      <c r="M17" s="1438">
        <f>R17/N15</f>
        <v>0.23076923076923078</v>
      </c>
      <c r="N17" s="2515"/>
      <c r="O17" s="2543"/>
      <c r="P17" s="292" t="s">
        <v>1570</v>
      </c>
      <c r="Q17" s="292" t="s">
        <v>1571</v>
      </c>
      <c r="R17" s="1356">
        <v>45000000</v>
      </c>
      <c r="S17" s="1197">
        <v>20</v>
      </c>
      <c r="T17" s="1194" t="s">
        <v>1552</v>
      </c>
      <c r="U17" s="2497"/>
      <c r="V17" s="2469"/>
      <c r="W17" s="2469"/>
      <c r="X17" s="2469"/>
      <c r="Y17" s="2469"/>
      <c r="Z17" s="2469"/>
      <c r="AA17" s="2466"/>
      <c r="AB17" s="2466"/>
      <c r="AC17" s="2466"/>
      <c r="AD17" s="2466"/>
      <c r="AE17" s="2466"/>
      <c r="AF17" s="2466"/>
      <c r="AG17" s="2466"/>
      <c r="AH17" s="2466"/>
      <c r="AI17" s="2469"/>
      <c r="AJ17" s="2469"/>
      <c r="AK17" s="2443"/>
      <c r="AL17" s="2443"/>
      <c r="AM17" s="2444"/>
    </row>
    <row r="18" spans="1:39" ht="136.15" customHeight="1" x14ac:dyDescent="0.2">
      <c r="C18" s="1020"/>
      <c r="D18" s="1020"/>
      <c r="E18" s="297">
        <v>1702021</v>
      </c>
      <c r="F18" s="1216" t="s">
        <v>325</v>
      </c>
      <c r="G18" s="300" t="s">
        <v>326</v>
      </c>
      <c r="H18" s="1243" t="s">
        <v>327</v>
      </c>
      <c r="I18" s="1243">
        <v>150</v>
      </c>
      <c r="J18" s="1200" t="s">
        <v>1572</v>
      </c>
      <c r="K18" s="2541"/>
      <c r="L18" s="2541"/>
      <c r="M18" s="1438">
        <f>R18/N15</f>
        <v>0.10256410256410256</v>
      </c>
      <c r="N18" s="2516"/>
      <c r="O18" s="2544"/>
      <c r="P18" s="293" t="s">
        <v>1573</v>
      </c>
      <c r="Q18" s="292" t="s">
        <v>1574</v>
      </c>
      <c r="R18" s="1356">
        <v>20000000</v>
      </c>
      <c r="S18" s="1197">
        <v>20</v>
      </c>
      <c r="T18" s="1194" t="s">
        <v>1552</v>
      </c>
      <c r="U18" s="2498"/>
      <c r="V18" s="2470"/>
      <c r="W18" s="2470"/>
      <c r="X18" s="2470"/>
      <c r="Y18" s="2470"/>
      <c r="Z18" s="2470"/>
      <c r="AA18" s="2467"/>
      <c r="AB18" s="2467"/>
      <c r="AC18" s="2467"/>
      <c r="AD18" s="2467"/>
      <c r="AE18" s="2467"/>
      <c r="AF18" s="2467"/>
      <c r="AG18" s="2467"/>
      <c r="AH18" s="2467"/>
      <c r="AI18" s="2470"/>
      <c r="AJ18" s="2470"/>
      <c r="AK18" s="2434"/>
      <c r="AL18" s="2434"/>
      <c r="AM18" s="2436"/>
    </row>
    <row r="19" spans="1:39" ht="106.15" customHeight="1" x14ac:dyDescent="0.2">
      <c r="C19" s="1020"/>
      <c r="D19" s="1046"/>
      <c r="E19" s="297">
        <v>1702038</v>
      </c>
      <c r="F19" s="2536" t="s">
        <v>328</v>
      </c>
      <c r="G19" s="1216" t="s">
        <v>329</v>
      </c>
      <c r="H19" s="1213" t="s">
        <v>330</v>
      </c>
      <c r="I19" s="1243">
        <v>30</v>
      </c>
      <c r="J19" s="1200" t="s">
        <v>1575</v>
      </c>
      <c r="K19" s="2518" t="s">
        <v>331</v>
      </c>
      <c r="L19" s="2538" t="s">
        <v>332</v>
      </c>
      <c r="M19" s="1439">
        <f>R19/N19</f>
        <v>0.7831325301204819</v>
      </c>
      <c r="N19" s="2534">
        <f>SUM(R19:R20)</f>
        <v>83000000</v>
      </c>
      <c r="O19" s="2538" t="s">
        <v>333</v>
      </c>
      <c r="P19" s="2527" t="s">
        <v>1576</v>
      </c>
      <c r="Q19" s="292" t="s">
        <v>1577</v>
      </c>
      <c r="R19" s="1356">
        <v>65000000</v>
      </c>
      <c r="S19" s="1197">
        <v>20</v>
      </c>
      <c r="T19" s="1194" t="s">
        <v>1552</v>
      </c>
      <c r="U19" s="2503">
        <v>480</v>
      </c>
      <c r="V19" s="2501">
        <v>500</v>
      </c>
      <c r="W19" s="2501"/>
      <c r="X19" s="2501">
        <v>150</v>
      </c>
      <c r="Y19" s="2501">
        <v>680</v>
      </c>
      <c r="Z19" s="2501">
        <v>150</v>
      </c>
      <c r="AA19" s="2499"/>
      <c r="AB19" s="2499"/>
      <c r="AC19" s="2499"/>
      <c r="AD19" s="2499"/>
      <c r="AE19" s="2499"/>
      <c r="AF19" s="2499"/>
      <c r="AG19" s="2501"/>
      <c r="AH19" s="2501"/>
      <c r="AI19" s="2501"/>
      <c r="AJ19" s="2501">
        <v>980</v>
      </c>
      <c r="AK19" s="2483"/>
      <c r="AL19" s="2483"/>
      <c r="AM19" s="2435" t="s">
        <v>1553</v>
      </c>
    </row>
    <row r="20" spans="1:39" ht="132.6" customHeight="1" x14ac:dyDescent="0.2">
      <c r="C20" s="1020"/>
      <c r="D20" s="1046"/>
      <c r="E20" s="297">
        <v>1702038</v>
      </c>
      <c r="F20" s="2537"/>
      <c r="G20" s="1216" t="s">
        <v>334</v>
      </c>
      <c r="H20" s="1213" t="s">
        <v>335</v>
      </c>
      <c r="I20" s="1243">
        <v>80</v>
      </c>
      <c r="J20" s="1200" t="s">
        <v>1575</v>
      </c>
      <c r="K20" s="1959"/>
      <c r="L20" s="2538"/>
      <c r="M20" s="1439">
        <f>R20/N19</f>
        <v>0.21686746987951808</v>
      </c>
      <c r="N20" s="2535"/>
      <c r="O20" s="2538"/>
      <c r="P20" s="2528"/>
      <c r="Q20" s="292" t="s">
        <v>1578</v>
      </c>
      <c r="R20" s="1356">
        <v>18000000</v>
      </c>
      <c r="S20" s="1197">
        <v>20</v>
      </c>
      <c r="T20" s="1194" t="s">
        <v>1552</v>
      </c>
      <c r="U20" s="2504"/>
      <c r="V20" s="2502"/>
      <c r="W20" s="2502"/>
      <c r="X20" s="2502"/>
      <c r="Y20" s="2502"/>
      <c r="Z20" s="2502"/>
      <c r="AA20" s="2500"/>
      <c r="AB20" s="2500"/>
      <c r="AC20" s="2500"/>
      <c r="AD20" s="2500"/>
      <c r="AE20" s="2500"/>
      <c r="AF20" s="2500"/>
      <c r="AG20" s="2502"/>
      <c r="AH20" s="2502"/>
      <c r="AI20" s="2502"/>
      <c r="AJ20" s="2502"/>
      <c r="AK20" s="2484"/>
      <c r="AL20" s="2484"/>
      <c r="AM20" s="2436"/>
    </row>
    <row r="21" spans="1:39" ht="99" customHeight="1" x14ac:dyDescent="0.2">
      <c r="C21" s="1046"/>
      <c r="D21" s="1046"/>
      <c r="E21" s="297">
        <v>1702023</v>
      </c>
      <c r="F21" s="1216" t="s">
        <v>280</v>
      </c>
      <c r="G21" s="1216" t="s">
        <v>336</v>
      </c>
      <c r="H21" s="1213" t="s">
        <v>337</v>
      </c>
      <c r="I21" s="1243">
        <v>1</v>
      </c>
      <c r="J21" s="1200" t="s">
        <v>1579</v>
      </c>
      <c r="K21" s="2545" t="s">
        <v>338</v>
      </c>
      <c r="L21" s="2546" t="s">
        <v>339</v>
      </c>
      <c r="M21" s="544">
        <f>R21/N21</f>
        <v>0.5</v>
      </c>
      <c r="N21" s="2549">
        <f>SUM(R21:R22)</f>
        <v>90000000</v>
      </c>
      <c r="O21" s="2547" t="s">
        <v>339</v>
      </c>
      <c r="P21" s="1099" t="s">
        <v>1580</v>
      </c>
      <c r="Q21" s="1348" t="s">
        <v>1581</v>
      </c>
      <c r="R21" s="1356">
        <v>45000000</v>
      </c>
      <c r="S21" s="1197">
        <v>20</v>
      </c>
      <c r="T21" s="1194" t="s">
        <v>1552</v>
      </c>
      <c r="U21" s="2503">
        <v>65000</v>
      </c>
      <c r="V21" s="2501">
        <v>65000</v>
      </c>
      <c r="W21" s="2501">
        <v>22000</v>
      </c>
      <c r="X21" s="2501">
        <v>14000</v>
      </c>
      <c r="Y21" s="2501">
        <v>79000</v>
      </c>
      <c r="Z21" s="2501">
        <v>15000</v>
      </c>
      <c r="AA21" s="2499"/>
      <c r="AB21" s="2499"/>
      <c r="AC21" s="2499"/>
      <c r="AD21" s="2499"/>
      <c r="AE21" s="2499"/>
      <c r="AF21" s="2499"/>
      <c r="AG21" s="2499"/>
      <c r="AH21" s="2499"/>
      <c r="AI21" s="2501"/>
      <c r="AJ21" s="2501">
        <v>130000</v>
      </c>
      <c r="AK21" s="2483"/>
      <c r="AL21" s="2483"/>
      <c r="AM21" s="2435" t="s">
        <v>1553</v>
      </c>
    </row>
    <row r="22" spans="1:39" ht="94.15" customHeight="1" x14ac:dyDescent="0.2">
      <c r="C22" s="1046"/>
      <c r="D22" s="1046"/>
      <c r="E22" s="297">
        <v>1702024</v>
      </c>
      <c r="F22" s="1216" t="s">
        <v>340</v>
      </c>
      <c r="G22" s="300" t="s">
        <v>341</v>
      </c>
      <c r="H22" s="1243" t="s">
        <v>342</v>
      </c>
      <c r="I22" s="1243">
        <v>12</v>
      </c>
      <c r="J22" s="1200" t="s">
        <v>1582</v>
      </c>
      <c r="K22" s="2545"/>
      <c r="L22" s="2546"/>
      <c r="M22" s="544">
        <f>R22/N21</f>
        <v>0.5</v>
      </c>
      <c r="N22" s="2550"/>
      <c r="O22" s="2548"/>
      <c r="P22" s="545" t="s">
        <v>1583</v>
      </c>
      <c r="Q22" s="1348" t="s">
        <v>1584</v>
      </c>
      <c r="R22" s="1356">
        <v>45000000</v>
      </c>
      <c r="S22" s="1197">
        <v>20</v>
      </c>
      <c r="T22" s="1194" t="s">
        <v>1552</v>
      </c>
      <c r="U22" s="2504"/>
      <c r="V22" s="2502"/>
      <c r="W22" s="2502"/>
      <c r="X22" s="2502"/>
      <c r="Y22" s="2502"/>
      <c r="Z22" s="2502"/>
      <c r="AA22" s="2500"/>
      <c r="AB22" s="2500"/>
      <c r="AC22" s="2500"/>
      <c r="AD22" s="2500"/>
      <c r="AE22" s="2500"/>
      <c r="AF22" s="2500"/>
      <c r="AG22" s="2500"/>
      <c r="AH22" s="2500"/>
      <c r="AI22" s="2502"/>
      <c r="AJ22" s="2502"/>
      <c r="AK22" s="2484"/>
      <c r="AL22" s="2484"/>
      <c r="AM22" s="2436"/>
    </row>
    <row r="23" spans="1:39" ht="193.9" customHeight="1" x14ac:dyDescent="0.2">
      <c r="C23" s="1046"/>
      <c r="D23" s="1046"/>
      <c r="E23" s="297">
        <v>1702025</v>
      </c>
      <c r="F23" s="1216" t="s">
        <v>343</v>
      </c>
      <c r="G23" s="300" t="s">
        <v>344</v>
      </c>
      <c r="H23" s="1243" t="s">
        <v>345</v>
      </c>
      <c r="I23" s="1243">
        <v>25</v>
      </c>
      <c r="J23" s="1200" t="s">
        <v>1585</v>
      </c>
      <c r="K23" s="1342" t="s">
        <v>346</v>
      </c>
      <c r="L23" s="1213" t="s">
        <v>347</v>
      </c>
      <c r="M23" s="544">
        <f>R23/N23</f>
        <v>1</v>
      </c>
      <c r="N23" s="188">
        <f>SUM(R23)</f>
        <v>27000000</v>
      </c>
      <c r="O23" s="296" t="s">
        <v>348</v>
      </c>
      <c r="P23" s="296" t="s">
        <v>1586</v>
      </c>
      <c r="Q23" s="292" t="s">
        <v>1587</v>
      </c>
      <c r="R23" s="1356">
        <v>27000000</v>
      </c>
      <c r="S23" s="1197">
        <v>20</v>
      </c>
      <c r="T23" s="1194" t="s">
        <v>1552</v>
      </c>
      <c r="U23" s="1352">
        <v>1057</v>
      </c>
      <c r="V23" s="294">
        <v>832</v>
      </c>
      <c r="W23" s="294">
        <v>253</v>
      </c>
      <c r="X23" s="294">
        <v>142</v>
      </c>
      <c r="Y23" s="294">
        <v>1200</v>
      </c>
      <c r="Z23" s="294">
        <v>663</v>
      </c>
      <c r="AA23" s="295"/>
      <c r="AB23" s="295"/>
      <c r="AC23" s="295"/>
      <c r="AD23" s="295"/>
      <c r="AE23" s="295"/>
      <c r="AF23" s="295"/>
      <c r="AG23" s="294">
        <v>582</v>
      </c>
      <c r="AH23" s="294">
        <v>33</v>
      </c>
      <c r="AI23" s="294">
        <v>51</v>
      </c>
      <c r="AJ23" s="294">
        <v>1889</v>
      </c>
      <c r="AK23" s="1025"/>
      <c r="AL23" s="1025"/>
      <c r="AM23" s="1024" t="s">
        <v>1553</v>
      </c>
    </row>
    <row r="24" spans="1:39" ht="27" customHeight="1" x14ac:dyDescent="0.2">
      <c r="C24" s="290">
        <v>1703</v>
      </c>
      <c r="D24" s="36" t="s">
        <v>349</v>
      </c>
      <c r="E24" s="87"/>
      <c r="F24" s="88"/>
      <c r="G24" s="88"/>
      <c r="H24" s="87"/>
      <c r="I24" s="87"/>
      <c r="J24" s="87"/>
      <c r="K24" s="89"/>
      <c r="L24" s="88"/>
      <c r="M24" s="90"/>
      <c r="N24" s="91"/>
      <c r="O24" s="88"/>
      <c r="P24" s="88"/>
      <c r="Q24" s="88"/>
      <c r="R24" s="48"/>
      <c r="S24" s="49"/>
      <c r="T24" s="50"/>
      <c r="U24" s="87"/>
      <c r="V24" s="87"/>
      <c r="W24" s="87"/>
      <c r="X24" s="87"/>
      <c r="Y24" s="87"/>
      <c r="Z24" s="87"/>
      <c r="AA24" s="87"/>
      <c r="AB24" s="87"/>
      <c r="AC24" s="87"/>
      <c r="AD24" s="87"/>
      <c r="AE24" s="87"/>
      <c r="AF24" s="87"/>
      <c r="AG24" s="87"/>
      <c r="AH24" s="87"/>
      <c r="AI24" s="87"/>
      <c r="AJ24" s="87"/>
      <c r="AK24" s="94"/>
      <c r="AL24" s="94"/>
      <c r="AM24" s="95"/>
    </row>
    <row r="25" spans="1:39" s="251" customFormat="1" ht="179.45" customHeight="1" x14ac:dyDescent="0.2">
      <c r="A25" s="267"/>
      <c r="C25" s="1200"/>
      <c r="D25" s="1200"/>
      <c r="E25" s="297">
        <v>1703013</v>
      </c>
      <c r="F25" s="1216" t="s">
        <v>1588</v>
      </c>
      <c r="G25" s="300" t="s">
        <v>350</v>
      </c>
      <c r="H25" s="1243" t="s">
        <v>351</v>
      </c>
      <c r="I25" s="1243">
        <v>100</v>
      </c>
      <c r="J25" s="1200" t="s">
        <v>1589</v>
      </c>
      <c r="K25" s="1342" t="s">
        <v>352</v>
      </c>
      <c r="L25" s="1214" t="s">
        <v>353</v>
      </c>
      <c r="M25" s="544">
        <f>R25/N25</f>
        <v>1</v>
      </c>
      <c r="N25" s="188">
        <f>SUM(R25)</f>
        <v>75000000</v>
      </c>
      <c r="O25" s="296" t="s">
        <v>354</v>
      </c>
      <c r="P25" s="296" t="s">
        <v>1590</v>
      </c>
      <c r="Q25" s="292" t="s">
        <v>1591</v>
      </c>
      <c r="R25" s="1356">
        <v>75000000</v>
      </c>
      <c r="S25" s="1237">
        <v>20</v>
      </c>
      <c r="T25" s="1200" t="s">
        <v>1552</v>
      </c>
      <c r="U25" s="1352">
        <v>270331</v>
      </c>
      <c r="V25" s="294">
        <v>291286</v>
      </c>
      <c r="W25" s="294">
        <v>102045</v>
      </c>
      <c r="X25" s="294">
        <v>141228</v>
      </c>
      <c r="Y25" s="294">
        <v>310195</v>
      </c>
      <c r="Z25" s="294">
        <v>110694</v>
      </c>
      <c r="AA25" s="295"/>
      <c r="AB25" s="295"/>
      <c r="AC25" s="295"/>
      <c r="AD25" s="295"/>
      <c r="AE25" s="295"/>
      <c r="AF25" s="295"/>
      <c r="AG25" s="294"/>
      <c r="AH25" s="294"/>
      <c r="AI25" s="294"/>
      <c r="AJ25" s="294">
        <v>562117</v>
      </c>
      <c r="AK25" s="1195"/>
      <c r="AL25" s="1195"/>
      <c r="AM25" s="1201" t="s">
        <v>1553</v>
      </c>
    </row>
    <row r="26" spans="1:39" ht="27" customHeight="1" x14ac:dyDescent="0.2">
      <c r="C26" s="290">
        <v>1704</v>
      </c>
      <c r="D26" s="36" t="s">
        <v>355</v>
      </c>
      <c r="E26" s="87"/>
      <c r="F26" s="88"/>
      <c r="G26" s="88"/>
      <c r="H26" s="87"/>
      <c r="I26" s="87"/>
      <c r="J26" s="87"/>
      <c r="K26" s="89"/>
      <c r="L26" s="88"/>
      <c r="M26" s="90"/>
      <c r="N26" s="91"/>
      <c r="O26" s="88"/>
      <c r="P26" s="88"/>
      <c r="Q26" s="88"/>
      <c r="R26" s="48"/>
      <c r="S26" s="49"/>
      <c r="T26" s="50"/>
      <c r="U26" s="87"/>
      <c r="V26" s="87"/>
      <c r="W26" s="87"/>
      <c r="X26" s="87"/>
      <c r="Y26" s="87"/>
      <c r="Z26" s="87"/>
      <c r="AA26" s="87"/>
      <c r="AB26" s="87"/>
      <c r="AC26" s="87"/>
      <c r="AD26" s="87"/>
      <c r="AE26" s="87"/>
      <c r="AF26" s="87"/>
      <c r="AG26" s="87"/>
      <c r="AH26" s="87"/>
      <c r="AI26" s="87"/>
      <c r="AJ26" s="87"/>
      <c r="AK26" s="94"/>
      <c r="AL26" s="94"/>
      <c r="AM26" s="95"/>
    </row>
    <row r="27" spans="1:39" ht="117" customHeight="1" x14ac:dyDescent="0.2">
      <c r="C27" s="1046"/>
      <c r="D27" s="1046"/>
      <c r="E27" s="297">
        <v>1704002</v>
      </c>
      <c r="F27" s="298" t="s">
        <v>356</v>
      </c>
      <c r="G27" s="299" t="s">
        <v>357</v>
      </c>
      <c r="H27" s="999" t="s">
        <v>1592</v>
      </c>
      <c r="I27" s="182">
        <v>1</v>
      </c>
      <c r="J27" s="1046" t="s">
        <v>1593</v>
      </c>
      <c r="K27" s="2561" t="s">
        <v>358</v>
      </c>
      <c r="L27" s="2411" t="s">
        <v>1594</v>
      </c>
      <c r="M27" s="544">
        <f>R27/N27</f>
        <v>0.6</v>
      </c>
      <c r="N27" s="2487">
        <f>SUM(R27:R28)</f>
        <v>70000000</v>
      </c>
      <c r="O27" s="2553" t="s">
        <v>359</v>
      </c>
      <c r="P27" s="296" t="s">
        <v>1595</v>
      </c>
      <c r="Q27" s="494" t="s">
        <v>1596</v>
      </c>
      <c r="R27" s="1357">
        <v>42000000</v>
      </c>
      <c r="S27" s="1197">
        <v>20</v>
      </c>
      <c r="T27" s="1194" t="s">
        <v>1552</v>
      </c>
      <c r="U27" s="2503">
        <v>295972</v>
      </c>
      <c r="V27" s="2501">
        <v>285580</v>
      </c>
      <c r="W27" s="2501">
        <v>135545</v>
      </c>
      <c r="X27" s="2501">
        <v>44254</v>
      </c>
      <c r="Y27" s="2501">
        <v>309146</v>
      </c>
      <c r="Z27" s="2501">
        <v>92607</v>
      </c>
      <c r="AA27" s="2499"/>
      <c r="AB27" s="2499"/>
      <c r="AC27" s="2499"/>
      <c r="AD27" s="2499"/>
      <c r="AE27" s="2499"/>
      <c r="AF27" s="2499"/>
      <c r="AG27" s="2501">
        <v>44350</v>
      </c>
      <c r="AH27" s="2501">
        <v>21944</v>
      </c>
      <c r="AI27" s="2501"/>
      <c r="AJ27" s="2501">
        <v>581552</v>
      </c>
      <c r="AK27" s="2483"/>
      <c r="AL27" s="2483"/>
      <c r="AM27" s="2435" t="s">
        <v>1553</v>
      </c>
    </row>
    <row r="28" spans="1:39" ht="138.6" customHeight="1" x14ac:dyDescent="0.2">
      <c r="C28" s="1046"/>
      <c r="D28" s="1046"/>
      <c r="E28" s="297">
        <v>1704017</v>
      </c>
      <c r="F28" s="298" t="s">
        <v>360</v>
      </c>
      <c r="G28" s="299" t="s">
        <v>361</v>
      </c>
      <c r="H28" s="999" t="s">
        <v>362</v>
      </c>
      <c r="I28" s="182">
        <v>150</v>
      </c>
      <c r="J28" s="1046" t="s">
        <v>1597</v>
      </c>
      <c r="K28" s="2561"/>
      <c r="L28" s="2411"/>
      <c r="M28" s="544">
        <f>R28/N27</f>
        <v>0.4</v>
      </c>
      <c r="N28" s="2489"/>
      <c r="O28" s="2554"/>
      <c r="P28" s="296" t="s">
        <v>1598</v>
      </c>
      <c r="Q28" s="494" t="s">
        <v>1599</v>
      </c>
      <c r="R28" s="1357">
        <v>28000000</v>
      </c>
      <c r="S28" s="1197">
        <v>20</v>
      </c>
      <c r="T28" s="1194" t="s">
        <v>1552</v>
      </c>
      <c r="U28" s="2504"/>
      <c r="V28" s="2502"/>
      <c r="W28" s="2502"/>
      <c r="X28" s="2502"/>
      <c r="Y28" s="2502"/>
      <c r="Z28" s="2502"/>
      <c r="AA28" s="2500"/>
      <c r="AB28" s="2500"/>
      <c r="AC28" s="2500"/>
      <c r="AD28" s="2500"/>
      <c r="AE28" s="2500"/>
      <c r="AF28" s="2500"/>
      <c r="AG28" s="2502"/>
      <c r="AH28" s="2502"/>
      <c r="AI28" s="2502"/>
      <c r="AJ28" s="2502"/>
      <c r="AK28" s="2484"/>
      <c r="AL28" s="2484"/>
      <c r="AM28" s="2436"/>
    </row>
    <row r="29" spans="1:39" ht="27" customHeight="1" x14ac:dyDescent="0.2">
      <c r="C29" s="290">
        <v>1706</v>
      </c>
      <c r="D29" s="36" t="s">
        <v>363</v>
      </c>
      <c r="E29" s="87"/>
      <c r="F29" s="88"/>
      <c r="G29" s="88"/>
      <c r="H29" s="87"/>
      <c r="I29" s="87"/>
      <c r="J29" s="87"/>
      <c r="K29" s="89"/>
      <c r="L29" s="88"/>
      <c r="M29" s="90"/>
      <c r="N29" s="91"/>
      <c r="O29" s="88"/>
      <c r="P29" s="88"/>
      <c r="Q29" s="88"/>
      <c r="R29" s="48"/>
      <c r="S29" s="49"/>
      <c r="T29" s="50"/>
      <c r="U29" s="87"/>
      <c r="V29" s="87"/>
      <c r="W29" s="87"/>
      <c r="X29" s="87"/>
      <c r="Y29" s="87"/>
      <c r="Z29" s="87"/>
      <c r="AA29" s="87"/>
      <c r="AB29" s="87"/>
      <c r="AC29" s="87"/>
      <c r="AD29" s="87"/>
      <c r="AE29" s="87"/>
      <c r="AF29" s="87"/>
      <c r="AG29" s="87"/>
      <c r="AH29" s="87"/>
      <c r="AI29" s="87"/>
      <c r="AJ29" s="87"/>
      <c r="AK29" s="94"/>
      <c r="AL29" s="94"/>
      <c r="AM29" s="95"/>
    </row>
    <row r="30" spans="1:39" s="251" customFormat="1" ht="183" customHeight="1" x14ac:dyDescent="0.2">
      <c r="A30" s="267"/>
      <c r="C30" s="1200"/>
      <c r="D30" s="1200"/>
      <c r="E30" s="297">
        <v>1706004</v>
      </c>
      <c r="F30" s="1216" t="s">
        <v>364</v>
      </c>
      <c r="G30" s="1216" t="s">
        <v>365</v>
      </c>
      <c r="H30" s="1213" t="s">
        <v>366</v>
      </c>
      <c r="I30" s="1243">
        <v>10</v>
      </c>
      <c r="J30" s="1200" t="s">
        <v>1600</v>
      </c>
      <c r="K30" s="1342" t="s">
        <v>367</v>
      </c>
      <c r="L30" s="1213" t="s">
        <v>368</v>
      </c>
      <c r="M30" s="544">
        <f>R30/N30</f>
        <v>1</v>
      </c>
      <c r="N30" s="188">
        <f>SUM(R30)</f>
        <v>20000000</v>
      </c>
      <c r="O30" s="296" t="s">
        <v>369</v>
      </c>
      <c r="P30" s="296" t="s">
        <v>1601</v>
      </c>
      <c r="Q30" s="292" t="s">
        <v>1602</v>
      </c>
      <c r="R30" s="1356">
        <v>20000000</v>
      </c>
      <c r="S30" s="1237">
        <v>20</v>
      </c>
      <c r="T30" s="1200" t="s">
        <v>1552</v>
      </c>
      <c r="U30" s="1352">
        <v>1233</v>
      </c>
      <c r="V30" s="294">
        <v>656</v>
      </c>
      <c r="W30" s="294">
        <v>253</v>
      </c>
      <c r="X30" s="294">
        <v>142</v>
      </c>
      <c r="Y30" s="294">
        <v>1200</v>
      </c>
      <c r="Z30" s="294">
        <v>663</v>
      </c>
      <c r="AA30" s="295">
        <v>126</v>
      </c>
      <c r="AB30" s="295">
        <v>120</v>
      </c>
      <c r="AC30" s="295"/>
      <c r="AD30" s="295"/>
      <c r="AE30" s="295"/>
      <c r="AF30" s="295"/>
      <c r="AG30" s="294">
        <v>582</v>
      </c>
      <c r="AH30" s="294">
        <v>33</v>
      </c>
      <c r="AI30" s="294">
        <v>51</v>
      </c>
      <c r="AJ30" s="294">
        <v>1889</v>
      </c>
      <c r="AK30" s="1195"/>
      <c r="AL30" s="1195"/>
      <c r="AM30" s="1201" t="s">
        <v>1553</v>
      </c>
    </row>
    <row r="31" spans="1:39" ht="27" customHeight="1" x14ac:dyDescent="0.2">
      <c r="C31" s="290">
        <v>1707</v>
      </c>
      <c r="D31" s="36" t="s">
        <v>370</v>
      </c>
      <c r="E31" s="87"/>
      <c r="F31" s="88"/>
      <c r="G31" s="88"/>
      <c r="H31" s="87"/>
      <c r="I31" s="87"/>
      <c r="J31" s="87"/>
      <c r="K31" s="89"/>
      <c r="L31" s="88"/>
      <c r="M31" s="90"/>
      <c r="N31" s="91"/>
      <c r="O31" s="88"/>
      <c r="P31" s="88"/>
      <c r="Q31" s="88"/>
      <c r="R31" s="48"/>
      <c r="S31" s="49"/>
      <c r="T31" s="50"/>
      <c r="U31" s="87"/>
      <c r="V31" s="87"/>
      <c r="W31" s="87"/>
      <c r="X31" s="87"/>
      <c r="Y31" s="87"/>
      <c r="Z31" s="87"/>
      <c r="AA31" s="87"/>
      <c r="AB31" s="87"/>
      <c r="AC31" s="87"/>
      <c r="AD31" s="87"/>
      <c r="AE31" s="87"/>
      <c r="AF31" s="87"/>
      <c r="AG31" s="87"/>
      <c r="AH31" s="87"/>
      <c r="AI31" s="87"/>
      <c r="AJ31" s="87"/>
      <c r="AK31" s="94"/>
      <c r="AL31" s="94"/>
      <c r="AM31" s="95"/>
    </row>
    <row r="32" spans="1:39" s="251" customFormat="1" ht="197.45" customHeight="1" x14ac:dyDescent="0.2">
      <c r="A32" s="267"/>
      <c r="C32" s="1200"/>
      <c r="D32" s="1200"/>
      <c r="E32" s="297">
        <v>1707069</v>
      </c>
      <c r="F32" s="1242" t="s">
        <v>371</v>
      </c>
      <c r="G32" s="1216" t="s">
        <v>372</v>
      </c>
      <c r="H32" s="1213" t="s">
        <v>373</v>
      </c>
      <c r="I32" s="1243">
        <v>5</v>
      </c>
      <c r="J32" s="1200" t="s">
        <v>1603</v>
      </c>
      <c r="K32" s="1341" t="s">
        <v>374</v>
      </c>
      <c r="L32" s="296" t="s">
        <v>375</v>
      </c>
      <c r="M32" s="544">
        <f>R32/N32</f>
        <v>1</v>
      </c>
      <c r="N32" s="188">
        <f>SUM(R32)</f>
        <v>43000000</v>
      </c>
      <c r="O32" s="296" t="s">
        <v>376</v>
      </c>
      <c r="P32" s="296" t="s">
        <v>1604</v>
      </c>
      <c r="Q32" s="292" t="s">
        <v>1605</v>
      </c>
      <c r="R32" s="1356">
        <v>43000000</v>
      </c>
      <c r="S32" s="1237">
        <v>20</v>
      </c>
      <c r="T32" s="1200" t="s">
        <v>1552</v>
      </c>
      <c r="U32" s="1352">
        <v>1233</v>
      </c>
      <c r="V32" s="294">
        <v>656</v>
      </c>
      <c r="W32" s="294">
        <v>253</v>
      </c>
      <c r="X32" s="294">
        <v>142</v>
      </c>
      <c r="Y32" s="294">
        <v>1200</v>
      </c>
      <c r="Z32" s="294">
        <v>663</v>
      </c>
      <c r="AA32" s="295">
        <v>126</v>
      </c>
      <c r="AB32" s="295">
        <v>120</v>
      </c>
      <c r="AC32" s="295"/>
      <c r="AD32" s="295"/>
      <c r="AE32" s="295"/>
      <c r="AF32" s="295"/>
      <c r="AG32" s="294">
        <v>582</v>
      </c>
      <c r="AH32" s="294">
        <v>33</v>
      </c>
      <c r="AI32" s="294">
        <v>51</v>
      </c>
      <c r="AJ32" s="294">
        <v>1889</v>
      </c>
      <c r="AK32" s="1195"/>
      <c r="AL32" s="1195"/>
      <c r="AM32" s="1201" t="s">
        <v>1553</v>
      </c>
    </row>
    <row r="33" spans="1:39" ht="27" customHeight="1" x14ac:dyDescent="0.2">
      <c r="C33" s="290">
        <v>1708</v>
      </c>
      <c r="D33" s="36" t="s">
        <v>377</v>
      </c>
      <c r="E33" s="87"/>
      <c r="F33" s="88"/>
      <c r="G33" s="88"/>
      <c r="H33" s="87"/>
      <c r="I33" s="87"/>
      <c r="J33" s="87"/>
      <c r="K33" s="89"/>
      <c r="L33" s="88"/>
      <c r="M33" s="90"/>
      <c r="N33" s="91"/>
      <c r="O33" s="88"/>
      <c r="P33" s="88"/>
      <c r="Q33" s="88"/>
      <c r="R33" s="48"/>
      <c r="S33" s="49"/>
      <c r="T33" s="50"/>
      <c r="U33" s="87"/>
      <c r="V33" s="87"/>
      <c r="W33" s="87"/>
      <c r="X33" s="87"/>
      <c r="Y33" s="87"/>
      <c r="Z33" s="87"/>
      <c r="AA33" s="87"/>
      <c r="AB33" s="87"/>
      <c r="AC33" s="87"/>
      <c r="AD33" s="87"/>
      <c r="AE33" s="87"/>
      <c r="AF33" s="87"/>
      <c r="AG33" s="87"/>
      <c r="AH33" s="87"/>
      <c r="AI33" s="87"/>
      <c r="AJ33" s="87"/>
      <c r="AK33" s="94"/>
      <c r="AL33" s="94"/>
      <c r="AM33" s="95"/>
    </row>
    <row r="34" spans="1:39" s="251" customFormat="1" ht="97.9" customHeight="1" x14ac:dyDescent="0.2">
      <c r="A34" s="267"/>
      <c r="C34" s="1200"/>
      <c r="D34" s="1200"/>
      <c r="E34" s="297">
        <v>1708016</v>
      </c>
      <c r="F34" s="1242" t="s">
        <v>356</v>
      </c>
      <c r="G34" s="300" t="s">
        <v>378</v>
      </c>
      <c r="H34" s="1243" t="s">
        <v>379</v>
      </c>
      <c r="I34" s="1243">
        <v>2</v>
      </c>
      <c r="J34" s="1200" t="s">
        <v>1606</v>
      </c>
      <c r="K34" s="2545" t="s">
        <v>380</v>
      </c>
      <c r="L34" s="2551" t="s">
        <v>381</v>
      </c>
      <c r="M34" s="544">
        <f>R34/N34</f>
        <v>0.5</v>
      </c>
      <c r="N34" s="2485">
        <f>SUM(R34:R35)</f>
        <v>40000000</v>
      </c>
      <c r="O34" s="2553" t="s">
        <v>1607</v>
      </c>
      <c r="P34" s="296" t="s">
        <v>1608</v>
      </c>
      <c r="Q34" s="494" t="s">
        <v>1609</v>
      </c>
      <c r="R34" s="1357">
        <v>20000000</v>
      </c>
      <c r="S34" s="1237">
        <v>20</v>
      </c>
      <c r="T34" s="1200" t="s">
        <v>1552</v>
      </c>
      <c r="U34" s="1352">
        <v>295972</v>
      </c>
      <c r="V34" s="294">
        <v>285580</v>
      </c>
      <c r="W34" s="294">
        <v>135545</v>
      </c>
      <c r="X34" s="294">
        <v>44254</v>
      </c>
      <c r="Y34" s="294">
        <v>309146</v>
      </c>
      <c r="Z34" s="294">
        <v>92607</v>
      </c>
      <c r="AA34" s="295"/>
      <c r="AB34" s="295"/>
      <c r="AC34" s="295"/>
      <c r="AD34" s="295"/>
      <c r="AE34" s="295"/>
      <c r="AF34" s="295"/>
      <c r="AG34" s="294">
        <v>44350</v>
      </c>
      <c r="AH34" s="294">
        <v>21944</v>
      </c>
      <c r="AI34" s="294"/>
      <c r="AJ34" s="294">
        <v>581552</v>
      </c>
      <c r="AK34" s="1195"/>
      <c r="AL34" s="1195"/>
      <c r="AM34" s="1201" t="s">
        <v>1553</v>
      </c>
    </row>
    <row r="35" spans="1:39" s="251" customFormat="1" ht="208.15" customHeight="1" x14ac:dyDescent="0.2">
      <c r="A35" s="267"/>
      <c r="C35" s="1200"/>
      <c r="D35" s="1200"/>
      <c r="E35" s="297">
        <v>1708051</v>
      </c>
      <c r="F35" s="1242" t="s">
        <v>382</v>
      </c>
      <c r="G35" s="300" t="s">
        <v>383</v>
      </c>
      <c r="H35" s="1243" t="s">
        <v>384</v>
      </c>
      <c r="I35" s="1243">
        <v>1</v>
      </c>
      <c r="J35" s="1200" t="s">
        <v>1610</v>
      </c>
      <c r="K35" s="2545"/>
      <c r="L35" s="2552"/>
      <c r="M35" s="544">
        <f>R35/N34</f>
        <v>0.5</v>
      </c>
      <c r="N35" s="2486"/>
      <c r="O35" s="2554"/>
      <c r="P35" s="296" t="s">
        <v>1611</v>
      </c>
      <c r="Q35" s="494" t="s">
        <v>1612</v>
      </c>
      <c r="R35" s="1357">
        <v>20000000</v>
      </c>
      <c r="S35" s="1237">
        <v>20</v>
      </c>
      <c r="T35" s="1200" t="s">
        <v>1552</v>
      </c>
      <c r="U35" s="1352">
        <v>3000</v>
      </c>
      <c r="V35" s="294">
        <v>3000</v>
      </c>
      <c r="W35" s="294">
        <v>2000</v>
      </c>
      <c r="X35" s="294">
        <v>1000</v>
      </c>
      <c r="Y35" s="294">
        <v>2500</v>
      </c>
      <c r="Z35" s="294">
        <v>500</v>
      </c>
      <c r="AA35" s="295"/>
      <c r="AB35" s="295"/>
      <c r="AC35" s="295"/>
      <c r="AD35" s="295"/>
      <c r="AE35" s="295"/>
      <c r="AF35" s="295"/>
      <c r="AG35" s="294"/>
      <c r="AH35" s="294"/>
      <c r="AI35" s="294"/>
      <c r="AJ35" s="294">
        <v>6000</v>
      </c>
      <c r="AK35" s="1195"/>
      <c r="AL35" s="1195"/>
      <c r="AM35" s="1201" t="s">
        <v>1553</v>
      </c>
    </row>
    <row r="36" spans="1:39" ht="27" customHeight="1" x14ac:dyDescent="0.2">
      <c r="C36" s="290">
        <v>1709</v>
      </c>
      <c r="D36" s="36" t="s">
        <v>385</v>
      </c>
      <c r="E36" s="87"/>
      <c r="F36" s="88"/>
      <c r="G36" s="88"/>
      <c r="H36" s="87"/>
      <c r="I36" s="87"/>
      <c r="J36" s="87"/>
      <c r="K36" s="89"/>
      <c r="L36" s="88"/>
      <c r="M36" s="90"/>
      <c r="N36" s="91"/>
      <c r="O36" s="88"/>
      <c r="P36" s="88"/>
      <c r="Q36" s="88"/>
      <c r="R36" s="48"/>
      <c r="S36" s="49"/>
      <c r="T36" s="50"/>
      <c r="U36" s="87"/>
      <c r="V36" s="87"/>
      <c r="W36" s="87"/>
      <c r="X36" s="87"/>
      <c r="Y36" s="87"/>
      <c r="Z36" s="87"/>
      <c r="AA36" s="87"/>
      <c r="AB36" s="87"/>
      <c r="AC36" s="87"/>
      <c r="AD36" s="87"/>
      <c r="AE36" s="87"/>
      <c r="AF36" s="87"/>
      <c r="AG36" s="87"/>
      <c r="AH36" s="87"/>
      <c r="AI36" s="87"/>
      <c r="AJ36" s="87"/>
      <c r="AK36" s="94"/>
      <c r="AL36" s="94"/>
      <c r="AM36" s="95"/>
    </row>
    <row r="37" spans="1:39" ht="76.150000000000006" customHeight="1" x14ac:dyDescent="0.2">
      <c r="C37" s="1020"/>
      <c r="D37" s="1020"/>
      <c r="E37" s="297">
        <v>1709019</v>
      </c>
      <c r="F37" s="298" t="s">
        <v>386</v>
      </c>
      <c r="G37" s="300" t="s">
        <v>1613</v>
      </c>
      <c r="H37" s="138" t="s">
        <v>386</v>
      </c>
      <c r="I37" s="182">
        <v>4</v>
      </c>
      <c r="J37" s="1016" t="s">
        <v>1614</v>
      </c>
      <c r="K37" s="2555" t="s">
        <v>387</v>
      </c>
      <c r="L37" s="2557" t="s">
        <v>388</v>
      </c>
      <c r="M37" s="101">
        <f>R37/N37</f>
        <v>0.39814814814814814</v>
      </c>
      <c r="N37" s="2487">
        <f>SUM(R37:R40)</f>
        <v>108000000</v>
      </c>
      <c r="O37" s="2519" t="s">
        <v>1615</v>
      </c>
      <c r="P37" s="291" t="s">
        <v>1616</v>
      </c>
      <c r="Q37" s="291" t="s">
        <v>1617</v>
      </c>
      <c r="R37" s="1357">
        <v>43000000</v>
      </c>
      <c r="S37" s="1197">
        <v>20</v>
      </c>
      <c r="T37" s="1194" t="s">
        <v>1552</v>
      </c>
      <c r="U37" s="2496">
        <v>600</v>
      </c>
      <c r="V37" s="2468">
        <v>600</v>
      </c>
      <c r="W37" s="2468">
        <v>125</v>
      </c>
      <c r="X37" s="2468">
        <v>75</v>
      </c>
      <c r="Y37" s="2468">
        <v>300</v>
      </c>
      <c r="Z37" s="2468">
        <v>700</v>
      </c>
      <c r="AA37" s="2465">
        <v>50</v>
      </c>
      <c r="AB37" s="2465">
        <v>30</v>
      </c>
      <c r="AC37" s="2465"/>
      <c r="AD37" s="2465"/>
      <c r="AE37" s="2465"/>
      <c r="AF37" s="2465"/>
      <c r="AG37" s="2465">
        <v>10</v>
      </c>
      <c r="AH37" s="2465">
        <v>10</v>
      </c>
      <c r="AI37" s="2468"/>
      <c r="AJ37" s="2468">
        <v>1200</v>
      </c>
      <c r="AK37" s="2433"/>
      <c r="AL37" s="2433"/>
      <c r="AM37" s="2435" t="s">
        <v>1553</v>
      </c>
    </row>
    <row r="38" spans="1:39" ht="91.9" customHeight="1" x14ac:dyDescent="0.2">
      <c r="C38" s="1020"/>
      <c r="D38" s="1020"/>
      <c r="E38" s="2481">
        <v>1709034</v>
      </c>
      <c r="F38" s="2479" t="s">
        <v>389</v>
      </c>
      <c r="G38" s="2477" t="s">
        <v>390</v>
      </c>
      <c r="H38" s="2475" t="s">
        <v>389</v>
      </c>
      <c r="I38" s="2473">
        <v>3</v>
      </c>
      <c r="J38" s="1069" t="s">
        <v>1618</v>
      </c>
      <c r="K38" s="2556"/>
      <c r="L38" s="2558"/>
      <c r="M38" s="2562">
        <f>SUM(R38:R39)/N37</f>
        <v>0.39814814814814814</v>
      </c>
      <c r="N38" s="2488"/>
      <c r="O38" s="2520"/>
      <c r="P38" s="2490" t="s">
        <v>1619</v>
      </c>
      <c r="Q38" s="2492" t="s">
        <v>1620</v>
      </c>
      <c r="R38" s="1357">
        <v>30000000</v>
      </c>
      <c r="S38" s="2494">
        <v>20</v>
      </c>
      <c r="T38" s="2495" t="s">
        <v>1552</v>
      </c>
      <c r="U38" s="2497"/>
      <c r="V38" s="2469"/>
      <c r="W38" s="2469"/>
      <c r="X38" s="2469"/>
      <c r="Y38" s="2469"/>
      <c r="Z38" s="2469"/>
      <c r="AA38" s="2466"/>
      <c r="AB38" s="2466"/>
      <c r="AC38" s="2466"/>
      <c r="AD38" s="2466"/>
      <c r="AE38" s="2466"/>
      <c r="AF38" s="2466"/>
      <c r="AG38" s="2466"/>
      <c r="AH38" s="2466"/>
      <c r="AI38" s="2469"/>
      <c r="AJ38" s="2469"/>
      <c r="AK38" s="2443"/>
      <c r="AL38" s="2443"/>
      <c r="AM38" s="2444"/>
    </row>
    <row r="39" spans="1:39" ht="91.9" customHeight="1" x14ac:dyDescent="0.2">
      <c r="C39" s="1020"/>
      <c r="D39" s="1020"/>
      <c r="E39" s="2482"/>
      <c r="F39" s="2480"/>
      <c r="G39" s="2478"/>
      <c r="H39" s="2476"/>
      <c r="I39" s="2474"/>
      <c r="J39" s="1082" t="s">
        <v>1621</v>
      </c>
      <c r="K39" s="2556"/>
      <c r="L39" s="2558"/>
      <c r="M39" s="2563"/>
      <c r="N39" s="2488"/>
      <c r="O39" s="2520"/>
      <c r="P39" s="2491"/>
      <c r="Q39" s="2493"/>
      <c r="R39" s="1357">
        <v>13000000</v>
      </c>
      <c r="S39" s="2494"/>
      <c r="T39" s="2495"/>
      <c r="U39" s="2497"/>
      <c r="V39" s="2469"/>
      <c r="W39" s="2469"/>
      <c r="X39" s="2469"/>
      <c r="Y39" s="2469"/>
      <c r="Z39" s="2469"/>
      <c r="AA39" s="2466"/>
      <c r="AB39" s="2466"/>
      <c r="AC39" s="2466"/>
      <c r="AD39" s="2466"/>
      <c r="AE39" s="2466"/>
      <c r="AF39" s="2466"/>
      <c r="AG39" s="2466"/>
      <c r="AH39" s="2466"/>
      <c r="AI39" s="2469"/>
      <c r="AJ39" s="2469"/>
      <c r="AK39" s="2443"/>
      <c r="AL39" s="2443"/>
      <c r="AM39" s="2444"/>
    </row>
    <row r="40" spans="1:39" ht="79.900000000000006" customHeight="1" x14ac:dyDescent="0.2">
      <c r="C40" s="1020"/>
      <c r="D40" s="1020"/>
      <c r="E40" s="297">
        <v>1709093</v>
      </c>
      <c r="F40" s="298" t="s">
        <v>391</v>
      </c>
      <c r="G40" s="299" t="s">
        <v>392</v>
      </c>
      <c r="H40" s="999" t="s">
        <v>393</v>
      </c>
      <c r="I40" s="182">
        <v>2</v>
      </c>
      <c r="J40" s="1018" t="s">
        <v>1622</v>
      </c>
      <c r="K40" s="2555"/>
      <c r="L40" s="2559"/>
      <c r="M40" s="101">
        <f>R40/N37</f>
        <v>0.20370370370370369</v>
      </c>
      <c r="N40" s="2489"/>
      <c r="O40" s="2560"/>
      <c r="P40" s="1099" t="s">
        <v>1623</v>
      </c>
      <c r="Q40" s="1349" t="s">
        <v>1624</v>
      </c>
      <c r="R40" s="1357">
        <v>22000000</v>
      </c>
      <c r="S40" s="1197">
        <v>20</v>
      </c>
      <c r="T40" s="1194" t="s">
        <v>1552</v>
      </c>
      <c r="U40" s="2498"/>
      <c r="V40" s="2470"/>
      <c r="W40" s="2470"/>
      <c r="X40" s="2470"/>
      <c r="Y40" s="2470"/>
      <c r="Z40" s="2470"/>
      <c r="AA40" s="2467"/>
      <c r="AB40" s="2467"/>
      <c r="AC40" s="2467"/>
      <c r="AD40" s="2467"/>
      <c r="AE40" s="2467"/>
      <c r="AF40" s="2467"/>
      <c r="AG40" s="2467"/>
      <c r="AH40" s="2467"/>
      <c r="AI40" s="2470"/>
      <c r="AJ40" s="2470"/>
      <c r="AK40" s="2434"/>
      <c r="AL40" s="2434"/>
      <c r="AM40" s="2436"/>
    </row>
    <row r="41" spans="1:39" ht="27" customHeight="1" x14ac:dyDescent="0.2">
      <c r="C41" s="290">
        <v>3502</v>
      </c>
      <c r="D41" s="36" t="s">
        <v>264</v>
      </c>
      <c r="E41" s="87"/>
      <c r="F41" s="88"/>
      <c r="G41" s="88"/>
      <c r="H41" s="87"/>
      <c r="I41" s="87"/>
      <c r="J41" s="87"/>
      <c r="K41" s="89"/>
      <c r="L41" s="88"/>
      <c r="M41" s="90"/>
      <c r="N41" s="91"/>
      <c r="O41" s="88"/>
      <c r="P41" s="88"/>
      <c r="Q41" s="88"/>
      <c r="R41" s="48"/>
      <c r="S41" s="49"/>
      <c r="T41" s="50"/>
      <c r="U41" s="87"/>
      <c r="V41" s="87"/>
      <c r="W41" s="87"/>
      <c r="X41" s="87"/>
      <c r="Y41" s="87"/>
      <c r="Z41" s="87"/>
      <c r="AA41" s="87"/>
      <c r="AB41" s="87"/>
      <c r="AC41" s="87"/>
      <c r="AD41" s="87"/>
      <c r="AE41" s="87"/>
      <c r="AF41" s="87"/>
      <c r="AG41" s="87"/>
      <c r="AH41" s="87"/>
      <c r="AI41" s="87"/>
      <c r="AJ41" s="87"/>
      <c r="AK41" s="94"/>
      <c r="AL41" s="94"/>
      <c r="AM41" s="95"/>
    </row>
    <row r="42" spans="1:39" s="251" customFormat="1" ht="83.45" customHeight="1" x14ac:dyDescent="0.2">
      <c r="A42" s="267"/>
      <c r="C42" s="1200"/>
      <c r="D42" s="1200"/>
      <c r="E42" s="297">
        <v>3502017</v>
      </c>
      <c r="F42" s="1242" t="s">
        <v>394</v>
      </c>
      <c r="G42" s="300" t="s">
        <v>395</v>
      </c>
      <c r="H42" s="1243" t="s">
        <v>396</v>
      </c>
      <c r="I42" s="1243">
        <v>6</v>
      </c>
      <c r="J42" s="1200" t="s">
        <v>1625</v>
      </c>
      <c r="K42" s="2567" t="s">
        <v>397</v>
      </c>
      <c r="L42" s="2551" t="s">
        <v>398</v>
      </c>
      <c r="M42" s="544">
        <f>R42/N42</f>
        <v>0.5</v>
      </c>
      <c r="N42" s="2613">
        <f>SUM(R42:R43)</f>
        <v>36000000</v>
      </c>
      <c r="O42" s="2538" t="s">
        <v>399</v>
      </c>
      <c r="P42" s="2527" t="s">
        <v>1626</v>
      </c>
      <c r="Q42" s="292" t="s">
        <v>1627</v>
      </c>
      <c r="R42" s="1356">
        <v>18000000</v>
      </c>
      <c r="S42" s="1237">
        <v>20</v>
      </c>
      <c r="T42" s="1200" t="s">
        <v>1552</v>
      </c>
      <c r="U42" s="2615">
        <v>655</v>
      </c>
      <c r="V42" s="2447">
        <v>1234</v>
      </c>
      <c r="W42" s="2447">
        <v>253</v>
      </c>
      <c r="X42" s="2447">
        <v>172</v>
      </c>
      <c r="Y42" s="2447">
        <v>1200</v>
      </c>
      <c r="Z42" s="2447">
        <v>633</v>
      </c>
      <c r="AA42" s="2447">
        <v>126</v>
      </c>
      <c r="AB42" s="2447">
        <v>120</v>
      </c>
      <c r="AC42" s="2471"/>
      <c r="AD42" s="2471"/>
      <c r="AE42" s="2471"/>
      <c r="AF42" s="2471"/>
      <c r="AG42" s="2447">
        <v>582</v>
      </c>
      <c r="AH42" s="2447">
        <v>33</v>
      </c>
      <c r="AI42" s="2447">
        <v>51</v>
      </c>
      <c r="AJ42" s="2447">
        <v>1889</v>
      </c>
      <c r="AK42" s="1968"/>
      <c r="AL42" s="1968"/>
      <c r="AM42" s="1978" t="s">
        <v>1553</v>
      </c>
    </row>
    <row r="43" spans="1:39" s="251" customFormat="1" ht="171" customHeight="1" x14ac:dyDescent="0.2">
      <c r="A43" s="267"/>
      <c r="C43" s="1200"/>
      <c r="D43" s="1200"/>
      <c r="E43" s="297">
        <v>3502007</v>
      </c>
      <c r="F43" s="1242" t="s">
        <v>400</v>
      </c>
      <c r="G43" s="1216" t="s">
        <v>272</v>
      </c>
      <c r="H43" s="1213" t="s">
        <v>273</v>
      </c>
      <c r="I43" s="1216">
        <v>5</v>
      </c>
      <c r="J43" s="1200" t="s">
        <v>1628</v>
      </c>
      <c r="K43" s="2567"/>
      <c r="L43" s="2552"/>
      <c r="M43" s="544">
        <f>R43/N42</f>
        <v>0.5</v>
      </c>
      <c r="N43" s="2614"/>
      <c r="O43" s="2538"/>
      <c r="P43" s="2528"/>
      <c r="Q43" s="292" t="s">
        <v>1629</v>
      </c>
      <c r="R43" s="1356">
        <v>18000000</v>
      </c>
      <c r="S43" s="1237">
        <v>20</v>
      </c>
      <c r="T43" s="1200" t="s">
        <v>1552</v>
      </c>
      <c r="U43" s="2616"/>
      <c r="V43" s="2448"/>
      <c r="W43" s="2448"/>
      <c r="X43" s="2448"/>
      <c r="Y43" s="2448"/>
      <c r="Z43" s="2448"/>
      <c r="AA43" s="2448"/>
      <c r="AB43" s="2448"/>
      <c r="AC43" s="2472"/>
      <c r="AD43" s="2472"/>
      <c r="AE43" s="2472"/>
      <c r="AF43" s="2472"/>
      <c r="AG43" s="2448"/>
      <c r="AH43" s="2448"/>
      <c r="AI43" s="2448"/>
      <c r="AJ43" s="2448"/>
      <c r="AK43" s="1956"/>
      <c r="AL43" s="1956"/>
      <c r="AM43" s="2449"/>
    </row>
    <row r="44" spans="1:39" ht="27" customHeight="1" x14ac:dyDescent="0.2">
      <c r="A44" s="60">
        <v>3</v>
      </c>
      <c r="B44" s="34" t="s">
        <v>104</v>
      </c>
      <c r="C44" s="4"/>
      <c r="D44" s="4"/>
      <c r="E44" s="4"/>
      <c r="F44" s="5"/>
      <c r="G44" s="5"/>
      <c r="H44" s="4"/>
      <c r="I44" s="4"/>
      <c r="J44" s="4"/>
      <c r="K44" s="1108"/>
      <c r="L44" s="5"/>
      <c r="M44" s="6"/>
      <c r="N44" s="7"/>
      <c r="O44" s="5"/>
      <c r="P44" s="5"/>
      <c r="Q44" s="5"/>
      <c r="R44" s="1358"/>
      <c r="S44" s="1359"/>
      <c r="T44" s="1360"/>
      <c r="U44" s="4"/>
      <c r="V44" s="4"/>
      <c r="W44" s="4"/>
      <c r="X44" s="4"/>
      <c r="Y44" s="4"/>
      <c r="Z44" s="4"/>
      <c r="AA44" s="4"/>
      <c r="AB44" s="4"/>
      <c r="AC44" s="4"/>
      <c r="AD44" s="4"/>
      <c r="AE44" s="4"/>
      <c r="AF44" s="4"/>
      <c r="AG44" s="4"/>
      <c r="AH44" s="4"/>
      <c r="AI44" s="4"/>
      <c r="AJ44" s="4"/>
      <c r="AK44" s="10"/>
      <c r="AL44" s="10"/>
      <c r="AM44" s="11"/>
    </row>
    <row r="45" spans="1:39" ht="27" customHeight="1" x14ac:dyDescent="0.2">
      <c r="C45" s="87">
        <v>3201</v>
      </c>
      <c r="D45" s="87" t="s">
        <v>1630</v>
      </c>
      <c r="E45" s="87"/>
      <c r="F45" s="88"/>
      <c r="G45" s="88"/>
      <c r="H45" s="87"/>
      <c r="I45" s="574"/>
      <c r="J45" s="574"/>
      <c r="K45" s="574"/>
      <c r="L45" s="574"/>
      <c r="M45" s="574"/>
      <c r="N45" s="574"/>
      <c r="O45" s="574"/>
      <c r="P45" s="574"/>
      <c r="Q45" s="574"/>
      <c r="R45" s="36"/>
      <c r="S45" s="36"/>
      <c r="T45" s="36"/>
      <c r="U45" s="574"/>
      <c r="V45" s="574"/>
      <c r="W45" s="574"/>
      <c r="X45" s="574"/>
      <c r="Y45" s="574"/>
      <c r="Z45" s="574"/>
      <c r="AA45" s="574"/>
      <c r="AB45" s="574"/>
      <c r="AC45" s="574"/>
      <c r="AD45" s="574"/>
      <c r="AE45" s="574"/>
      <c r="AF45" s="574"/>
      <c r="AG45" s="574"/>
      <c r="AH45" s="574"/>
      <c r="AI45" s="574"/>
      <c r="AJ45" s="574"/>
      <c r="AK45" s="574"/>
      <c r="AL45" s="574"/>
      <c r="AM45" s="574"/>
    </row>
    <row r="46" spans="1:39" ht="78.75" customHeight="1" x14ac:dyDescent="0.2">
      <c r="C46" s="579"/>
      <c r="D46" s="26"/>
      <c r="E46" s="1095">
        <v>3201013</v>
      </c>
      <c r="F46" s="576" t="s">
        <v>401</v>
      </c>
      <c r="G46" s="576">
        <v>320101300</v>
      </c>
      <c r="H46" s="581" t="s">
        <v>402</v>
      </c>
      <c r="I46" s="584">
        <v>1</v>
      </c>
      <c r="J46" s="583" t="s">
        <v>1631</v>
      </c>
      <c r="K46" s="2606" t="s">
        <v>403</v>
      </c>
      <c r="L46" s="2607" t="s">
        <v>404</v>
      </c>
      <c r="M46" s="737">
        <f>R46/N46</f>
        <v>0.3902439024390244</v>
      </c>
      <c r="N46" s="2608">
        <f>SUM(R46:R47)</f>
        <v>82000000</v>
      </c>
      <c r="O46" s="2582" t="s">
        <v>405</v>
      </c>
      <c r="P46" s="2609" t="s">
        <v>1632</v>
      </c>
      <c r="Q46" s="1350" t="s">
        <v>1633</v>
      </c>
      <c r="R46" s="1232">
        <v>32000000</v>
      </c>
      <c r="S46" s="2610">
        <v>20</v>
      </c>
      <c r="T46" s="2611" t="s">
        <v>1552</v>
      </c>
      <c r="U46" s="2612">
        <v>39408</v>
      </c>
      <c r="V46" s="2445">
        <v>38892</v>
      </c>
      <c r="W46" s="2445">
        <v>15324</v>
      </c>
      <c r="X46" s="2445">
        <v>7104</v>
      </c>
      <c r="Y46" s="2445">
        <v>40867</v>
      </c>
      <c r="Z46" s="2445">
        <v>15005</v>
      </c>
      <c r="AA46" s="2445"/>
      <c r="AB46" s="2445"/>
      <c r="AC46" s="2445"/>
      <c r="AD46" s="2445"/>
      <c r="AE46" s="2445"/>
      <c r="AF46" s="2445"/>
      <c r="AG46" s="2445"/>
      <c r="AH46" s="2445"/>
      <c r="AI46" s="2445"/>
      <c r="AJ46" s="2445">
        <f>SUM(U46:V47)</f>
        <v>78300</v>
      </c>
      <c r="AK46" s="2445"/>
      <c r="AL46" s="2445"/>
      <c r="AM46" s="2446" t="s">
        <v>1553</v>
      </c>
    </row>
    <row r="47" spans="1:39" ht="84.75" customHeight="1" x14ac:dyDescent="0.2">
      <c r="C47" s="579"/>
      <c r="D47" s="26"/>
      <c r="E47" s="577">
        <v>3201008</v>
      </c>
      <c r="F47" s="578" t="s">
        <v>406</v>
      </c>
      <c r="G47" s="578">
        <v>320100805</v>
      </c>
      <c r="H47" s="582" t="s">
        <v>407</v>
      </c>
      <c r="I47" s="584">
        <v>2</v>
      </c>
      <c r="J47" s="583" t="s">
        <v>1634</v>
      </c>
      <c r="K47" s="2606"/>
      <c r="L47" s="2607"/>
      <c r="M47" s="737">
        <f>R47/N46</f>
        <v>0.6097560975609756</v>
      </c>
      <c r="N47" s="2608"/>
      <c r="O47" s="2582"/>
      <c r="P47" s="2609"/>
      <c r="Q47" s="1350" t="s">
        <v>1635</v>
      </c>
      <c r="R47" s="1232">
        <v>50000000</v>
      </c>
      <c r="S47" s="2610"/>
      <c r="T47" s="2611"/>
      <c r="U47" s="2612"/>
      <c r="V47" s="2445"/>
      <c r="W47" s="2445"/>
      <c r="X47" s="2445"/>
      <c r="Y47" s="2445"/>
      <c r="Z47" s="2445"/>
      <c r="AA47" s="2445"/>
      <c r="AB47" s="2445"/>
      <c r="AC47" s="2445"/>
      <c r="AD47" s="2445"/>
      <c r="AE47" s="2445"/>
      <c r="AF47" s="2445"/>
      <c r="AG47" s="2445"/>
      <c r="AH47" s="2445"/>
      <c r="AI47" s="2445"/>
      <c r="AJ47" s="2445"/>
      <c r="AK47" s="2445"/>
      <c r="AL47" s="2445"/>
      <c r="AM47" s="2446"/>
    </row>
    <row r="48" spans="1:39" ht="27" customHeight="1" x14ac:dyDescent="0.2">
      <c r="C48" s="290">
        <v>3202</v>
      </c>
      <c r="D48" s="36" t="s">
        <v>408</v>
      </c>
      <c r="E48" s="87"/>
      <c r="F48" s="88"/>
      <c r="G48" s="88"/>
      <c r="H48" s="87"/>
      <c r="I48" s="549"/>
      <c r="J48" s="549"/>
      <c r="K48" s="549"/>
      <c r="L48" s="549"/>
      <c r="M48" s="549"/>
      <c r="N48" s="549"/>
      <c r="O48" s="549"/>
      <c r="P48" s="549"/>
      <c r="Q48" s="549"/>
      <c r="R48" s="36"/>
      <c r="S48" s="36"/>
      <c r="T48" s="36"/>
      <c r="U48" s="549"/>
      <c r="V48" s="549"/>
      <c r="W48" s="549"/>
      <c r="X48" s="549"/>
      <c r="Y48" s="549"/>
      <c r="Z48" s="549"/>
      <c r="AA48" s="549"/>
      <c r="AB48" s="549"/>
      <c r="AC48" s="549"/>
      <c r="AD48" s="549"/>
      <c r="AE48" s="549"/>
      <c r="AF48" s="549"/>
      <c r="AG48" s="549"/>
      <c r="AH48" s="549"/>
      <c r="AI48" s="549"/>
      <c r="AJ48" s="549"/>
      <c r="AK48" s="549"/>
      <c r="AL48" s="549"/>
      <c r="AM48" s="549"/>
    </row>
    <row r="49" spans="1:39" s="251" customFormat="1" ht="97.9" customHeight="1" x14ac:dyDescent="0.2">
      <c r="A49" s="267"/>
      <c r="C49" s="1200"/>
      <c r="D49" s="1200"/>
      <c r="E49" s="297" t="s">
        <v>409</v>
      </c>
      <c r="F49" s="1216" t="s">
        <v>410</v>
      </c>
      <c r="G49" s="300" t="s">
        <v>411</v>
      </c>
      <c r="H49" s="1243" t="s">
        <v>412</v>
      </c>
      <c r="I49" s="1243">
        <v>600</v>
      </c>
      <c r="J49" s="1200" t="s">
        <v>1636</v>
      </c>
      <c r="K49" s="2567" t="s">
        <v>413</v>
      </c>
      <c r="L49" s="2568" t="s">
        <v>414</v>
      </c>
      <c r="M49" s="544">
        <f>R49/N49</f>
        <v>0.25723527228855181</v>
      </c>
      <c r="N49" s="2579">
        <f>SUM(R49:R52)</f>
        <v>855248186</v>
      </c>
      <c r="O49" s="2542" t="s">
        <v>415</v>
      </c>
      <c r="P49" s="2527" t="s">
        <v>1637</v>
      </c>
      <c r="Q49" s="292" t="s">
        <v>1638</v>
      </c>
      <c r="R49" s="1361">
        <f>200000000+20000000</f>
        <v>220000000</v>
      </c>
      <c r="S49" s="1237">
        <v>20</v>
      </c>
      <c r="T49" s="1200" t="s">
        <v>1552</v>
      </c>
      <c r="U49" s="2462">
        <v>291786</v>
      </c>
      <c r="V49" s="2459">
        <v>270331</v>
      </c>
      <c r="W49" s="2459">
        <v>102045</v>
      </c>
      <c r="X49" s="2459">
        <v>39183</v>
      </c>
      <c r="Y49" s="2459">
        <v>310195</v>
      </c>
      <c r="Z49" s="2459">
        <v>110694</v>
      </c>
      <c r="AA49" s="2456"/>
      <c r="AB49" s="2456"/>
      <c r="AC49" s="2456"/>
      <c r="AD49" s="2456"/>
      <c r="AE49" s="2456"/>
      <c r="AF49" s="2456"/>
      <c r="AG49" s="2456"/>
      <c r="AH49" s="2456"/>
      <c r="AI49" s="2459"/>
      <c r="AJ49" s="2459">
        <v>562117</v>
      </c>
      <c r="AK49" s="2450"/>
      <c r="AL49" s="2450"/>
      <c r="AM49" s="2453" t="s">
        <v>1553</v>
      </c>
    </row>
    <row r="50" spans="1:39" s="251" customFormat="1" ht="96.6" customHeight="1" x14ac:dyDescent="0.2">
      <c r="A50" s="267"/>
      <c r="C50" s="1200"/>
      <c r="D50" s="1200"/>
      <c r="E50" s="297">
        <v>3202037</v>
      </c>
      <c r="F50" s="1216" t="s">
        <v>416</v>
      </c>
      <c r="G50" s="300" t="s">
        <v>417</v>
      </c>
      <c r="H50" s="1243" t="s">
        <v>418</v>
      </c>
      <c r="I50" s="1243">
        <v>40</v>
      </c>
      <c r="J50" s="1200" t="s">
        <v>1639</v>
      </c>
      <c r="K50" s="2567"/>
      <c r="L50" s="2569"/>
      <c r="M50" s="544">
        <f>R50/N49</f>
        <v>0.11136905936682104</v>
      </c>
      <c r="N50" s="2580"/>
      <c r="O50" s="2543"/>
      <c r="P50" s="2566"/>
      <c r="Q50" s="292" t="s">
        <v>1640</v>
      </c>
      <c r="R50" s="1357">
        <f>82575952+12672234</f>
        <v>95248186</v>
      </c>
      <c r="S50" s="1237">
        <v>20</v>
      </c>
      <c r="T50" s="1200" t="s">
        <v>1552</v>
      </c>
      <c r="U50" s="2463"/>
      <c r="V50" s="2460"/>
      <c r="W50" s="2460"/>
      <c r="X50" s="2460"/>
      <c r="Y50" s="2460"/>
      <c r="Z50" s="2460"/>
      <c r="AA50" s="2457"/>
      <c r="AB50" s="2457"/>
      <c r="AC50" s="2457"/>
      <c r="AD50" s="2457"/>
      <c r="AE50" s="2457"/>
      <c r="AF50" s="2457"/>
      <c r="AG50" s="2457"/>
      <c r="AH50" s="2457"/>
      <c r="AI50" s="2460"/>
      <c r="AJ50" s="2460"/>
      <c r="AK50" s="2451"/>
      <c r="AL50" s="2451"/>
      <c r="AM50" s="2454"/>
    </row>
    <row r="51" spans="1:39" s="251" customFormat="1" ht="131.44999999999999" customHeight="1" x14ac:dyDescent="0.2">
      <c r="A51" s="267"/>
      <c r="C51" s="1200"/>
      <c r="D51" s="1200"/>
      <c r="E51" s="1338">
        <v>3202037</v>
      </c>
      <c r="F51" s="1216" t="s">
        <v>419</v>
      </c>
      <c r="G51" s="1338">
        <v>320203700</v>
      </c>
      <c r="H51" s="1243" t="s">
        <v>420</v>
      </c>
      <c r="I51" s="1243">
        <v>60</v>
      </c>
      <c r="J51" s="1200" t="s">
        <v>1641</v>
      </c>
      <c r="K51" s="2567"/>
      <c r="L51" s="2569"/>
      <c r="M51" s="544">
        <f>R51/N49</f>
        <v>0.49108551982359888</v>
      </c>
      <c r="N51" s="2580"/>
      <c r="O51" s="2543"/>
      <c r="P51" s="2566"/>
      <c r="Q51" s="292" t="s">
        <v>1642</v>
      </c>
      <c r="R51" s="1357">
        <f>400000000+20000000</f>
        <v>420000000</v>
      </c>
      <c r="S51" s="1237">
        <v>20</v>
      </c>
      <c r="T51" s="1200" t="s">
        <v>1552</v>
      </c>
      <c r="U51" s="2463"/>
      <c r="V51" s="2460"/>
      <c r="W51" s="2460"/>
      <c r="X51" s="2460"/>
      <c r="Y51" s="2460"/>
      <c r="Z51" s="2460"/>
      <c r="AA51" s="2457"/>
      <c r="AB51" s="2457"/>
      <c r="AC51" s="2457"/>
      <c r="AD51" s="2457"/>
      <c r="AE51" s="2457"/>
      <c r="AF51" s="2457"/>
      <c r="AG51" s="2457"/>
      <c r="AH51" s="2457"/>
      <c r="AI51" s="2460"/>
      <c r="AJ51" s="2460"/>
      <c r="AK51" s="2451"/>
      <c r="AL51" s="2451"/>
      <c r="AM51" s="2454"/>
    </row>
    <row r="52" spans="1:39" s="251" customFormat="1" ht="85.9" customHeight="1" x14ac:dyDescent="0.2">
      <c r="A52" s="267"/>
      <c r="C52" s="1200"/>
      <c r="D52" s="1200"/>
      <c r="E52" s="297">
        <v>3202043</v>
      </c>
      <c r="F52" s="1216" t="s">
        <v>421</v>
      </c>
      <c r="G52" s="300">
        <v>320204300</v>
      </c>
      <c r="H52" s="1243" t="s">
        <v>422</v>
      </c>
      <c r="I52" s="1339">
        <v>1</v>
      </c>
      <c r="J52" s="1200" t="s">
        <v>1643</v>
      </c>
      <c r="K52" s="2567"/>
      <c r="L52" s="2570"/>
      <c r="M52" s="544">
        <f>R52/N49</f>
        <v>0.14031014852102824</v>
      </c>
      <c r="N52" s="2581"/>
      <c r="O52" s="2544"/>
      <c r="P52" s="2528"/>
      <c r="Q52" s="292" t="s">
        <v>1644</v>
      </c>
      <c r="R52" s="1357">
        <f>100000000+20000000</f>
        <v>120000000</v>
      </c>
      <c r="S52" s="1237">
        <v>20</v>
      </c>
      <c r="T52" s="1200" t="s">
        <v>1552</v>
      </c>
      <c r="U52" s="2464"/>
      <c r="V52" s="2461"/>
      <c r="W52" s="2461"/>
      <c r="X52" s="2461"/>
      <c r="Y52" s="2461"/>
      <c r="Z52" s="2461"/>
      <c r="AA52" s="2458"/>
      <c r="AB52" s="2458"/>
      <c r="AC52" s="2458"/>
      <c r="AD52" s="2458"/>
      <c r="AE52" s="2458"/>
      <c r="AF52" s="2458"/>
      <c r="AG52" s="2458"/>
      <c r="AH52" s="2458"/>
      <c r="AI52" s="2461"/>
      <c r="AJ52" s="2461"/>
      <c r="AK52" s="2452"/>
      <c r="AL52" s="2452"/>
      <c r="AM52" s="2455"/>
    </row>
    <row r="53" spans="1:39" s="251" customFormat="1" ht="227.25" customHeight="1" x14ac:dyDescent="0.2">
      <c r="A53" s="267"/>
      <c r="C53" s="1196"/>
      <c r="D53" s="1196"/>
      <c r="E53" s="1241" t="s">
        <v>1645</v>
      </c>
      <c r="F53" s="1241" t="s">
        <v>423</v>
      </c>
      <c r="G53" s="548" t="s">
        <v>1645</v>
      </c>
      <c r="H53" s="1246" t="s">
        <v>424</v>
      </c>
      <c r="I53" s="1340">
        <v>1</v>
      </c>
      <c r="J53" s="1196" t="s">
        <v>1646</v>
      </c>
      <c r="K53" s="1213" t="s">
        <v>425</v>
      </c>
      <c r="L53" s="275" t="s">
        <v>1647</v>
      </c>
      <c r="M53" s="565">
        <f>R53/N53</f>
        <v>1</v>
      </c>
      <c r="N53" s="564">
        <f>SUM(R53)</f>
        <v>36000000</v>
      </c>
      <c r="O53" s="296" t="s">
        <v>426</v>
      </c>
      <c r="P53" s="296" t="s">
        <v>1648</v>
      </c>
      <c r="Q53" s="292" t="s">
        <v>1649</v>
      </c>
      <c r="R53" s="1357">
        <v>36000000</v>
      </c>
      <c r="S53" s="1237">
        <v>20</v>
      </c>
      <c r="T53" s="1200" t="s">
        <v>1552</v>
      </c>
      <c r="U53" s="1353">
        <v>6100</v>
      </c>
      <c r="V53" s="552">
        <v>5060</v>
      </c>
      <c r="W53" s="552">
        <v>2550</v>
      </c>
      <c r="X53" s="552">
        <v>2150</v>
      </c>
      <c r="Y53" s="552">
        <v>5500</v>
      </c>
      <c r="Z53" s="552">
        <v>960</v>
      </c>
      <c r="AA53" s="568"/>
      <c r="AB53" s="568"/>
      <c r="AC53" s="568"/>
      <c r="AD53" s="568"/>
      <c r="AE53" s="568"/>
      <c r="AF53" s="568"/>
      <c r="AG53" s="552">
        <v>400</v>
      </c>
      <c r="AH53" s="552">
        <v>100</v>
      </c>
      <c r="AI53" s="552">
        <v>200</v>
      </c>
      <c r="AJ53" s="552">
        <v>11160</v>
      </c>
      <c r="AK53" s="1199"/>
      <c r="AL53" s="1199"/>
      <c r="AM53" s="1249" t="s">
        <v>1553</v>
      </c>
    </row>
    <row r="54" spans="1:39" s="251" customFormat="1" ht="141.75" customHeight="1" x14ac:dyDescent="0.2">
      <c r="A54" s="267"/>
      <c r="C54" s="2582"/>
      <c r="D54" s="2582"/>
      <c r="E54" s="2583">
        <v>3202014</v>
      </c>
      <c r="F54" s="2584" t="s">
        <v>427</v>
      </c>
      <c r="G54" s="2584">
        <v>320201402</v>
      </c>
      <c r="H54" s="2585" t="s">
        <v>428</v>
      </c>
      <c r="I54" s="2586">
        <v>1</v>
      </c>
      <c r="J54" s="1215" t="s">
        <v>1650</v>
      </c>
      <c r="K54" s="2587" t="s">
        <v>429</v>
      </c>
      <c r="L54" s="2316" t="s">
        <v>430</v>
      </c>
      <c r="M54" s="2589">
        <f>SUM(R54:R55)/N54</f>
        <v>1</v>
      </c>
      <c r="N54" s="2590">
        <f>SUM(R54:R55)</f>
        <v>54000000</v>
      </c>
      <c r="O54" s="2574" t="s">
        <v>431</v>
      </c>
      <c r="P54" s="2574" t="s">
        <v>1651</v>
      </c>
      <c r="Q54" s="2591" t="s">
        <v>1652</v>
      </c>
      <c r="R54" s="1357">
        <v>48000000</v>
      </c>
      <c r="S54" s="1913">
        <v>20</v>
      </c>
      <c r="T54" s="1897" t="s">
        <v>1552</v>
      </c>
      <c r="U54" s="2593">
        <v>6100</v>
      </c>
      <c r="V54" s="2595">
        <v>5060</v>
      </c>
      <c r="W54" s="2595">
        <v>2550</v>
      </c>
      <c r="X54" s="2595">
        <v>2150</v>
      </c>
      <c r="Y54" s="2595">
        <v>5500</v>
      </c>
      <c r="Z54" s="2595">
        <v>960</v>
      </c>
      <c r="AA54" s="2597"/>
      <c r="AB54" s="2597"/>
      <c r="AC54" s="2597"/>
      <c r="AD54" s="2597"/>
      <c r="AE54" s="2597"/>
      <c r="AF54" s="2597"/>
      <c r="AG54" s="2595">
        <v>400</v>
      </c>
      <c r="AH54" s="2595">
        <v>100</v>
      </c>
      <c r="AI54" s="2595">
        <v>200</v>
      </c>
      <c r="AJ54" s="2595">
        <v>11160</v>
      </c>
      <c r="AK54" s="2596"/>
      <c r="AL54" s="2596"/>
      <c r="AM54" s="2310" t="s">
        <v>1553</v>
      </c>
    </row>
    <row r="55" spans="1:39" ht="98.25" customHeight="1" x14ac:dyDescent="0.2">
      <c r="C55" s="2582"/>
      <c r="D55" s="2582"/>
      <c r="E55" s="2583"/>
      <c r="F55" s="2584"/>
      <c r="G55" s="2584"/>
      <c r="H55" s="2585"/>
      <c r="I55" s="2586"/>
      <c r="J55" s="551" t="s">
        <v>1653</v>
      </c>
      <c r="K55" s="2588"/>
      <c r="L55" s="2316"/>
      <c r="M55" s="2589"/>
      <c r="N55" s="2590"/>
      <c r="O55" s="2575"/>
      <c r="P55" s="2575"/>
      <c r="Q55" s="2592"/>
      <c r="R55" s="1357">
        <v>6000000</v>
      </c>
      <c r="S55" s="1913"/>
      <c r="T55" s="1897"/>
      <c r="U55" s="2594"/>
      <c r="V55" s="2595"/>
      <c r="W55" s="2595"/>
      <c r="X55" s="2595"/>
      <c r="Y55" s="2595"/>
      <c r="Z55" s="2595"/>
      <c r="AA55" s="2597"/>
      <c r="AB55" s="2597"/>
      <c r="AC55" s="2597"/>
      <c r="AD55" s="2597"/>
      <c r="AE55" s="2597"/>
      <c r="AF55" s="2597"/>
      <c r="AG55" s="2595"/>
      <c r="AH55" s="2595"/>
      <c r="AI55" s="2595"/>
      <c r="AJ55" s="2595"/>
      <c r="AK55" s="2596"/>
      <c r="AL55" s="2596"/>
      <c r="AM55" s="2310"/>
    </row>
    <row r="56" spans="1:39" ht="27" customHeight="1" x14ac:dyDescent="0.2">
      <c r="C56" s="571">
        <v>3204</v>
      </c>
      <c r="D56" s="572" t="s">
        <v>432</v>
      </c>
      <c r="E56" s="549"/>
      <c r="F56" s="550"/>
      <c r="G56" s="550"/>
      <c r="H56" s="549"/>
      <c r="I56" s="549"/>
      <c r="J56" s="549"/>
      <c r="K56" s="89"/>
      <c r="L56" s="550"/>
      <c r="M56" s="566"/>
      <c r="N56" s="567"/>
      <c r="O56" s="88"/>
      <c r="P56" s="88"/>
      <c r="Q56" s="88"/>
      <c r="R56" s="48"/>
      <c r="S56" s="49"/>
      <c r="T56" s="50"/>
      <c r="U56" s="549"/>
      <c r="V56" s="549"/>
      <c r="W56" s="549"/>
      <c r="X56" s="549"/>
      <c r="Y56" s="549"/>
      <c r="Z56" s="549"/>
      <c r="AA56" s="549"/>
      <c r="AB56" s="549"/>
      <c r="AC56" s="549"/>
      <c r="AD56" s="549"/>
      <c r="AE56" s="549"/>
      <c r="AF56" s="549"/>
      <c r="AG56" s="549"/>
      <c r="AH56" s="549"/>
      <c r="AI56" s="549"/>
      <c r="AJ56" s="549"/>
      <c r="AK56" s="569"/>
      <c r="AL56" s="569"/>
      <c r="AM56" s="570"/>
    </row>
    <row r="57" spans="1:39" ht="166.15" customHeight="1" x14ac:dyDescent="0.2">
      <c r="C57" s="1046"/>
      <c r="D57" s="1046"/>
      <c r="E57" s="297">
        <v>3204012</v>
      </c>
      <c r="F57" s="1097" t="s">
        <v>433</v>
      </c>
      <c r="G57" s="300" t="s">
        <v>434</v>
      </c>
      <c r="H57" s="283" t="s">
        <v>435</v>
      </c>
      <c r="I57" s="1156">
        <v>2</v>
      </c>
      <c r="J57" s="1046" t="s">
        <v>1654</v>
      </c>
      <c r="K57" s="1095" t="s">
        <v>436</v>
      </c>
      <c r="L57" s="1095" t="s">
        <v>437</v>
      </c>
      <c r="M57" s="544">
        <f>R57/N57</f>
        <v>1</v>
      </c>
      <c r="N57" s="1098">
        <f>SUM(R57)</f>
        <v>120000000</v>
      </c>
      <c r="O57" s="296" t="s">
        <v>438</v>
      </c>
      <c r="P57" s="296" t="s">
        <v>1655</v>
      </c>
      <c r="Q57" s="292" t="s">
        <v>1656</v>
      </c>
      <c r="R57" s="1357">
        <v>120000000</v>
      </c>
      <c r="S57" s="1197">
        <v>20</v>
      </c>
      <c r="T57" s="1194" t="s">
        <v>1552</v>
      </c>
      <c r="U57" s="1352">
        <v>6100</v>
      </c>
      <c r="V57" s="294">
        <v>5060</v>
      </c>
      <c r="W57" s="294">
        <v>2550</v>
      </c>
      <c r="X57" s="294">
        <v>2150</v>
      </c>
      <c r="Y57" s="294">
        <v>5500</v>
      </c>
      <c r="Z57" s="294">
        <v>960</v>
      </c>
      <c r="AA57" s="295"/>
      <c r="AB57" s="295"/>
      <c r="AC57" s="295"/>
      <c r="AD57" s="295"/>
      <c r="AE57" s="295"/>
      <c r="AF57" s="295"/>
      <c r="AG57" s="294">
        <v>400</v>
      </c>
      <c r="AH57" s="294">
        <v>100</v>
      </c>
      <c r="AI57" s="294">
        <v>200</v>
      </c>
      <c r="AJ57" s="294">
        <v>11160</v>
      </c>
      <c r="AK57" s="1025"/>
      <c r="AL57" s="1025"/>
      <c r="AM57" s="1024" t="s">
        <v>1553</v>
      </c>
    </row>
    <row r="58" spans="1:39" ht="27" customHeight="1" x14ac:dyDescent="0.2">
      <c r="C58" s="290">
        <v>3205</v>
      </c>
      <c r="D58" s="36" t="s">
        <v>117</v>
      </c>
      <c r="E58" s="87"/>
      <c r="F58" s="88"/>
      <c r="G58" s="88"/>
      <c r="H58" s="87"/>
      <c r="I58" s="87"/>
      <c r="J58" s="87"/>
      <c r="K58" s="89"/>
      <c r="L58" s="88"/>
      <c r="M58" s="90"/>
      <c r="N58" s="91"/>
      <c r="O58" s="88"/>
      <c r="P58" s="88"/>
      <c r="Q58" s="88"/>
      <c r="R58" s="48"/>
      <c r="S58" s="49"/>
      <c r="T58" s="50"/>
      <c r="U58" s="87"/>
      <c r="V58" s="87"/>
      <c r="W58" s="87"/>
      <c r="X58" s="87"/>
      <c r="Y58" s="87"/>
      <c r="Z58" s="87"/>
      <c r="AA58" s="87"/>
      <c r="AB58" s="87"/>
      <c r="AC58" s="87"/>
      <c r="AD58" s="87"/>
      <c r="AE58" s="87"/>
      <c r="AF58" s="87"/>
      <c r="AG58" s="87"/>
      <c r="AH58" s="87"/>
      <c r="AI58" s="87"/>
      <c r="AJ58" s="87"/>
      <c r="AK58" s="94"/>
      <c r="AL58" s="94"/>
      <c r="AM58" s="95"/>
    </row>
    <row r="59" spans="1:39" ht="90.6" customHeight="1" x14ac:dyDescent="0.2">
      <c r="C59" s="1020"/>
      <c r="D59" s="1020"/>
      <c r="E59" s="297" t="s">
        <v>439</v>
      </c>
      <c r="F59" s="1097" t="s">
        <v>440</v>
      </c>
      <c r="G59" s="1097" t="s">
        <v>441</v>
      </c>
      <c r="H59" s="1155" t="s">
        <v>442</v>
      </c>
      <c r="I59" s="182">
        <v>200</v>
      </c>
      <c r="J59" s="1020" t="s">
        <v>1657</v>
      </c>
      <c r="K59" s="2561" t="s">
        <v>443</v>
      </c>
      <c r="L59" s="2571" t="s">
        <v>455</v>
      </c>
      <c r="M59" s="101">
        <f>R59/N59</f>
        <v>0.24390243902439024</v>
      </c>
      <c r="N59" s="2576">
        <f>SUM(R59:R61)</f>
        <v>82000000</v>
      </c>
      <c r="O59" s="2542" t="s">
        <v>445</v>
      </c>
      <c r="P59" s="292" t="s">
        <v>1658</v>
      </c>
      <c r="Q59" s="292" t="s">
        <v>1659</v>
      </c>
      <c r="R59" s="1357">
        <v>20000000</v>
      </c>
      <c r="S59" s="1197">
        <v>20</v>
      </c>
      <c r="T59" s="1194" t="s">
        <v>1552</v>
      </c>
      <c r="U59" s="2601">
        <v>295972</v>
      </c>
      <c r="V59" s="2598">
        <v>285580</v>
      </c>
      <c r="W59" s="2598">
        <v>135545</v>
      </c>
      <c r="X59" s="2598">
        <v>44254</v>
      </c>
      <c r="Y59" s="2598">
        <v>309146</v>
      </c>
      <c r="Z59" s="2598">
        <v>92607</v>
      </c>
      <c r="AA59" s="2598"/>
      <c r="AB59" s="2598"/>
      <c r="AC59" s="2598"/>
      <c r="AD59" s="2598"/>
      <c r="AE59" s="2598"/>
      <c r="AF59" s="2598"/>
      <c r="AG59" s="2598"/>
      <c r="AH59" s="2598"/>
      <c r="AI59" s="2598"/>
      <c r="AJ59" s="2598">
        <v>581552</v>
      </c>
      <c r="AK59" s="2300"/>
      <c r="AL59" s="2300"/>
      <c r="AM59" s="2303" t="s">
        <v>1553</v>
      </c>
    </row>
    <row r="60" spans="1:39" ht="71.45" customHeight="1" x14ac:dyDescent="0.2">
      <c r="C60" s="1020"/>
      <c r="D60" s="1020"/>
      <c r="E60" s="297" t="s">
        <v>446</v>
      </c>
      <c r="F60" s="1097" t="s">
        <v>447</v>
      </c>
      <c r="G60" s="1097" t="s">
        <v>448</v>
      </c>
      <c r="H60" s="1155" t="s">
        <v>449</v>
      </c>
      <c r="I60" s="182">
        <v>10</v>
      </c>
      <c r="J60" s="1020" t="s">
        <v>1660</v>
      </c>
      <c r="K60" s="2561"/>
      <c r="L60" s="2572"/>
      <c r="M60" s="101">
        <f>R60/N59</f>
        <v>0.24390243902439024</v>
      </c>
      <c r="N60" s="2577"/>
      <c r="O60" s="2543"/>
      <c r="P60" s="292" t="s">
        <v>1661</v>
      </c>
      <c r="Q60" s="292" t="s">
        <v>1662</v>
      </c>
      <c r="R60" s="1357">
        <v>20000000</v>
      </c>
      <c r="S60" s="1197">
        <v>20</v>
      </c>
      <c r="T60" s="1194" t="s">
        <v>1552</v>
      </c>
      <c r="U60" s="2602"/>
      <c r="V60" s="2599"/>
      <c r="W60" s="2599"/>
      <c r="X60" s="2599"/>
      <c r="Y60" s="2599"/>
      <c r="Z60" s="2599"/>
      <c r="AA60" s="2599"/>
      <c r="AB60" s="2599"/>
      <c r="AC60" s="2599"/>
      <c r="AD60" s="2599"/>
      <c r="AE60" s="2599"/>
      <c r="AF60" s="2599"/>
      <c r="AG60" s="2599"/>
      <c r="AH60" s="2599"/>
      <c r="AI60" s="2599"/>
      <c r="AJ60" s="2599"/>
      <c r="AK60" s="2301"/>
      <c r="AL60" s="2301"/>
      <c r="AM60" s="2304"/>
    </row>
    <row r="61" spans="1:39" ht="82.15" customHeight="1" x14ac:dyDescent="0.2">
      <c r="C61" s="1020"/>
      <c r="D61" s="1020"/>
      <c r="E61" s="297">
        <v>3205010</v>
      </c>
      <c r="F61" s="1097" t="s">
        <v>118</v>
      </c>
      <c r="G61" s="1097" t="s">
        <v>119</v>
      </c>
      <c r="H61" s="1155" t="s">
        <v>120</v>
      </c>
      <c r="I61" s="182">
        <v>1</v>
      </c>
      <c r="J61" s="1020" t="s">
        <v>1663</v>
      </c>
      <c r="K61" s="2561"/>
      <c r="L61" s="2573"/>
      <c r="M61" s="101">
        <f>R61/N59</f>
        <v>0.51219512195121952</v>
      </c>
      <c r="N61" s="2578"/>
      <c r="O61" s="2544"/>
      <c r="P61" s="293" t="s">
        <v>1664</v>
      </c>
      <c r="Q61" s="292" t="s">
        <v>1665</v>
      </c>
      <c r="R61" s="1357">
        <v>42000000</v>
      </c>
      <c r="S61" s="1197">
        <v>20</v>
      </c>
      <c r="T61" s="1194" t="s">
        <v>1552</v>
      </c>
      <c r="U61" s="2603"/>
      <c r="V61" s="2600"/>
      <c r="W61" s="2600"/>
      <c r="X61" s="2600"/>
      <c r="Y61" s="2600"/>
      <c r="Z61" s="2600"/>
      <c r="AA61" s="2600"/>
      <c r="AB61" s="2600"/>
      <c r="AC61" s="2600"/>
      <c r="AD61" s="2600"/>
      <c r="AE61" s="2600"/>
      <c r="AF61" s="2600"/>
      <c r="AG61" s="2600"/>
      <c r="AH61" s="2600"/>
      <c r="AI61" s="2600"/>
      <c r="AJ61" s="2600"/>
      <c r="AK61" s="2302"/>
      <c r="AL61" s="2302"/>
      <c r="AM61" s="2305"/>
    </row>
    <row r="62" spans="1:39" ht="27" customHeight="1" x14ac:dyDescent="0.2">
      <c r="C62" s="290">
        <v>3206</v>
      </c>
      <c r="D62" s="36" t="s">
        <v>1666</v>
      </c>
      <c r="E62" s="87"/>
      <c r="F62" s="88"/>
      <c r="G62" s="88"/>
      <c r="H62" s="87"/>
      <c r="I62" s="87"/>
      <c r="J62" s="87"/>
      <c r="K62" s="89"/>
      <c r="L62" s="88"/>
      <c r="M62" s="90"/>
      <c r="N62" s="91"/>
      <c r="O62" s="88"/>
      <c r="P62" s="88"/>
      <c r="Q62" s="88"/>
      <c r="R62" s="48"/>
      <c r="S62" s="49"/>
      <c r="T62" s="50"/>
      <c r="U62" s="87"/>
      <c r="V62" s="87"/>
      <c r="W62" s="87"/>
      <c r="X62" s="87"/>
      <c r="Y62" s="87"/>
      <c r="Z62" s="87"/>
      <c r="AA62" s="87"/>
      <c r="AB62" s="87"/>
      <c r="AC62" s="87"/>
      <c r="AD62" s="87"/>
      <c r="AE62" s="87"/>
      <c r="AF62" s="87"/>
      <c r="AG62" s="87"/>
      <c r="AH62" s="87"/>
      <c r="AI62" s="87"/>
      <c r="AJ62" s="87"/>
      <c r="AK62" s="94"/>
      <c r="AL62" s="94"/>
      <c r="AM62" s="95"/>
    </row>
    <row r="63" spans="1:39" ht="111" customHeight="1" x14ac:dyDescent="0.2">
      <c r="C63" s="1020"/>
      <c r="D63" s="1020"/>
      <c r="E63" s="297" t="s">
        <v>450</v>
      </c>
      <c r="F63" s="1097" t="s">
        <v>451</v>
      </c>
      <c r="G63" s="300" t="s">
        <v>452</v>
      </c>
      <c r="H63" s="283" t="s">
        <v>453</v>
      </c>
      <c r="I63" s="182">
        <v>6</v>
      </c>
      <c r="J63" s="1020" t="s">
        <v>1667</v>
      </c>
      <c r="K63" s="2545" t="s">
        <v>454</v>
      </c>
      <c r="L63" s="2411" t="s">
        <v>444</v>
      </c>
      <c r="M63" s="101">
        <f>R63/N63</f>
        <v>0.21186440677966101</v>
      </c>
      <c r="N63" s="2576">
        <f>SUM(R63:R65)</f>
        <v>118000000</v>
      </c>
      <c r="O63" s="2542" t="s">
        <v>456</v>
      </c>
      <c r="P63" s="2527" t="s">
        <v>1668</v>
      </c>
      <c r="Q63" s="292" t="s">
        <v>1669</v>
      </c>
      <c r="R63" s="1357">
        <v>25000000</v>
      </c>
      <c r="S63" s="1197">
        <v>20</v>
      </c>
      <c r="T63" s="1194" t="s">
        <v>1552</v>
      </c>
      <c r="U63" s="2604">
        <v>291786</v>
      </c>
      <c r="V63" s="2294">
        <v>270331</v>
      </c>
      <c r="W63" s="2294">
        <v>102045</v>
      </c>
      <c r="X63" s="2294">
        <v>39183</v>
      </c>
      <c r="Y63" s="2294">
        <v>310195</v>
      </c>
      <c r="Z63" s="2294">
        <v>110694</v>
      </c>
      <c r="AA63" s="2297"/>
      <c r="AB63" s="2297"/>
      <c r="AC63" s="2297"/>
      <c r="AD63" s="2297"/>
      <c r="AE63" s="2297"/>
      <c r="AF63" s="2297"/>
      <c r="AG63" s="2297"/>
      <c r="AH63" s="2297"/>
      <c r="AI63" s="2294"/>
      <c r="AJ63" s="2294">
        <v>562117</v>
      </c>
      <c r="AK63" s="2300"/>
      <c r="AL63" s="2300"/>
      <c r="AM63" s="2303" t="s">
        <v>1553</v>
      </c>
    </row>
    <row r="64" spans="1:39" ht="78.599999999999994" customHeight="1" x14ac:dyDescent="0.2">
      <c r="C64" s="1020"/>
      <c r="D64" s="1020"/>
      <c r="E64" s="297">
        <v>3206014</v>
      </c>
      <c r="F64" s="1097" t="s">
        <v>457</v>
      </c>
      <c r="G64" s="300" t="s">
        <v>458</v>
      </c>
      <c r="H64" s="283" t="s">
        <v>459</v>
      </c>
      <c r="I64" s="182">
        <v>1950</v>
      </c>
      <c r="J64" s="1020" t="s">
        <v>1670</v>
      </c>
      <c r="K64" s="2545"/>
      <c r="L64" s="2411"/>
      <c r="M64" s="101">
        <f>R64/N63</f>
        <v>0.15254237288135594</v>
      </c>
      <c r="N64" s="2577"/>
      <c r="O64" s="2543"/>
      <c r="P64" s="2566"/>
      <c r="Q64" s="292" t="s">
        <v>1671</v>
      </c>
      <c r="R64" s="1357">
        <v>18000000</v>
      </c>
      <c r="S64" s="1197">
        <v>20</v>
      </c>
      <c r="T64" s="1194" t="s">
        <v>1552</v>
      </c>
      <c r="U64" s="2605"/>
      <c r="V64" s="2295"/>
      <c r="W64" s="2295"/>
      <c r="X64" s="2295"/>
      <c r="Y64" s="2295"/>
      <c r="Z64" s="2295"/>
      <c r="AA64" s="2298"/>
      <c r="AB64" s="2298"/>
      <c r="AC64" s="2298"/>
      <c r="AD64" s="2298"/>
      <c r="AE64" s="2298"/>
      <c r="AF64" s="2298"/>
      <c r="AG64" s="2298"/>
      <c r="AH64" s="2298"/>
      <c r="AI64" s="2295"/>
      <c r="AJ64" s="2295"/>
      <c r="AK64" s="2301"/>
      <c r="AL64" s="2301"/>
      <c r="AM64" s="2304"/>
    </row>
    <row r="65" spans="1:39" ht="85.9" customHeight="1" x14ac:dyDescent="0.2">
      <c r="C65" s="1193"/>
      <c r="D65" s="1193"/>
      <c r="E65" s="1218" t="s">
        <v>460</v>
      </c>
      <c r="F65" s="1241" t="s">
        <v>461</v>
      </c>
      <c r="G65" s="1337" t="s">
        <v>462</v>
      </c>
      <c r="H65" s="1246" t="s">
        <v>463</v>
      </c>
      <c r="I65" s="192">
        <v>20</v>
      </c>
      <c r="J65" s="1193" t="s">
        <v>1672</v>
      </c>
      <c r="K65" s="2564"/>
      <c r="L65" s="2565"/>
      <c r="M65" s="1222">
        <f>R65/N63</f>
        <v>0.63559322033898302</v>
      </c>
      <c r="N65" s="2577"/>
      <c r="O65" s="2543"/>
      <c r="P65" s="2566"/>
      <c r="Q65" s="1351" t="s">
        <v>1673</v>
      </c>
      <c r="R65" s="1357">
        <v>75000000</v>
      </c>
      <c r="S65" s="1197">
        <v>20</v>
      </c>
      <c r="T65" s="1194" t="s">
        <v>1552</v>
      </c>
      <c r="U65" s="2605"/>
      <c r="V65" s="2295"/>
      <c r="W65" s="2295"/>
      <c r="X65" s="2295"/>
      <c r="Y65" s="2295"/>
      <c r="Z65" s="2295"/>
      <c r="AA65" s="2298"/>
      <c r="AB65" s="2298"/>
      <c r="AC65" s="2298"/>
      <c r="AD65" s="2298"/>
      <c r="AE65" s="2298"/>
      <c r="AF65" s="2298"/>
      <c r="AG65" s="2298"/>
      <c r="AH65" s="2298"/>
      <c r="AI65" s="2295"/>
      <c r="AJ65" s="2295"/>
      <c r="AK65" s="2301"/>
      <c r="AL65" s="2301"/>
      <c r="AM65" s="2304"/>
    </row>
    <row r="66" spans="1:39" ht="27" customHeight="1" x14ac:dyDescent="0.2">
      <c r="A66" s="74"/>
      <c r="B66" s="75"/>
      <c r="C66" s="75"/>
      <c r="D66" s="75"/>
      <c r="E66" s="75"/>
      <c r="F66" s="1210"/>
      <c r="G66" s="1210"/>
      <c r="H66" s="201"/>
      <c r="I66" s="201"/>
      <c r="J66" s="201"/>
      <c r="K66" s="1292"/>
      <c r="L66" s="1210"/>
      <c r="M66" s="1293"/>
      <c r="N66" s="44">
        <f>SUM(N9:N65)</f>
        <v>2573248186</v>
      </c>
      <c r="O66" s="1210"/>
      <c r="P66" s="1210"/>
      <c r="Q66" s="327" t="s">
        <v>1027</v>
      </c>
      <c r="R66" s="44">
        <f>SUM(R9:R65)</f>
        <v>2573248186</v>
      </c>
      <c r="S66" s="1219"/>
      <c r="T66" s="1220"/>
      <c r="U66" s="1354"/>
      <c r="V66" s="75"/>
      <c r="W66" s="75"/>
      <c r="X66" s="75"/>
      <c r="Y66" s="75"/>
      <c r="Z66" s="75"/>
      <c r="AA66" s="75"/>
      <c r="AB66" s="75"/>
      <c r="AC66" s="75"/>
      <c r="AD66" s="75"/>
      <c r="AE66" s="75"/>
      <c r="AF66" s="75"/>
      <c r="AG66" s="75"/>
      <c r="AH66" s="75"/>
      <c r="AI66" s="75"/>
      <c r="AJ66" s="75"/>
      <c r="AK66" s="1294"/>
      <c r="AL66" s="1295"/>
      <c r="AM66" s="1296"/>
    </row>
  </sheetData>
  <mergeCells count="358">
    <mergeCell ref="M15:M16"/>
    <mergeCell ref="AD42:AD43"/>
    <mergeCell ref="AE42:AE43"/>
    <mergeCell ref="AF42:AF43"/>
    <mergeCell ref="AG42:AG43"/>
    <mergeCell ref="AH42:AH43"/>
    <mergeCell ref="AI42:AI43"/>
    <mergeCell ref="K46:K47"/>
    <mergeCell ref="L46:L47"/>
    <mergeCell ref="N46:N47"/>
    <mergeCell ref="O46:O47"/>
    <mergeCell ref="P46:P47"/>
    <mergeCell ref="S46:S47"/>
    <mergeCell ref="T46:T47"/>
    <mergeCell ref="U46:U47"/>
    <mergeCell ref="K42:K43"/>
    <mergeCell ref="L42:L43"/>
    <mergeCell ref="O42:O43"/>
    <mergeCell ref="P42:P43"/>
    <mergeCell ref="N42:N43"/>
    <mergeCell ref="U42:U43"/>
    <mergeCell ref="V42:V43"/>
    <mergeCell ref="W42:W43"/>
    <mergeCell ref="X42:X43"/>
    <mergeCell ref="Y42:Y43"/>
    <mergeCell ref="AM59:AM61"/>
    <mergeCell ref="U63:U65"/>
    <mergeCell ref="V63:V65"/>
    <mergeCell ref="W63:W65"/>
    <mergeCell ref="X63:X65"/>
    <mergeCell ref="Y63:Y65"/>
    <mergeCell ref="Z63:Z65"/>
    <mergeCell ref="AA63:AA65"/>
    <mergeCell ref="AB63:AB65"/>
    <mergeCell ref="AC63:AC65"/>
    <mergeCell ref="AD63:AD65"/>
    <mergeCell ref="AE63:AE65"/>
    <mergeCell ref="AF63:AF65"/>
    <mergeCell ref="AG63:AG65"/>
    <mergeCell ref="AH63:AH65"/>
    <mergeCell ref="AI63:AI65"/>
    <mergeCell ref="AJ63:AJ65"/>
    <mergeCell ref="AK63:AK65"/>
    <mergeCell ref="AL63:AL65"/>
    <mergeCell ref="AM63:AM65"/>
    <mergeCell ref="AD59:AD61"/>
    <mergeCell ref="AE59:AE61"/>
    <mergeCell ref="AF59:AF61"/>
    <mergeCell ref="AG59:AG61"/>
    <mergeCell ref="AH59:AH61"/>
    <mergeCell ref="AI59:AI61"/>
    <mergeCell ref="AJ59:AJ61"/>
    <mergeCell ref="AK59:AK61"/>
    <mergeCell ref="AL59:AL61"/>
    <mergeCell ref="U59:U61"/>
    <mergeCell ref="V59:V61"/>
    <mergeCell ref="W59:W61"/>
    <mergeCell ref="X59:X61"/>
    <mergeCell ref="Y59:Y61"/>
    <mergeCell ref="Z59:Z61"/>
    <mergeCell ref="AA59:AA61"/>
    <mergeCell ref="AB59:AB61"/>
    <mergeCell ref="AC59:AC61"/>
    <mergeCell ref="AJ54:AJ55"/>
    <mergeCell ref="AK54:AK55"/>
    <mergeCell ref="AL54:AL55"/>
    <mergeCell ref="AM54:AM55"/>
    <mergeCell ref="AA54:AA55"/>
    <mergeCell ref="AB54:AB55"/>
    <mergeCell ref="AC54:AC55"/>
    <mergeCell ref="AD54:AD55"/>
    <mergeCell ref="AE54:AE55"/>
    <mergeCell ref="AF54:AF55"/>
    <mergeCell ref="AG54:AG55"/>
    <mergeCell ref="AH54:AH55"/>
    <mergeCell ref="AI54:AI55"/>
    <mergeCell ref="Q54:Q55"/>
    <mergeCell ref="S54:S55"/>
    <mergeCell ref="T54:T55"/>
    <mergeCell ref="U54:U55"/>
    <mergeCell ref="V54:V55"/>
    <mergeCell ref="W54:W55"/>
    <mergeCell ref="X54:X55"/>
    <mergeCell ref="Y54:Y55"/>
    <mergeCell ref="Z54:Z55"/>
    <mergeCell ref="C54:C55"/>
    <mergeCell ref="D54:D55"/>
    <mergeCell ref="E54:E55"/>
    <mergeCell ref="F54:F55"/>
    <mergeCell ref="G54:G55"/>
    <mergeCell ref="H54:H55"/>
    <mergeCell ref="I54:I55"/>
    <mergeCell ref="K54:K55"/>
    <mergeCell ref="O54:O55"/>
    <mergeCell ref="L54:L55"/>
    <mergeCell ref="M54:M55"/>
    <mergeCell ref="N54:N55"/>
    <mergeCell ref="K63:K65"/>
    <mergeCell ref="L63:L65"/>
    <mergeCell ref="O63:O65"/>
    <mergeCell ref="P63:P65"/>
    <mergeCell ref="K49:K52"/>
    <mergeCell ref="L49:L52"/>
    <mergeCell ref="O49:O52"/>
    <mergeCell ref="P49:P52"/>
    <mergeCell ref="K59:K61"/>
    <mergeCell ref="L59:L61"/>
    <mergeCell ref="O59:O61"/>
    <mergeCell ref="P54:P55"/>
    <mergeCell ref="N59:N61"/>
    <mergeCell ref="N63:N65"/>
    <mergeCell ref="N49:N52"/>
    <mergeCell ref="K21:K22"/>
    <mergeCell ref="L21:L22"/>
    <mergeCell ref="O21:O22"/>
    <mergeCell ref="N21:N22"/>
    <mergeCell ref="K34:K35"/>
    <mergeCell ref="L34:L35"/>
    <mergeCell ref="O34:O35"/>
    <mergeCell ref="K37:K40"/>
    <mergeCell ref="L37:L40"/>
    <mergeCell ref="O37:O40"/>
    <mergeCell ref="K27:K28"/>
    <mergeCell ref="L27:L28"/>
    <mergeCell ref="O27:O28"/>
    <mergeCell ref="M38:M39"/>
    <mergeCell ref="N19:N20"/>
    <mergeCell ref="F19:F20"/>
    <mergeCell ref="K19:K20"/>
    <mergeCell ref="L19:L20"/>
    <mergeCell ref="O19:O20"/>
    <mergeCell ref="AG7:AI7"/>
    <mergeCell ref="M7:M8"/>
    <mergeCell ref="N7:N8"/>
    <mergeCell ref="O7:O8"/>
    <mergeCell ref="P7:P8"/>
    <mergeCell ref="P19:P20"/>
    <mergeCell ref="U7:V7"/>
    <mergeCell ref="W7:Z7"/>
    <mergeCell ref="AA7:AF7"/>
    <mergeCell ref="K7:K8"/>
    <mergeCell ref="L7:L8"/>
    <mergeCell ref="K15:K18"/>
    <mergeCell ref="L15:L18"/>
    <mergeCell ref="O15:O18"/>
    <mergeCell ref="AG11:AG14"/>
    <mergeCell ref="X11:X14"/>
    <mergeCell ref="Y11:Y14"/>
    <mergeCell ref="Z11:Z14"/>
    <mergeCell ref="AA11:AA14"/>
    <mergeCell ref="AB11:AB14"/>
    <mergeCell ref="A10:B14"/>
    <mergeCell ref="K11:K14"/>
    <mergeCell ref="L11:L14"/>
    <mergeCell ref="O11:O14"/>
    <mergeCell ref="Q7:Q8"/>
    <mergeCell ref="E11:E12"/>
    <mergeCell ref="F11:F12"/>
    <mergeCell ref="G11:G12"/>
    <mergeCell ref="H11:H12"/>
    <mergeCell ref="I11:I12"/>
    <mergeCell ref="P11:P12"/>
    <mergeCell ref="Q11:Q12"/>
    <mergeCell ref="N11:N14"/>
    <mergeCell ref="M11:M12"/>
    <mergeCell ref="S11:S12"/>
    <mergeCell ref="T11:T12"/>
    <mergeCell ref="U11:U14"/>
    <mergeCell ref="V11:V14"/>
    <mergeCell ref="W11:W14"/>
    <mergeCell ref="A1:AK4"/>
    <mergeCell ref="A5:I6"/>
    <mergeCell ref="J5:AM5"/>
    <mergeCell ref="U6:AI6"/>
    <mergeCell ref="A7:B7"/>
    <mergeCell ref="C7:D7"/>
    <mergeCell ref="E7:F7"/>
    <mergeCell ref="G7:H7"/>
    <mergeCell ref="I7:I8"/>
    <mergeCell ref="J7:J8"/>
    <mergeCell ref="AJ7:AJ8"/>
    <mergeCell ref="AK7:AK8"/>
    <mergeCell ref="AL7:AL8"/>
    <mergeCell ref="AM7:AM8"/>
    <mergeCell ref="R7:R8"/>
    <mergeCell ref="S7:T7"/>
    <mergeCell ref="AM11:AM14"/>
    <mergeCell ref="E15:E16"/>
    <mergeCell ref="F15:F16"/>
    <mergeCell ref="G15:G16"/>
    <mergeCell ref="H15:H16"/>
    <mergeCell ref="I15:I16"/>
    <mergeCell ref="N15:N18"/>
    <mergeCell ref="P15:P16"/>
    <mergeCell ref="Q15:Q16"/>
    <mergeCell ref="S15:S16"/>
    <mergeCell ref="T15:T16"/>
    <mergeCell ref="U15:U18"/>
    <mergeCell ref="V15:V18"/>
    <mergeCell ref="W15:W18"/>
    <mergeCell ref="AH11:AH14"/>
    <mergeCell ref="AI11:AI14"/>
    <mergeCell ref="AJ11:AJ14"/>
    <mergeCell ref="AK11:AK14"/>
    <mergeCell ref="AL11:AL14"/>
    <mergeCell ref="AC11:AC14"/>
    <mergeCell ref="AD11:AD14"/>
    <mergeCell ref="AE11:AE14"/>
    <mergeCell ref="AF11:AF14"/>
    <mergeCell ref="AK15:AK18"/>
    <mergeCell ref="AC15:AC18"/>
    <mergeCell ref="AD15:AD18"/>
    <mergeCell ref="AE15:AE18"/>
    <mergeCell ref="AF15:AF18"/>
    <mergeCell ref="AG15:AG18"/>
    <mergeCell ref="Y15:Y18"/>
    <mergeCell ref="X15:X18"/>
    <mergeCell ref="Z15:Z18"/>
    <mergeCell ref="AA15:AA18"/>
    <mergeCell ref="AB15:AB18"/>
    <mergeCell ref="AJ19:AJ20"/>
    <mergeCell ref="AK19:AK20"/>
    <mergeCell ref="AL19:AL20"/>
    <mergeCell ref="AM19:AM20"/>
    <mergeCell ref="AM15:AM18"/>
    <mergeCell ref="AD19:AD20"/>
    <mergeCell ref="AE19:AE20"/>
    <mergeCell ref="AF19:AF20"/>
    <mergeCell ref="AG19:AG20"/>
    <mergeCell ref="AH19:AH20"/>
    <mergeCell ref="AI19:AI20"/>
    <mergeCell ref="AH15:AH18"/>
    <mergeCell ref="AI15:AI18"/>
    <mergeCell ref="AJ15:AJ18"/>
    <mergeCell ref="AL15:AL18"/>
    <mergeCell ref="U19:U20"/>
    <mergeCell ref="V19:V20"/>
    <mergeCell ref="W19:W20"/>
    <mergeCell ref="X19:X20"/>
    <mergeCell ref="Y19:Y20"/>
    <mergeCell ref="Z19:Z20"/>
    <mergeCell ref="AA19:AA20"/>
    <mergeCell ref="AB19:AB20"/>
    <mergeCell ref="AC19:AC20"/>
    <mergeCell ref="Z21:Z22"/>
    <mergeCell ref="AA21:AA22"/>
    <mergeCell ref="AB21:AB22"/>
    <mergeCell ref="AC21:AC22"/>
    <mergeCell ref="AD21:AD22"/>
    <mergeCell ref="U21:U22"/>
    <mergeCell ref="V21:V22"/>
    <mergeCell ref="W21:W22"/>
    <mergeCell ref="X21:X22"/>
    <mergeCell ref="Y21:Y22"/>
    <mergeCell ref="AH27:AH28"/>
    <mergeCell ref="AI27:AI28"/>
    <mergeCell ref="AJ27:AJ28"/>
    <mergeCell ref="AJ21:AJ22"/>
    <mergeCell ref="AK21:AK22"/>
    <mergeCell ref="AL21:AL22"/>
    <mergeCell ref="AM21:AM22"/>
    <mergeCell ref="N27:N28"/>
    <mergeCell ref="U27:U28"/>
    <mergeCell ref="V27:V28"/>
    <mergeCell ref="W27:W28"/>
    <mergeCell ref="X27:X28"/>
    <mergeCell ref="Y27:Y28"/>
    <mergeCell ref="Z27:Z28"/>
    <mergeCell ref="AA27:AA28"/>
    <mergeCell ref="AB27:AB28"/>
    <mergeCell ref="AC27:AC28"/>
    <mergeCell ref="AD27:AD28"/>
    <mergeCell ref="AE27:AE28"/>
    <mergeCell ref="AE21:AE22"/>
    <mergeCell ref="AF21:AF22"/>
    <mergeCell ref="AG21:AG22"/>
    <mergeCell ref="AH21:AH22"/>
    <mergeCell ref="AI21:AI22"/>
    <mergeCell ref="AC42:AC43"/>
    <mergeCell ref="I38:I39"/>
    <mergeCell ref="H38:H39"/>
    <mergeCell ref="G38:G39"/>
    <mergeCell ref="F38:F39"/>
    <mergeCell ref="E38:E39"/>
    <mergeCell ref="AK27:AK28"/>
    <mergeCell ref="AL27:AL28"/>
    <mergeCell ref="AM27:AM28"/>
    <mergeCell ref="N34:N35"/>
    <mergeCell ref="N37:N40"/>
    <mergeCell ref="P38:P39"/>
    <mergeCell ref="Q38:Q39"/>
    <mergeCell ref="S38:S39"/>
    <mergeCell ref="T38:T39"/>
    <mergeCell ref="U37:U40"/>
    <mergeCell ref="V37:V40"/>
    <mergeCell ref="W37:W40"/>
    <mergeCell ref="X37:X40"/>
    <mergeCell ref="Y37:Y40"/>
    <mergeCell ref="Z37:Z40"/>
    <mergeCell ref="AA37:AA40"/>
    <mergeCell ref="AF27:AF28"/>
    <mergeCell ref="AG27:AG28"/>
    <mergeCell ref="AF37:AF40"/>
    <mergeCell ref="AG37:AG40"/>
    <mergeCell ref="AH37:AH40"/>
    <mergeCell ref="AI37:AI40"/>
    <mergeCell ref="AJ37:AJ40"/>
    <mergeCell ref="AC37:AC40"/>
    <mergeCell ref="AB37:AB40"/>
    <mergeCell ref="AD37:AD40"/>
    <mergeCell ref="AE37:AE40"/>
    <mergeCell ref="U49:U52"/>
    <mergeCell ref="V49:V52"/>
    <mergeCell ref="W49:W52"/>
    <mergeCell ref="X49:X52"/>
    <mergeCell ref="Y49:Y52"/>
    <mergeCell ref="Z49:Z52"/>
    <mergeCell ref="AA49:AA52"/>
    <mergeCell ref="V46:V47"/>
    <mergeCell ref="W46:W47"/>
    <mergeCell ref="X46:X47"/>
    <mergeCell ref="Y46:Y47"/>
    <mergeCell ref="Z46:Z47"/>
    <mergeCell ref="AA46:AA47"/>
    <mergeCell ref="Z42:Z43"/>
    <mergeCell ref="AA42:AA43"/>
    <mergeCell ref="AK49:AK52"/>
    <mergeCell ref="AL49:AL52"/>
    <mergeCell ref="AM49:AM52"/>
    <mergeCell ref="AF49:AF52"/>
    <mergeCell ref="AG49:AG52"/>
    <mergeCell ref="AH49:AH52"/>
    <mergeCell ref="AI49:AI52"/>
    <mergeCell ref="AJ49:AJ52"/>
    <mergeCell ref="AB49:AB52"/>
    <mergeCell ref="AC49:AC52"/>
    <mergeCell ref="AD49:AD52"/>
    <mergeCell ref="AE49:AE52"/>
    <mergeCell ref="AB46:AB47"/>
    <mergeCell ref="AC46:AC47"/>
    <mergeCell ref="AD46:AD47"/>
    <mergeCell ref="AE46:AE47"/>
    <mergeCell ref="AF46:AF47"/>
    <mergeCell ref="AG46:AG47"/>
    <mergeCell ref="AH46:AH47"/>
    <mergeCell ref="AI46:AI47"/>
    <mergeCell ref="AJ46:AJ47"/>
    <mergeCell ref="AB42:AB43"/>
    <mergeCell ref="AK37:AK40"/>
    <mergeCell ref="AL37:AL40"/>
    <mergeCell ref="AM37:AM40"/>
    <mergeCell ref="AK46:AK47"/>
    <mergeCell ref="AL46:AL47"/>
    <mergeCell ref="AM46:AM47"/>
    <mergeCell ref="AJ42:AJ43"/>
    <mergeCell ref="AK42:AK43"/>
    <mergeCell ref="AL42:AL43"/>
    <mergeCell ref="AM42:AM43"/>
  </mergeCells>
  <conditionalFormatting sqref="G13">
    <cfRule type="duplicateValues" dxfId="26" priority="21"/>
  </conditionalFormatting>
  <conditionalFormatting sqref="G14">
    <cfRule type="duplicateValues" dxfId="25" priority="20"/>
  </conditionalFormatting>
  <conditionalFormatting sqref="G15">
    <cfRule type="duplicateValues" dxfId="24" priority="19"/>
  </conditionalFormatting>
  <conditionalFormatting sqref="G17">
    <cfRule type="duplicateValues" dxfId="23" priority="18"/>
  </conditionalFormatting>
  <conditionalFormatting sqref="G18">
    <cfRule type="duplicateValues" dxfId="22" priority="15"/>
  </conditionalFormatting>
  <conditionalFormatting sqref="G18">
    <cfRule type="duplicateValues" dxfId="21" priority="16"/>
  </conditionalFormatting>
  <conditionalFormatting sqref="G18">
    <cfRule type="duplicateValues" dxfId="20" priority="17"/>
  </conditionalFormatting>
  <conditionalFormatting sqref="G22">
    <cfRule type="duplicateValues" dxfId="19" priority="13"/>
  </conditionalFormatting>
  <conditionalFormatting sqref="G22">
    <cfRule type="duplicateValues" dxfId="18" priority="14"/>
  </conditionalFormatting>
  <conditionalFormatting sqref="G23">
    <cfRule type="duplicateValues" dxfId="17" priority="11"/>
  </conditionalFormatting>
  <conditionalFormatting sqref="G23">
    <cfRule type="duplicateValues" dxfId="16" priority="12"/>
  </conditionalFormatting>
  <conditionalFormatting sqref="G25">
    <cfRule type="duplicateValues" dxfId="15" priority="9"/>
  </conditionalFormatting>
  <conditionalFormatting sqref="G25">
    <cfRule type="duplicateValues" dxfId="14" priority="10"/>
  </conditionalFormatting>
  <conditionalFormatting sqref="G34">
    <cfRule type="duplicateValues" dxfId="13" priority="7"/>
  </conditionalFormatting>
  <conditionalFormatting sqref="G34">
    <cfRule type="duplicateValues" dxfId="12" priority="8"/>
  </conditionalFormatting>
  <conditionalFormatting sqref="G35">
    <cfRule type="duplicateValues" dxfId="11" priority="5"/>
  </conditionalFormatting>
  <conditionalFormatting sqref="G35">
    <cfRule type="duplicateValues" dxfId="10" priority="6"/>
  </conditionalFormatting>
  <conditionalFormatting sqref="G37">
    <cfRule type="duplicateValues" dxfId="9" priority="3"/>
  </conditionalFormatting>
  <conditionalFormatting sqref="G37">
    <cfRule type="duplicateValues" dxfId="8" priority="4"/>
  </conditionalFormatting>
  <conditionalFormatting sqref="G38">
    <cfRule type="duplicateValues" dxfId="7" priority="1"/>
  </conditionalFormatting>
  <conditionalFormatting sqref="G38">
    <cfRule type="duplicateValues" dxfId="6" priority="2"/>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17"/>
  <sheetViews>
    <sheetView topLeftCell="J1" zoomScale="60" zoomScaleNormal="60" workbookViewId="0">
      <pane ySplit="8" topLeftCell="A9" activePane="bottomLeft" state="frozen"/>
      <selection pane="bottomLeft" activeCell="S17" sqref="S17"/>
    </sheetView>
  </sheetViews>
  <sheetFormatPr baseColWidth="10" defaultColWidth="11.42578125" defaultRowHeight="27" customHeight="1" x14ac:dyDescent="0.2"/>
  <cols>
    <col min="1" max="1" width="12.140625" style="665" customWidth="1"/>
    <col min="2" max="2" width="12.28515625" style="589" customWidth="1"/>
    <col min="3" max="3" width="11.28515625" style="589" customWidth="1"/>
    <col min="4" max="5" width="12" style="589" customWidth="1"/>
    <col min="6" max="6" width="32.5703125" style="689" customWidth="1"/>
    <col min="7" max="7" width="13" style="689" customWidth="1"/>
    <col min="8" max="8" width="31.85546875" style="588" customWidth="1"/>
    <col min="9" max="9" width="12.28515625" style="588" customWidth="1"/>
    <col min="10" max="10" width="40.7109375" style="588" customWidth="1"/>
    <col min="11" max="11" width="14.42578125" style="605" customWidth="1"/>
    <col min="12" max="12" width="33.7109375" style="689" customWidth="1"/>
    <col min="13" max="13" width="13.42578125" style="735" customWidth="1"/>
    <col min="14" max="14" width="25.5703125" style="692" customWidth="1"/>
    <col min="15" max="15" width="48.140625" style="689" customWidth="1"/>
    <col min="16" max="16" width="57.5703125" style="689" customWidth="1"/>
    <col min="17" max="17" width="38.42578125" style="689" customWidth="1"/>
    <col min="18" max="18" width="23.85546875" style="693" customWidth="1"/>
    <col min="19" max="19" width="11.7109375" style="694" customWidth="1"/>
    <col min="20" max="20" width="13.5703125" style="695" customWidth="1"/>
    <col min="21" max="21" width="13" style="589" customWidth="1"/>
    <col min="22" max="22" width="12.140625" style="589" customWidth="1"/>
    <col min="23" max="23" width="9.28515625" style="589" customWidth="1"/>
    <col min="24" max="24" width="11.28515625" style="589" customWidth="1"/>
    <col min="25" max="25" width="19.140625" style="589" customWidth="1"/>
    <col min="26" max="26" width="9.5703125" style="589" customWidth="1"/>
    <col min="27" max="27" width="8.85546875" style="589" customWidth="1"/>
    <col min="28" max="28" width="9.5703125" style="589" customWidth="1"/>
    <col min="29" max="29" width="7.28515625" style="589" customWidth="1"/>
    <col min="30" max="30" width="4.42578125" style="589" customWidth="1"/>
    <col min="31" max="31" width="5" style="589" customWidth="1"/>
    <col min="32" max="32" width="5.85546875" style="589" customWidth="1"/>
    <col min="33" max="33" width="6.140625" style="589" customWidth="1"/>
    <col min="34" max="34" width="6.28515625" style="589" customWidth="1"/>
    <col min="35" max="35" width="11.140625" style="589" customWidth="1"/>
    <col min="36" max="36" width="9.5703125" style="589" customWidth="1"/>
    <col min="37" max="37" width="11.5703125" style="878" customWidth="1"/>
    <col min="38" max="38" width="13.7109375" style="697" customWidth="1"/>
    <col min="39" max="39" width="20.85546875" style="879" customWidth="1"/>
    <col min="40" max="16384" width="11.42578125" style="589"/>
  </cols>
  <sheetData>
    <row r="1" spans="1:59" ht="17.25" customHeight="1" x14ac:dyDescent="0.2">
      <c r="A1" s="2682" t="s">
        <v>1674</v>
      </c>
      <c r="B1" s="2682"/>
      <c r="C1" s="2682"/>
      <c r="D1" s="2682"/>
      <c r="E1" s="2682"/>
      <c r="F1" s="2682"/>
      <c r="G1" s="2682"/>
      <c r="H1" s="2682"/>
      <c r="I1" s="2682"/>
      <c r="J1" s="2682"/>
      <c r="K1" s="2682"/>
      <c r="L1" s="2682"/>
      <c r="M1" s="2682"/>
      <c r="N1" s="2682"/>
      <c r="O1" s="2682"/>
      <c r="P1" s="2682"/>
      <c r="Q1" s="2682"/>
      <c r="R1" s="2682"/>
      <c r="S1" s="2682"/>
      <c r="T1" s="2682"/>
      <c r="U1" s="2682"/>
      <c r="V1" s="2682"/>
      <c r="W1" s="2682"/>
      <c r="X1" s="2682"/>
      <c r="Y1" s="2682"/>
      <c r="Z1" s="2682"/>
      <c r="AA1" s="2682"/>
      <c r="AB1" s="2682"/>
      <c r="AC1" s="2682"/>
      <c r="AD1" s="2682"/>
      <c r="AE1" s="2682"/>
      <c r="AF1" s="2682"/>
      <c r="AG1" s="2682"/>
      <c r="AH1" s="2682"/>
      <c r="AI1" s="2682"/>
      <c r="AJ1" s="2682"/>
      <c r="AK1" s="1706"/>
      <c r="AL1" s="857" t="s">
        <v>0</v>
      </c>
      <c r="AM1" s="857" t="s">
        <v>953</v>
      </c>
      <c r="AN1" s="588"/>
      <c r="AO1" s="588"/>
      <c r="AP1" s="588"/>
      <c r="AQ1" s="588"/>
      <c r="AR1" s="588"/>
      <c r="AS1" s="588"/>
      <c r="AT1" s="588"/>
      <c r="AU1" s="588"/>
      <c r="AV1" s="588"/>
      <c r="AW1" s="588"/>
      <c r="AX1" s="588"/>
      <c r="AY1" s="588"/>
      <c r="AZ1" s="588"/>
      <c r="BA1" s="588"/>
      <c r="BB1" s="588"/>
      <c r="BC1" s="588"/>
      <c r="BD1" s="588"/>
      <c r="BE1" s="588"/>
      <c r="BF1" s="588"/>
      <c r="BG1" s="588"/>
    </row>
    <row r="2" spans="1:59" ht="18" customHeight="1" x14ac:dyDescent="0.2">
      <c r="A2" s="2682"/>
      <c r="B2" s="2682"/>
      <c r="C2" s="2682"/>
      <c r="D2" s="2682"/>
      <c r="E2" s="2682"/>
      <c r="F2" s="2682"/>
      <c r="G2" s="2682"/>
      <c r="H2" s="2682"/>
      <c r="I2" s="2682"/>
      <c r="J2" s="2682"/>
      <c r="K2" s="2682"/>
      <c r="L2" s="2682"/>
      <c r="M2" s="2682"/>
      <c r="N2" s="2682"/>
      <c r="O2" s="2682"/>
      <c r="P2" s="2682"/>
      <c r="Q2" s="2682"/>
      <c r="R2" s="2682"/>
      <c r="S2" s="2682"/>
      <c r="T2" s="2682"/>
      <c r="U2" s="2682"/>
      <c r="V2" s="2682"/>
      <c r="W2" s="2682"/>
      <c r="X2" s="2682"/>
      <c r="Y2" s="2682"/>
      <c r="Z2" s="2682"/>
      <c r="AA2" s="2682"/>
      <c r="AB2" s="2682"/>
      <c r="AC2" s="2682"/>
      <c r="AD2" s="2682"/>
      <c r="AE2" s="2682"/>
      <c r="AF2" s="2682"/>
      <c r="AG2" s="2682"/>
      <c r="AH2" s="2682"/>
      <c r="AI2" s="2682"/>
      <c r="AJ2" s="2682"/>
      <c r="AK2" s="1706"/>
      <c r="AL2" s="858" t="s">
        <v>1</v>
      </c>
      <c r="AM2" s="857" t="s">
        <v>954</v>
      </c>
      <c r="AN2" s="588"/>
      <c r="AO2" s="588"/>
      <c r="AP2" s="588"/>
      <c r="AQ2" s="588"/>
      <c r="AR2" s="588"/>
      <c r="AS2" s="588"/>
      <c r="AT2" s="588"/>
      <c r="AU2" s="588"/>
      <c r="AV2" s="588"/>
      <c r="AW2" s="588"/>
      <c r="AX2" s="588"/>
      <c r="AY2" s="588"/>
      <c r="AZ2" s="588"/>
      <c r="BA2" s="588"/>
      <c r="BB2" s="588"/>
      <c r="BC2" s="588"/>
      <c r="BD2" s="588"/>
      <c r="BE2" s="588"/>
      <c r="BF2" s="588"/>
      <c r="BG2" s="588"/>
    </row>
    <row r="3" spans="1:59" ht="15.75" x14ac:dyDescent="0.2">
      <c r="A3" s="2682"/>
      <c r="B3" s="2682"/>
      <c r="C3" s="2682"/>
      <c r="D3" s="2682"/>
      <c r="E3" s="2682"/>
      <c r="F3" s="2682"/>
      <c r="G3" s="2682"/>
      <c r="H3" s="2682"/>
      <c r="I3" s="2682"/>
      <c r="J3" s="2682"/>
      <c r="K3" s="2682"/>
      <c r="L3" s="2682"/>
      <c r="M3" s="2682"/>
      <c r="N3" s="2682"/>
      <c r="O3" s="2682"/>
      <c r="P3" s="2682"/>
      <c r="Q3" s="2682"/>
      <c r="R3" s="2682"/>
      <c r="S3" s="2682"/>
      <c r="T3" s="2682"/>
      <c r="U3" s="2682"/>
      <c r="V3" s="2682"/>
      <c r="W3" s="2682"/>
      <c r="X3" s="2682"/>
      <c r="Y3" s="2682"/>
      <c r="Z3" s="2682"/>
      <c r="AA3" s="2682"/>
      <c r="AB3" s="2682"/>
      <c r="AC3" s="2682"/>
      <c r="AD3" s="2682"/>
      <c r="AE3" s="2682"/>
      <c r="AF3" s="2682"/>
      <c r="AG3" s="2682"/>
      <c r="AH3" s="2682"/>
      <c r="AI3" s="2682"/>
      <c r="AJ3" s="2682"/>
      <c r="AK3" s="1706"/>
      <c r="AL3" s="857" t="s">
        <v>2</v>
      </c>
      <c r="AM3" s="859" t="s">
        <v>955</v>
      </c>
      <c r="AN3" s="588"/>
      <c r="AO3" s="588"/>
      <c r="AP3" s="588"/>
      <c r="AQ3" s="588"/>
      <c r="AR3" s="588"/>
      <c r="AS3" s="588"/>
      <c r="AT3" s="588"/>
      <c r="AU3" s="588"/>
      <c r="AV3" s="588"/>
      <c r="AW3" s="588"/>
      <c r="AX3" s="588"/>
      <c r="AY3" s="588"/>
      <c r="AZ3" s="588"/>
      <c r="BA3" s="588"/>
      <c r="BB3" s="588"/>
      <c r="BC3" s="588"/>
      <c r="BD3" s="588"/>
      <c r="BE3" s="588"/>
      <c r="BF3" s="588"/>
      <c r="BG3" s="588"/>
    </row>
    <row r="4" spans="1:59" ht="13.5" customHeight="1" x14ac:dyDescent="0.2">
      <c r="A4" s="1707"/>
      <c r="B4" s="1707"/>
      <c r="C4" s="1707"/>
      <c r="D4" s="1707"/>
      <c r="E4" s="1707"/>
      <c r="F4" s="1707"/>
      <c r="G4" s="1707"/>
      <c r="H4" s="1707"/>
      <c r="I4" s="1707"/>
      <c r="J4" s="1707"/>
      <c r="K4" s="1707"/>
      <c r="L4" s="1707"/>
      <c r="M4" s="1707"/>
      <c r="N4" s="1707"/>
      <c r="O4" s="1707"/>
      <c r="P4" s="1707"/>
      <c r="Q4" s="1707"/>
      <c r="R4" s="1707"/>
      <c r="S4" s="1707"/>
      <c r="T4" s="1707"/>
      <c r="U4" s="1707"/>
      <c r="V4" s="1707"/>
      <c r="W4" s="1707"/>
      <c r="X4" s="1707"/>
      <c r="Y4" s="1707"/>
      <c r="Z4" s="1707"/>
      <c r="AA4" s="1707"/>
      <c r="AB4" s="1707"/>
      <c r="AC4" s="1707"/>
      <c r="AD4" s="1707"/>
      <c r="AE4" s="1707"/>
      <c r="AF4" s="1707"/>
      <c r="AG4" s="1707"/>
      <c r="AH4" s="1707"/>
      <c r="AI4" s="1707"/>
      <c r="AJ4" s="1707"/>
      <c r="AK4" s="1708"/>
      <c r="AL4" s="857" t="s">
        <v>3</v>
      </c>
      <c r="AM4" s="860" t="s">
        <v>956</v>
      </c>
      <c r="AN4" s="588"/>
      <c r="AO4" s="588"/>
      <c r="AP4" s="588"/>
      <c r="AQ4" s="588"/>
      <c r="AR4" s="588"/>
      <c r="AS4" s="588"/>
      <c r="AT4" s="588"/>
      <c r="AU4" s="588"/>
      <c r="AV4" s="588"/>
      <c r="AW4" s="588"/>
      <c r="AX4" s="588"/>
      <c r="AY4" s="588"/>
      <c r="AZ4" s="588"/>
      <c r="BA4" s="588"/>
      <c r="BB4" s="588"/>
      <c r="BC4" s="588"/>
      <c r="BD4" s="588"/>
      <c r="BE4" s="588"/>
      <c r="BF4" s="588"/>
      <c r="BG4" s="588"/>
    </row>
    <row r="5" spans="1:59" ht="17.25" customHeight="1" x14ac:dyDescent="0.2">
      <c r="A5" s="1709" t="s">
        <v>1031</v>
      </c>
      <c r="B5" s="1709"/>
      <c r="C5" s="1709"/>
      <c r="D5" s="1709"/>
      <c r="E5" s="1709"/>
      <c r="F5" s="1709"/>
      <c r="G5" s="1709"/>
      <c r="H5" s="1709"/>
      <c r="I5" s="1709"/>
      <c r="J5" s="2683" t="s">
        <v>958</v>
      </c>
      <c r="K5" s="2684"/>
      <c r="L5" s="2684"/>
      <c r="M5" s="2684"/>
      <c r="N5" s="2684"/>
      <c r="O5" s="2684"/>
      <c r="P5" s="2684"/>
      <c r="Q5" s="2684"/>
      <c r="R5" s="2684"/>
      <c r="S5" s="2684"/>
      <c r="T5" s="2684"/>
      <c r="U5" s="2684"/>
      <c r="V5" s="2684"/>
      <c r="W5" s="2684"/>
      <c r="X5" s="2684"/>
      <c r="Y5" s="2684"/>
      <c r="Z5" s="2684"/>
      <c r="AA5" s="2684"/>
      <c r="AB5" s="2684"/>
      <c r="AC5" s="2684"/>
      <c r="AD5" s="2684"/>
      <c r="AE5" s="2684"/>
      <c r="AF5" s="2684"/>
      <c r="AG5" s="2684"/>
      <c r="AH5" s="2684"/>
      <c r="AI5" s="2684"/>
      <c r="AJ5" s="2684"/>
      <c r="AK5" s="2684"/>
      <c r="AL5" s="2684"/>
      <c r="AM5" s="2685"/>
      <c r="AN5" s="588"/>
      <c r="AO5" s="588"/>
      <c r="AP5" s="588"/>
      <c r="AQ5" s="588"/>
      <c r="AR5" s="588"/>
      <c r="AS5" s="588"/>
      <c r="AT5" s="588"/>
      <c r="AU5" s="588"/>
      <c r="AV5" s="588"/>
      <c r="AW5" s="588"/>
      <c r="AX5" s="588"/>
      <c r="AY5" s="588"/>
      <c r="AZ5" s="588"/>
      <c r="BA5" s="588"/>
      <c r="BB5" s="588"/>
      <c r="BC5" s="588"/>
      <c r="BD5" s="588"/>
      <c r="BE5" s="588"/>
      <c r="BF5" s="588"/>
      <c r="BG5" s="588"/>
    </row>
    <row r="6" spans="1:59" ht="15.75" customHeight="1" x14ac:dyDescent="0.2">
      <c r="A6" s="1710"/>
      <c r="B6" s="1710"/>
      <c r="C6" s="1710"/>
      <c r="D6" s="1710"/>
      <c r="E6" s="1710"/>
      <c r="F6" s="1710"/>
      <c r="G6" s="1710"/>
      <c r="H6" s="1710"/>
      <c r="I6" s="1710"/>
      <c r="J6" s="593"/>
      <c r="K6" s="594"/>
      <c r="L6" s="594"/>
      <c r="M6" s="594"/>
      <c r="N6" s="594"/>
      <c r="O6" s="861"/>
      <c r="P6" s="594"/>
      <c r="Q6" s="594"/>
      <c r="R6" s="594"/>
      <c r="S6" s="594"/>
      <c r="T6" s="594"/>
      <c r="U6" s="2683" t="s">
        <v>959</v>
      </c>
      <c r="V6" s="2684"/>
      <c r="W6" s="2684"/>
      <c r="X6" s="2684"/>
      <c r="Y6" s="2684"/>
      <c r="Z6" s="2684"/>
      <c r="AA6" s="2684"/>
      <c r="AB6" s="2684"/>
      <c r="AC6" s="2684"/>
      <c r="AD6" s="2684"/>
      <c r="AE6" s="2684"/>
      <c r="AF6" s="2684"/>
      <c r="AG6" s="2684"/>
      <c r="AH6" s="2684"/>
      <c r="AI6" s="2685"/>
      <c r="AJ6" s="1005"/>
      <c r="AK6" s="594"/>
      <c r="AL6" s="594"/>
      <c r="AM6" s="597"/>
      <c r="AN6" s="588"/>
      <c r="AO6" s="588"/>
      <c r="AP6" s="588"/>
      <c r="AQ6" s="588"/>
      <c r="AR6" s="588"/>
      <c r="AS6" s="588"/>
      <c r="AT6" s="588"/>
      <c r="AU6" s="588"/>
      <c r="AV6" s="588"/>
      <c r="AW6" s="588"/>
      <c r="AX6" s="588"/>
      <c r="AY6" s="588"/>
      <c r="AZ6" s="588"/>
      <c r="BA6" s="588"/>
      <c r="BB6" s="588"/>
      <c r="BC6" s="588"/>
      <c r="BD6" s="588"/>
      <c r="BE6" s="588"/>
      <c r="BF6" s="588"/>
      <c r="BG6" s="588"/>
    </row>
    <row r="7" spans="1:59" ht="21.75" customHeight="1" x14ac:dyDescent="0.2">
      <c r="A7" s="1713" t="s">
        <v>960</v>
      </c>
      <c r="B7" s="1714"/>
      <c r="C7" s="1722" t="s">
        <v>4</v>
      </c>
      <c r="D7" s="1714"/>
      <c r="E7" s="1722" t="s">
        <v>5</v>
      </c>
      <c r="F7" s="1714"/>
      <c r="G7" s="1722" t="s">
        <v>961</v>
      </c>
      <c r="H7" s="1714"/>
      <c r="I7" s="1691" t="s">
        <v>962</v>
      </c>
      <c r="J7" s="1691" t="s">
        <v>963</v>
      </c>
      <c r="K7" s="1691" t="s">
        <v>964</v>
      </c>
      <c r="L7" s="1691" t="s">
        <v>965</v>
      </c>
      <c r="M7" s="2686" t="s">
        <v>966</v>
      </c>
      <c r="N7" s="1720" t="s">
        <v>967</v>
      </c>
      <c r="O7" s="1691" t="s">
        <v>968</v>
      </c>
      <c r="P7" s="1691" t="s">
        <v>969</v>
      </c>
      <c r="Q7" s="1691" t="s">
        <v>970</v>
      </c>
      <c r="R7" s="1720" t="s">
        <v>967</v>
      </c>
      <c r="S7" s="1722" t="s">
        <v>971</v>
      </c>
      <c r="T7" s="1714"/>
      <c r="U7" s="2680" t="s">
        <v>972</v>
      </c>
      <c r="V7" s="2681"/>
      <c r="W7" s="2660" t="s">
        <v>973</v>
      </c>
      <c r="X7" s="2661"/>
      <c r="Y7" s="2661"/>
      <c r="Z7" s="2662"/>
      <c r="AA7" s="1633" t="s">
        <v>974</v>
      </c>
      <c r="AB7" s="1634"/>
      <c r="AC7" s="1634"/>
      <c r="AD7" s="1634"/>
      <c r="AE7" s="1634"/>
      <c r="AF7" s="1635"/>
      <c r="AG7" s="2660" t="s">
        <v>975</v>
      </c>
      <c r="AH7" s="2661"/>
      <c r="AI7" s="2662"/>
      <c r="AJ7" s="1636" t="s">
        <v>976</v>
      </c>
      <c r="AK7" s="2663" t="s">
        <v>977</v>
      </c>
      <c r="AL7" s="2663" t="s">
        <v>978</v>
      </c>
      <c r="AM7" s="1630" t="s">
        <v>979</v>
      </c>
      <c r="AN7" s="588"/>
      <c r="AO7" s="588"/>
      <c r="AP7" s="588"/>
      <c r="AQ7" s="588"/>
      <c r="AR7" s="588"/>
      <c r="AS7" s="588"/>
      <c r="AT7" s="588"/>
      <c r="AU7" s="588"/>
      <c r="AV7" s="588"/>
      <c r="AW7" s="588"/>
      <c r="AX7" s="588"/>
      <c r="AY7" s="588"/>
      <c r="AZ7" s="588"/>
      <c r="BA7" s="588"/>
      <c r="BB7" s="588"/>
      <c r="BC7" s="588"/>
      <c r="BD7" s="588"/>
      <c r="BE7" s="588"/>
      <c r="BF7" s="588"/>
      <c r="BG7" s="588"/>
    </row>
    <row r="8" spans="1:59" s="606" customFormat="1" ht="49.5" customHeight="1" x14ac:dyDescent="0.2">
      <c r="A8" s="598" t="s">
        <v>980</v>
      </c>
      <c r="B8" s="599" t="s">
        <v>981</v>
      </c>
      <c r="C8" s="600" t="s">
        <v>980</v>
      </c>
      <c r="D8" s="599" t="s">
        <v>981</v>
      </c>
      <c r="E8" s="599" t="s">
        <v>980</v>
      </c>
      <c r="F8" s="599" t="s">
        <v>981</v>
      </c>
      <c r="G8" s="599" t="s">
        <v>980</v>
      </c>
      <c r="H8" s="599" t="s">
        <v>981</v>
      </c>
      <c r="I8" s="2678"/>
      <c r="J8" s="2678"/>
      <c r="K8" s="2678"/>
      <c r="L8" s="2678"/>
      <c r="M8" s="2687"/>
      <c r="N8" s="2679"/>
      <c r="O8" s="2678"/>
      <c r="P8" s="2678"/>
      <c r="Q8" s="2678"/>
      <c r="R8" s="2679"/>
      <c r="S8" s="601" t="s">
        <v>982</v>
      </c>
      <c r="T8" s="1007" t="s">
        <v>981</v>
      </c>
      <c r="U8" s="602" t="s">
        <v>983</v>
      </c>
      <c r="V8" s="603" t="s">
        <v>984</v>
      </c>
      <c r="W8" s="604" t="s">
        <v>985</v>
      </c>
      <c r="X8" s="604" t="s">
        <v>986</v>
      </c>
      <c r="Y8" s="604" t="s">
        <v>987</v>
      </c>
      <c r="Z8" s="604" t="s">
        <v>988</v>
      </c>
      <c r="AA8" s="604" t="s">
        <v>989</v>
      </c>
      <c r="AB8" s="604" t="s">
        <v>990</v>
      </c>
      <c r="AC8" s="604" t="s">
        <v>991</v>
      </c>
      <c r="AD8" s="604" t="s">
        <v>992</v>
      </c>
      <c r="AE8" s="604" t="s">
        <v>993</v>
      </c>
      <c r="AF8" s="604" t="s">
        <v>994</v>
      </c>
      <c r="AG8" s="604" t="s">
        <v>995</v>
      </c>
      <c r="AH8" s="604" t="s">
        <v>996</v>
      </c>
      <c r="AI8" s="604" t="s">
        <v>997</v>
      </c>
      <c r="AJ8" s="1637"/>
      <c r="AK8" s="2664"/>
      <c r="AL8" s="2664"/>
      <c r="AM8" s="2665"/>
      <c r="AN8" s="605"/>
      <c r="AO8" s="605"/>
      <c r="AP8" s="605"/>
      <c r="AQ8" s="605"/>
      <c r="AR8" s="605"/>
      <c r="AS8" s="605"/>
      <c r="AT8" s="605"/>
      <c r="AU8" s="605"/>
      <c r="AV8" s="605"/>
      <c r="AW8" s="605"/>
      <c r="AX8" s="605"/>
      <c r="AY8" s="605"/>
      <c r="AZ8" s="605"/>
      <c r="BA8" s="605"/>
      <c r="BB8" s="605"/>
      <c r="BC8" s="605"/>
      <c r="BD8" s="605"/>
      <c r="BE8" s="605"/>
      <c r="BF8" s="605"/>
      <c r="BG8" s="605"/>
    </row>
    <row r="9" spans="1:59" ht="15.75" x14ac:dyDescent="0.2">
      <c r="A9" s="862">
        <v>4</v>
      </c>
      <c r="B9" s="826" t="s">
        <v>6</v>
      </c>
      <c r="C9" s="827"/>
      <c r="D9" s="828"/>
      <c r="E9" s="828"/>
      <c r="F9" s="863"/>
      <c r="G9" s="863"/>
      <c r="H9" s="864"/>
      <c r="I9" s="864"/>
      <c r="J9" s="864"/>
      <c r="K9" s="865"/>
      <c r="L9" s="863"/>
      <c r="M9" s="866"/>
      <c r="N9" s="867"/>
      <c r="O9" s="868"/>
      <c r="P9" s="863"/>
      <c r="Q9" s="863"/>
      <c r="R9" s="869"/>
      <c r="S9" s="870"/>
      <c r="T9" s="865"/>
      <c r="U9" s="864"/>
      <c r="V9" s="864"/>
      <c r="W9" s="864"/>
      <c r="X9" s="864"/>
      <c r="Y9" s="864"/>
      <c r="Z9" s="864"/>
      <c r="AA9" s="864"/>
      <c r="AB9" s="864"/>
      <c r="AC9" s="864"/>
      <c r="AD9" s="864"/>
      <c r="AE9" s="864"/>
      <c r="AF9" s="864"/>
      <c r="AG9" s="864"/>
      <c r="AH9" s="864"/>
      <c r="AI9" s="864"/>
      <c r="AJ9" s="864"/>
      <c r="AK9" s="871"/>
      <c r="AL9" s="871"/>
      <c r="AM9" s="872"/>
      <c r="AN9" s="588"/>
      <c r="AO9" s="588"/>
      <c r="AP9" s="588"/>
      <c r="AQ9" s="588"/>
      <c r="AR9" s="588"/>
      <c r="AS9" s="588"/>
      <c r="AT9" s="588"/>
      <c r="AU9" s="588"/>
      <c r="AV9" s="588"/>
      <c r="AW9" s="588"/>
      <c r="AX9" s="588"/>
      <c r="AY9" s="588"/>
      <c r="AZ9" s="588"/>
      <c r="BA9" s="588"/>
      <c r="BB9" s="588"/>
      <c r="BC9" s="588"/>
      <c r="BD9" s="588"/>
      <c r="BE9" s="588"/>
      <c r="BF9" s="588"/>
      <c r="BG9" s="588"/>
    </row>
    <row r="10" spans="1:59" s="588" customFormat="1" ht="15.75" x14ac:dyDescent="0.2">
      <c r="A10" s="2666"/>
      <c r="B10" s="2666"/>
      <c r="C10" s="829">
        <v>4599</v>
      </c>
      <c r="D10" s="830" t="s">
        <v>1675</v>
      </c>
      <c r="E10" s="831"/>
      <c r="F10" s="831"/>
      <c r="G10" s="831"/>
      <c r="H10" s="831"/>
      <c r="I10" s="831"/>
      <c r="J10" s="831"/>
      <c r="K10" s="831"/>
      <c r="L10" s="831"/>
      <c r="M10" s="831"/>
      <c r="N10" s="831"/>
      <c r="O10" s="832"/>
      <c r="P10" s="831"/>
      <c r="Q10" s="831"/>
      <c r="R10" s="831"/>
      <c r="S10" s="831"/>
      <c r="T10" s="831"/>
      <c r="U10" s="831"/>
      <c r="V10" s="831"/>
      <c r="W10" s="831"/>
      <c r="X10" s="831"/>
      <c r="Y10" s="831"/>
      <c r="Z10" s="831"/>
      <c r="AA10" s="831"/>
      <c r="AB10" s="831"/>
      <c r="AC10" s="831"/>
      <c r="AD10" s="831"/>
      <c r="AE10" s="831"/>
      <c r="AF10" s="831"/>
      <c r="AG10" s="873"/>
      <c r="AH10" s="873"/>
      <c r="AI10" s="873"/>
      <c r="AJ10" s="873"/>
      <c r="AK10" s="874"/>
      <c r="AL10" s="874"/>
      <c r="AM10" s="875"/>
    </row>
    <row r="11" spans="1:59" s="588" customFormat="1" ht="308.25" customHeight="1" x14ac:dyDescent="0.2">
      <c r="A11" s="2666"/>
      <c r="B11" s="2666"/>
      <c r="C11" s="833"/>
      <c r="D11" s="834"/>
      <c r="E11" s="1009">
        <v>4599023</v>
      </c>
      <c r="F11" s="1104" t="s">
        <v>465</v>
      </c>
      <c r="G11" s="1104">
        <v>459902304</v>
      </c>
      <c r="H11" s="1104" t="s">
        <v>1676</v>
      </c>
      <c r="I11" s="1100">
        <v>1</v>
      </c>
      <c r="J11" s="1101" t="s">
        <v>1677</v>
      </c>
      <c r="K11" s="1101" t="s">
        <v>466</v>
      </c>
      <c r="L11" s="1092" t="s">
        <v>467</v>
      </c>
      <c r="M11" s="1102">
        <f>R11/N11</f>
        <v>1</v>
      </c>
      <c r="N11" s="1103">
        <f>SUM(R11)</f>
        <v>250000000</v>
      </c>
      <c r="O11" s="835" t="s">
        <v>468</v>
      </c>
      <c r="P11" s="836" t="s">
        <v>1678</v>
      </c>
      <c r="Q11" s="837" t="s">
        <v>1679</v>
      </c>
      <c r="R11" s="838">
        <v>250000000</v>
      </c>
      <c r="S11" s="1105">
        <v>20</v>
      </c>
      <c r="T11" s="1106" t="s">
        <v>1007</v>
      </c>
      <c r="U11" s="876">
        <v>295972</v>
      </c>
      <c r="V11" s="876">
        <v>285580</v>
      </c>
      <c r="W11" s="876">
        <v>135545</v>
      </c>
      <c r="X11" s="876">
        <v>44254</v>
      </c>
      <c r="Y11" s="876">
        <v>309146</v>
      </c>
      <c r="Z11" s="876">
        <v>92607</v>
      </c>
      <c r="AA11" s="876">
        <v>2145</v>
      </c>
      <c r="AB11" s="876">
        <v>12718</v>
      </c>
      <c r="AC11" s="876">
        <v>26</v>
      </c>
      <c r="AD11" s="876">
        <v>37</v>
      </c>
      <c r="AE11" s="876"/>
      <c r="AF11" s="876"/>
      <c r="AG11" s="876">
        <v>44350</v>
      </c>
      <c r="AH11" s="876">
        <v>21944</v>
      </c>
      <c r="AI11" s="876">
        <v>75687</v>
      </c>
      <c r="AJ11" s="876">
        <v>581552</v>
      </c>
      <c r="AK11" s="877">
        <v>44198</v>
      </c>
      <c r="AL11" s="877">
        <v>44561</v>
      </c>
      <c r="AM11" s="839" t="s">
        <v>1680</v>
      </c>
    </row>
    <row r="12" spans="1:59" s="588" customFormat="1" ht="77.25" customHeight="1" x14ac:dyDescent="0.2">
      <c r="A12" s="2666"/>
      <c r="B12" s="2666"/>
      <c r="C12" s="2668"/>
      <c r="D12" s="2670"/>
      <c r="E12" s="2635">
        <v>4599029</v>
      </c>
      <c r="F12" s="1769" t="s">
        <v>469</v>
      </c>
      <c r="G12" s="2674">
        <v>459902900</v>
      </c>
      <c r="H12" s="2676" t="s">
        <v>470</v>
      </c>
      <c r="I12" s="2674">
        <v>1</v>
      </c>
      <c r="J12" s="2479" t="s">
        <v>1681</v>
      </c>
      <c r="K12" s="2479" t="s">
        <v>471</v>
      </c>
      <c r="L12" s="1769" t="s">
        <v>472</v>
      </c>
      <c r="M12" s="2629">
        <f>SUM(R12:R13)/N12</f>
        <v>1</v>
      </c>
      <c r="N12" s="2631">
        <f>SUM(R12:R13)</f>
        <v>300000000</v>
      </c>
      <c r="O12" s="2647" t="s">
        <v>1682</v>
      </c>
      <c r="P12" s="2637" t="s">
        <v>1683</v>
      </c>
      <c r="Q12" s="840" t="s">
        <v>1684</v>
      </c>
      <c r="R12" s="841">
        <v>150000000</v>
      </c>
      <c r="S12" s="2649">
        <v>20</v>
      </c>
      <c r="T12" s="2651" t="s">
        <v>1007</v>
      </c>
      <c r="U12" s="2643">
        <v>295972</v>
      </c>
      <c r="V12" s="2643">
        <v>285580</v>
      </c>
      <c r="W12" s="2643">
        <v>135545</v>
      </c>
      <c r="X12" s="2643">
        <v>44254</v>
      </c>
      <c r="Y12" s="2643">
        <v>309146</v>
      </c>
      <c r="Z12" s="2643">
        <v>92607</v>
      </c>
      <c r="AA12" s="2643">
        <v>2145</v>
      </c>
      <c r="AB12" s="2643">
        <v>12718</v>
      </c>
      <c r="AC12" s="2643">
        <v>26</v>
      </c>
      <c r="AD12" s="2643">
        <v>37</v>
      </c>
      <c r="AE12" s="2658"/>
      <c r="AF12" s="2658"/>
      <c r="AG12" s="2643">
        <v>44350</v>
      </c>
      <c r="AH12" s="2643">
        <v>21944</v>
      </c>
      <c r="AI12" s="2643">
        <v>75687</v>
      </c>
      <c r="AJ12" s="2643">
        <v>581552</v>
      </c>
      <c r="AK12" s="2654">
        <v>44198</v>
      </c>
      <c r="AL12" s="2654">
        <v>44561</v>
      </c>
      <c r="AM12" s="2656" t="s">
        <v>1680</v>
      </c>
    </row>
    <row r="13" spans="1:59" s="588" customFormat="1" ht="95.25" customHeight="1" x14ac:dyDescent="0.2">
      <c r="A13" s="2666"/>
      <c r="B13" s="2666"/>
      <c r="C13" s="2669"/>
      <c r="D13" s="2671"/>
      <c r="E13" s="2672"/>
      <c r="F13" s="2673"/>
      <c r="G13" s="2675"/>
      <c r="H13" s="2677"/>
      <c r="I13" s="2675"/>
      <c r="J13" s="2480"/>
      <c r="K13" s="2480"/>
      <c r="L13" s="2673"/>
      <c r="M13" s="2645"/>
      <c r="N13" s="2646"/>
      <c r="O13" s="2648"/>
      <c r="P13" s="2653"/>
      <c r="Q13" s="837" t="s">
        <v>1685</v>
      </c>
      <c r="R13" s="841">
        <v>150000000</v>
      </c>
      <c r="S13" s="2650"/>
      <c r="T13" s="2652"/>
      <c r="U13" s="2644"/>
      <c r="V13" s="2644"/>
      <c r="W13" s="2644"/>
      <c r="X13" s="2644"/>
      <c r="Y13" s="2644"/>
      <c r="Z13" s="2644"/>
      <c r="AA13" s="2644"/>
      <c r="AB13" s="2644"/>
      <c r="AC13" s="2644"/>
      <c r="AD13" s="2644"/>
      <c r="AE13" s="2659"/>
      <c r="AF13" s="2659"/>
      <c r="AG13" s="2644"/>
      <c r="AH13" s="2644"/>
      <c r="AI13" s="2644"/>
      <c r="AJ13" s="2644"/>
      <c r="AK13" s="2655"/>
      <c r="AL13" s="2655"/>
      <c r="AM13" s="2657"/>
    </row>
    <row r="14" spans="1:59" ht="27.75" customHeight="1" x14ac:dyDescent="0.2">
      <c r="A14" s="2666"/>
      <c r="B14" s="2666"/>
      <c r="C14" s="843">
        <v>4502</v>
      </c>
      <c r="D14" s="844" t="s">
        <v>1686</v>
      </c>
      <c r="E14" s="845"/>
      <c r="F14" s="846"/>
      <c r="G14" s="847"/>
      <c r="H14" s="847"/>
      <c r="I14" s="847"/>
      <c r="J14" s="848"/>
      <c r="K14" s="849"/>
      <c r="L14" s="850"/>
      <c r="M14" s="847"/>
      <c r="N14" s="847"/>
      <c r="O14" s="851"/>
      <c r="P14" s="852"/>
      <c r="Q14" s="855"/>
      <c r="R14" s="880"/>
      <c r="S14" s="853"/>
      <c r="T14" s="854"/>
      <c r="U14" s="855"/>
      <c r="V14" s="855"/>
      <c r="W14" s="855"/>
      <c r="X14" s="855"/>
      <c r="Y14" s="855"/>
      <c r="Z14" s="855"/>
      <c r="AA14" s="855"/>
      <c r="AB14" s="855"/>
      <c r="AC14" s="855"/>
      <c r="AD14" s="856"/>
      <c r="AE14" s="855"/>
      <c r="AF14" s="855"/>
      <c r="AG14" s="855"/>
      <c r="AH14" s="855"/>
      <c r="AI14" s="855"/>
      <c r="AJ14" s="855"/>
      <c r="AK14" s="856"/>
      <c r="AL14" s="855"/>
      <c r="AM14" s="855"/>
    </row>
    <row r="15" spans="1:59" ht="79.5" customHeight="1" x14ac:dyDescent="0.2">
      <c r="A15" s="2666"/>
      <c r="B15" s="2667"/>
      <c r="C15" s="2638"/>
      <c r="D15" s="2639"/>
      <c r="E15" s="2640">
        <v>4502001</v>
      </c>
      <c r="F15" s="2641" t="s">
        <v>473</v>
      </c>
      <c r="G15" s="1804">
        <v>450200100</v>
      </c>
      <c r="H15" s="2641" t="s">
        <v>474</v>
      </c>
      <c r="I15" s="2621">
        <v>30</v>
      </c>
      <c r="J15" s="2623" t="s">
        <v>1687</v>
      </c>
      <c r="K15" s="2624" t="s">
        <v>475</v>
      </c>
      <c r="L15" s="2626" t="s">
        <v>476</v>
      </c>
      <c r="M15" s="2628">
        <f>SUM(R15:R16)/N15</f>
        <v>1</v>
      </c>
      <c r="N15" s="2630">
        <f>SUM(R15:R16)</f>
        <v>145000000</v>
      </c>
      <c r="O15" s="1768" t="s">
        <v>477</v>
      </c>
      <c r="P15" s="2632" t="s">
        <v>1688</v>
      </c>
      <c r="Q15" s="840" t="s">
        <v>1689</v>
      </c>
      <c r="R15" s="842">
        <v>100000000</v>
      </c>
      <c r="S15" s="2634">
        <v>20</v>
      </c>
      <c r="T15" s="2636" t="s">
        <v>1007</v>
      </c>
      <c r="U15" s="2617">
        <v>295972</v>
      </c>
      <c r="V15" s="2617">
        <v>285580</v>
      </c>
      <c r="W15" s="2617">
        <v>135545</v>
      </c>
      <c r="X15" s="2617">
        <v>44254</v>
      </c>
      <c r="Y15" s="2617">
        <v>309146</v>
      </c>
      <c r="Z15" s="2617">
        <v>92607</v>
      </c>
      <c r="AA15" s="2617">
        <v>2145</v>
      </c>
      <c r="AB15" s="2617">
        <v>12718</v>
      </c>
      <c r="AC15" s="2617">
        <v>26</v>
      </c>
      <c r="AD15" s="2617">
        <v>37</v>
      </c>
      <c r="AE15" s="2617"/>
      <c r="AF15" s="2617"/>
      <c r="AG15" s="2617">
        <v>44350</v>
      </c>
      <c r="AH15" s="2617">
        <v>21944</v>
      </c>
      <c r="AI15" s="2617">
        <v>75687</v>
      </c>
      <c r="AJ15" s="2618">
        <v>581552</v>
      </c>
      <c r="AK15" s="2619">
        <v>44198</v>
      </c>
      <c r="AL15" s="2619">
        <v>44561</v>
      </c>
      <c r="AM15" s="2620" t="s">
        <v>1680</v>
      </c>
    </row>
    <row r="16" spans="1:59" ht="94.5" customHeight="1" x14ac:dyDescent="0.2">
      <c r="A16" s="2666"/>
      <c r="B16" s="2667"/>
      <c r="C16" s="2638"/>
      <c r="D16" s="2639"/>
      <c r="E16" s="2640"/>
      <c r="F16" s="2642"/>
      <c r="G16" s="2479"/>
      <c r="H16" s="2642"/>
      <c r="I16" s="2622"/>
      <c r="J16" s="2475"/>
      <c r="K16" s="2625"/>
      <c r="L16" s="2627"/>
      <c r="M16" s="2629"/>
      <c r="N16" s="2631"/>
      <c r="O16" s="1769"/>
      <c r="P16" s="2633"/>
      <c r="Q16" s="889" t="s">
        <v>1690</v>
      </c>
      <c r="R16" s="890">
        <v>45000000</v>
      </c>
      <c r="S16" s="2635"/>
      <c r="T16" s="2637"/>
      <c r="U16" s="2617"/>
      <c r="V16" s="2617"/>
      <c r="W16" s="2617"/>
      <c r="X16" s="2617"/>
      <c r="Y16" s="2617"/>
      <c r="Z16" s="2617"/>
      <c r="AA16" s="2617"/>
      <c r="AB16" s="2617"/>
      <c r="AC16" s="2617"/>
      <c r="AD16" s="2617"/>
      <c r="AE16" s="2617"/>
      <c r="AF16" s="2617"/>
      <c r="AG16" s="2617"/>
      <c r="AH16" s="2617"/>
      <c r="AI16" s="2617"/>
      <c r="AJ16" s="2618"/>
      <c r="AK16" s="2619"/>
      <c r="AL16" s="2619"/>
      <c r="AM16" s="2620"/>
    </row>
    <row r="17" spans="6:20" ht="27" customHeight="1" x14ac:dyDescent="0.2">
      <c r="F17" s="881"/>
      <c r="G17" s="881"/>
      <c r="H17" s="882"/>
      <c r="I17" s="882"/>
      <c r="J17" s="882"/>
      <c r="K17" s="883"/>
      <c r="L17" s="881"/>
      <c r="M17" s="884"/>
      <c r="N17" s="1362">
        <f>SUM(N11:N16)</f>
        <v>695000000</v>
      </c>
      <c r="O17" s="881"/>
      <c r="P17" s="881"/>
      <c r="Q17" s="885" t="s">
        <v>1027</v>
      </c>
      <c r="R17" s="886">
        <f>SUM(R11:R16)</f>
        <v>695000000</v>
      </c>
      <c r="S17" s="887"/>
      <c r="T17" s="888"/>
    </row>
  </sheetData>
  <mergeCells count="98">
    <mergeCell ref="A1:AK4"/>
    <mergeCell ref="A5:I6"/>
    <mergeCell ref="J5:AM5"/>
    <mergeCell ref="U6:AI6"/>
    <mergeCell ref="A7:B7"/>
    <mergeCell ref="C7:D7"/>
    <mergeCell ref="E7:F7"/>
    <mergeCell ref="G7:H7"/>
    <mergeCell ref="I7:I8"/>
    <mergeCell ref="J7:J8"/>
    <mergeCell ref="AA7:AF7"/>
    <mergeCell ref="K7:K8"/>
    <mergeCell ref="L7:L8"/>
    <mergeCell ref="M7:M8"/>
    <mergeCell ref="N7:N8"/>
    <mergeCell ref="O7:O8"/>
    <mergeCell ref="P7:P8"/>
    <mergeCell ref="Q7:Q8"/>
    <mergeCell ref="R7:R8"/>
    <mergeCell ref="S7:T7"/>
    <mergeCell ref="U7:V7"/>
    <mergeCell ref="W7:Z7"/>
    <mergeCell ref="A10:B16"/>
    <mergeCell ref="C12:C13"/>
    <mergeCell ref="D12:D13"/>
    <mergeCell ref="E12:E13"/>
    <mergeCell ref="F12:F13"/>
    <mergeCell ref="U12:U13"/>
    <mergeCell ref="G12:G13"/>
    <mergeCell ref="H12:H13"/>
    <mergeCell ref="I12:I13"/>
    <mergeCell ref="J12:J13"/>
    <mergeCell ref="K12:K13"/>
    <mergeCell ref="L12:L13"/>
    <mergeCell ref="H15:H16"/>
    <mergeCell ref="V12:V13"/>
    <mergeCell ref="W12:W13"/>
    <mergeCell ref="AG7:AI7"/>
    <mergeCell ref="AJ7:AJ8"/>
    <mergeCell ref="AK7:AK8"/>
    <mergeCell ref="AL7:AL8"/>
    <mergeCell ref="AM7:AM8"/>
    <mergeCell ref="AL12:AL13"/>
    <mergeCell ref="AM12:AM13"/>
    <mergeCell ref="AB12:AB13"/>
    <mergeCell ref="AC12:AC13"/>
    <mergeCell ref="AD12:AD13"/>
    <mergeCell ref="AE12:AE13"/>
    <mergeCell ref="AF12:AF13"/>
    <mergeCell ref="AG12:AG13"/>
    <mergeCell ref="AH12:AH13"/>
    <mergeCell ref="AI12:AI13"/>
    <mergeCell ref="AJ12:AJ13"/>
    <mergeCell ref="AK12:AK13"/>
    <mergeCell ref="X12:X13"/>
    <mergeCell ref="Y12:Y13"/>
    <mergeCell ref="Z12:Z13"/>
    <mergeCell ref="AA12:AA13"/>
    <mergeCell ref="M12:M13"/>
    <mergeCell ref="N12:N13"/>
    <mergeCell ref="O12:O13"/>
    <mergeCell ref="S12:S13"/>
    <mergeCell ref="T12:T13"/>
    <mergeCell ref="P12:P13"/>
    <mergeCell ref="C15:C16"/>
    <mergeCell ref="D15:D16"/>
    <mergeCell ref="E15:E16"/>
    <mergeCell ref="F15:F16"/>
    <mergeCell ref="G15:G16"/>
    <mergeCell ref="V15:V16"/>
    <mergeCell ref="I15:I16"/>
    <mergeCell ref="J15:J16"/>
    <mergeCell ref="K15:K16"/>
    <mergeCell ref="L15:L16"/>
    <mergeCell ref="M15:M16"/>
    <mergeCell ref="N15:N16"/>
    <mergeCell ref="O15:O16"/>
    <mergeCell ref="P15:P16"/>
    <mergeCell ref="S15:S16"/>
    <mergeCell ref="T15:T16"/>
    <mergeCell ref="U15:U16"/>
    <mergeCell ref="AH15:AH16"/>
    <mergeCell ref="W15:W16"/>
    <mergeCell ref="X15:X16"/>
    <mergeCell ref="Y15:Y16"/>
    <mergeCell ref="Z15:Z16"/>
    <mergeCell ref="AA15:AA16"/>
    <mergeCell ref="AB15:AB16"/>
    <mergeCell ref="AC15:AC16"/>
    <mergeCell ref="AD15:AD16"/>
    <mergeCell ref="AE15:AE16"/>
    <mergeCell ref="AF15:AF16"/>
    <mergeCell ref="AG15:AG16"/>
    <mergeCell ref="AI15:AI16"/>
    <mergeCell ref="AJ15:AJ16"/>
    <mergeCell ref="AK15:AK16"/>
    <mergeCell ref="AL15:AL16"/>
    <mergeCell ref="AM15:AM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ADMINISTRATIVA</vt:lpstr>
      <vt:lpstr>PLANEACIÓN</vt:lpstr>
      <vt:lpstr>HACIENDA</vt:lpstr>
      <vt:lpstr>INFRAESTRUCTURA</vt:lpstr>
      <vt:lpstr>INTERIOR</vt:lpstr>
      <vt:lpstr>CULTURA</vt:lpstr>
      <vt:lpstr>TURISMO</vt:lpstr>
      <vt:lpstr>AGRICULTURA</vt:lpstr>
      <vt:lpstr>PRIVADA</vt:lpstr>
      <vt:lpstr>EDUCACIÓN</vt:lpstr>
      <vt:lpstr>FAMILIA</vt:lpstr>
      <vt:lpstr>TIC</vt:lpstr>
      <vt:lpstr>SALUD</vt:lpstr>
      <vt:lpstr>IDTQ</vt:lpstr>
      <vt:lpstr>INDEPORTES</vt:lpstr>
      <vt:lpstr>PROMOTORA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2016-09-08T15:20:39Z</dcterms:created>
  <dcterms:modified xsi:type="dcterms:W3CDTF">2023-02-13T15:56:15Z</dcterms:modified>
  <cp:category/>
  <cp:contentStatus/>
</cp:coreProperties>
</file>