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Gobernación 2025\MIGP 2025\MAPA RIESGOS INSTITUCIONALES 2025\"/>
    </mc:Choice>
  </mc:AlternateContent>
  <workbookProtection workbookAlgorithmName="SHA-512" workbookHashValue="bdyChgD9J1oyiNDj56dKaXZdBCGl/j723e0owVNqimtNAemv4HgVF8ZA4iQP6itNt67htOa4K2ihtjlVU31mVg==" workbookSaltValue="iW00AbDMVhEOWVDMqrCIfg==" workbookSpinCount="100000" lockStructure="1"/>
  <bookViews>
    <workbookView xWindow="0" yWindow="0" windowWidth="16830" windowHeight="11280" firstSheet="1" activeTab="2"/>
  </bookViews>
  <sheets>
    <sheet name="MAPA DE RIESGOS " sheetId="4" state="hidden" r:id="rId1"/>
    <sheet name="1.Instructivo" sheetId="7" r:id="rId2"/>
    <sheet name="2.Identificación de Riesgos" sheetId="1" r:id="rId3"/>
    <sheet name="3.Riesgo Inherentes" sheetId="8" r:id="rId4"/>
    <sheet name="4.Mapa Calor Riesgo Inherente" sheetId="9" r:id="rId5"/>
    <sheet name="5.Controles y Acciones" sheetId="11" r:id="rId6"/>
    <sheet name="6.Riesgo Residual" sheetId="10" r:id="rId7"/>
    <sheet name="7.Mapa de Calor Riesgo Residual" sheetId="12" r:id="rId8"/>
    <sheet name="8.Formulas" sheetId="5" r:id="rId9"/>
  </sheets>
  <externalReferences>
    <externalReference r:id="rId10"/>
  </externalReferences>
  <definedNames>
    <definedName name="_xlnm._FilterDatabase" localSheetId="8" hidden="1">'8.Formulas'!$A$5:$G$23</definedName>
    <definedName name="Afectación_Económica">'[1]3 PROBABIL E IMPACTO INHERENTE'!$X$11:$X$16</definedName>
    <definedName name="_xlnm.Print_Area" localSheetId="8">'8.Formulas'!$A$1:$P$68</definedName>
    <definedName name="Definicion_tratamiento">'[1]11 FORMULAS'!#REF!</definedName>
    <definedName name="Plan_accion">'[1]11 FORMULAS'!#REF!</definedName>
    <definedName name="Plan_acción">'[1]11 FORMULAS'!#REF!</definedName>
    <definedName name="Plan_de_acción">'[1]11 FORMULAS'!#REF!</definedName>
    <definedName name="Reputacional">'[1]3 PROBABIL E IMPACTO INHERENTE'!$Y$11:$Y$16</definedName>
    <definedName name="Tipo">'[1]11 FORMULAS'!$A$4:$A$11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Y7" i="1" l="1"/>
  <c r="A8" i="8"/>
  <c r="A8" i="10" s="1"/>
  <c r="A9" i="8"/>
  <c r="A9" i="10" s="1"/>
  <c r="A10" i="8"/>
  <c r="A10" i="10" s="1"/>
  <c r="A11" i="8"/>
  <c r="A11" i="10" s="1"/>
  <c r="A12" i="8"/>
  <c r="A12" i="10" s="1"/>
  <c r="A13" i="8"/>
  <c r="A13" i="10" s="1"/>
  <c r="A14" i="8"/>
  <c r="A14" i="10" s="1"/>
  <c r="A15" i="8"/>
  <c r="A15" i="10" s="1"/>
  <c r="A16" i="8"/>
  <c r="A16" i="10" s="1"/>
  <c r="A17" i="8"/>
  <c r="A17" i="10" s="1"/>
  <c r="A18" i="8"/>
  <c r="A18" i="10" s="1"/>
  <c r="A7" i="8"/>
  <c r="A7" i="10" s="1"/>
  <c r="G8" i="1"/>
  <c r="I8" i="1"/>
  <c r="O8" i="1"/>
  <c r="P8" i="1"/>
  <c r="Q8" i="1"/>
  <c r="S8" i="1"/>
  <c r="Y8" i="1"/>
  <c r="Z8" i="1"/>
  <c r="AA8" i="1"/>
  <c r="G9" i="1"/>
  <c r="I9" i="1"/>
  <c r="O9" i="1"/>
  <c r="P9" i="1"/>
  <c r="Q9" i="1"/>
  <c r="S9" i="1"/>
  <c r="Y9" i="1"/>
  <c r="Z9" i="1"/>
  <c r="AA9" i="1"/>
  <c r="G10" i="1"/>
  <c r="I10" i="1"/>
  <c r="O10" i="1"/>
  <c r="P10" i="1"/>
  <c r="Q10" i="1"/>
  <c r="S10" i="1"/>
  <c r="Y10" i="1"/>
  <c r="Z10" i="1"/>
  <c r="AA10" i="1"/>
  <c r="G11" i="1"/>
  <c r="I11" i="1"/>
  <c r="O11" i="1"/>
  <c r="P11" i="1"/>
  <c r="Q11" i="1"/>
  <c r="S11" i="1"/>
  <c r="Y11" i="1"/>
  <c r="Z11" i="1"/>
  <c r="AA11" i="1"/>
  <c r="G12" i="1"/>
  <c r="I12" i="1"/>
  <c r="O12" i="1"/>
  <c r="P12" i="1"/>
  <c r="Q12" i="1"/>
  <c r="S12" i="1"/>
  <c r="Y12" i="1"/>
  <c r="Z12" i="1"/>
  <c r="AA12" i="1"/>
  <c r="G13" i="1"/>
  <c r="I13" i="1"/>
  <c r="O13" i="1"/>
  <c r="P13" i="1"/>
  <c r="Q13" i="1"/>
  <c r="S13" i="1"/>
  <c r="Y13" i="1"/>
  <c r="Z13" i="1"/>
  <c r="AA13" i="1"/>
  <c r="G14" i="1"/>
  <c r="I14" i="1"/>
  <c r="O14" i="1"/>
  <c r="P14" i="1"/>
  <c r="Q14" i="1"/>
  <c r="S14" i="1"/>
  <c r="Y14" i="1"/>
  <c r="Z14" i="1"/>
  <c r="AA14" i="1"/>
  <c r="G15" i="1"/>
  <c r="I15" i="1"/>
  <c r="O15" i="1"/>
  <c r="P15" i="1"/>
  <c r="Q15" i="1"/>
  <c r="S15" i="1"/>
  <c r="Y15" i="1"/>
  <c r="Z15" i="1"/>
  <c r="AA15" i="1"/>
  <c r="G16" i="1"/>
  <c r="I16" i="1"/>
  <c r="O16" i="1"/>
  <c r="P16" i="1"/>
  <c r="Q16" i="1"/>
  <c r="S16" i="1"/>
  <c r="Y16" i="1"/>
  <c r="Z16" i="1"/>
  <c r="AA16" i="1"/>
  <c r="G17" i="1"/>
  <c r="I17" i="1"/>
  <c r="O17" i="1"/>
  <c r="P17" i="1"/>
  <c r="Q17" i="1"/>
  <c r="S17" i="1"/>
  <c r="Y17" i="1"/>
  <c r="Z17" i="1"/>
  <c r="AA17" i="1"/>
  <c r="G18" i="1"/>
  <c r="I18" i="1"/>
  <c r="O18" i="1"/>
  <c r="P18" i="1"/>
  <c r="Q18" i="1"/>
  <c r="S18" i="1"/>
  <c r="Y18" i="1"/>
  <c r="Z18" i="1"/>
  <c r="AA18" i="1"/>
  <c r="S7" i="1"/>
  <c r="Q7" i="1"/>
  <c r="AA7" i="1"/>
  <c r="Z7" i="1"/>
  <c r="P7" i="1"/>
  <c r="O7" i="1"/>
  <c r="I7" i="1"/>
  <c r="G7" i="1"/>
  <c r="E8" i="10"/>
  <c r="T8" i="1"/>
  <c r="E9" i="10"/>
  <c r="T9" i="1"/>
  <c r="E10" i="10"/>
  <c r="T10" i="1"/>
  <c r="E11" i="10"/>
  <c r="T11" i="1"/>
  <c r="E12" i="10"/>
  <c r="T12" i="1"/>
  <c r="E13" i="10"/>
  <c r="T13" i="1"/>
  <c r="E14" i="10"/>
  <c r="T14" i="1"/>
  <c r="E15" i="10"/>
  <c r="T15" i="1"/>
  <c r="E16" i="10"/>
  <c r="T16" i="1"/>
  <c r="E17" i="10"/>
  <c r="T17" i="1"/>
  <c r="E18" i="10"/>
  <c r="T18" i="1"/>
  <c r="E7" i="10"/>
  <c r="T7" i="1"/>
  <c r="C8" i="10"/>
  <c r="C9" i="10"/>
  <c r="C10" i="10"/>
  <c r="C11" i="10"/>
  <c r="C12" i="10"/>
  <c r="C13" i="10"/>
  <c r="C14" i="10"/>
  <c r="C15" i="10"/>
  <c r="C16" i="10"/>
  <c r="C17" i="10"/>
  <c r="C18" i="10"/>
  <c r="C7" i="10"/>
  <c r="R9" i="1"/>
  <c r="R17" i="1"/>
  <c r="R18" i="1"/>
  <c r="R16" i="1"/>
  <c r="R12" i="1"/>
  <c r="R8" i="1"/>
  <c r="R13" i="1"/>
  <c r="R14" i="1"/>
  <c r="R10" i="1"/>
  <c r="R11" i="1"/>
  <c r="R15" i="1"/>
  <c r="I18" i="10"/>
  <c r="X18" i="1" s="1"/>
  <c r="G17" i="5" s="1"/>
  <c r="I17" i="10"/>
  <c r="X17" i="1" s="1"/>
  <c r="G16" i="5" s="1"/>
  <c r="I16" i="10"/>
  <c r="X16" i="1" s="1"/>
  <c r="G15" i="5" s="1"/>
  <c r="G16" i="10"/>
  <c r="H16" i="10" s="1"/>
  <c r="W16" i="1" s="1"/>
  <c r="F16" i="10"/>
  <c r="U16" i="1"/>
  <c r="G15" i="10"/>
  <c r="F15" i="10"/>
  <c r="U15" i="1" s="1"/>
  <c r="I15" i="10"/>
  <c r="X15" i="1" s="1"/>
  <c r="G14" i="5" s="1"/>
  <c r="I14" i="10"/>
  <c r="X14" i="1" s="1"/>
  <c r="G13" i="5" s="1"/>
  <c r="G14" i="10"/>
  <c r="V14" i="1" s="1"/>
  <c r="F14" i="10"/>
  <c r="U14" i="1"/>
  <c r="G13" i="10"/>
  <c r="F13" i="10"/>
  <c r="U13" i="1" s="1"/>
  <c r="I13" i="10"/>
  <c r="X13" i="1" s="1"/>
  <c r="G12" i="5" s="1"/>
  <c r="I12" i="10"/>
  <c r="X12" i="1" s="1"/>
  <c r="G11" i="5" s="1"/>
  <c r="G12" i="10"/>
  <c r="H12" i="10" s="1"/>
  <c r="W12" i="1" s="1"/>
  <c r="F12" i="10"/>
  <c r="U12" i="1"/>
  <c r="I11" i="10"/>
  <c r="X11" i="1"/>
  <c r="G11" i="10"/>
  <c r="F11" i="10"/>
  <c r="U11" i="1" s="1"/>
  <c r="I10" i="10"/>
  <c r="X10" i="1" s="1"/>
  <c r="G9" i="5" s="1"/>
  <c r="G10" i="10"/>
  <c r="V10" i="1" s="1"/>
  <c r="F10" i="10"/>
  <c r="U10" i="1"/>
  <c r="I9" i="10"/>
  <c r="X9" i="1"/>
  <c r="G9" i="10"/>
  <c r="V9" i="1"/>
  <c r="F9" i="10"/>
  <c r="U9" i="1"/>
  <c r="I8" i="10"/>
  <c r="X8" i="1"/>
  <c r="G8" i="10"/>
  <c r="F8" i="10"/>
  <c r="U8" i="1" s="1"/>
  <c r="I7" i="10"/>
  <c r="X7" i="1" s="1"/>
  <c r="G6" i="5" s="1"/>
  <c r="G7" i="10"/>
  <c r="V7" i="1" s="1"/>
  <c r="F7" i="10"/>
  <c r="U7" i="1"/>
  <c r="H15" i="10"/>
  <c r="W15" i="1" s="1"/>
  <c r="V15" i="1"/>
  <c r="H13" i="10"/>
  <c r="W13" i="1" s="1"/>
  <c r="V13" i="1"/>
  <c r="H11" i="10"/>
  <c r="W11" i="1" s="1"/>
  <c r="V11" i="1"/>
  <c r="H8" i="10"/>
  <c r="W8" i="1" s="1"/>
  <c r="V8" i="1"/>
  <c r="H9" i="10"/>
  <c r="W9" i="1" s="1"/>
  <c r="F17" i="10"/>
  <c r="U17" i="1" s="1"/>
  <c r="G17" i="10"/>
  <c r="H17" i="10" s="1"/>
  <c r="W17" i="1" s="1"/>
  <c r="F18" i="10"/>
  <c r="U18" i="1"/>
  <c r="G18" i="10"/>
  <c r="H18" i="10"/>
  <c r="W18" i="1" s="1"/>
  <c r="V18" i="1"/>
  <c r="B14" i="12"/>
  <c r="C10" i="12"/>
  <c r="F8" i="12"/>
  <c r="D16" i="12"/>
  <c r="B16" i="12"/>
  <c r="C14" i="12"/>
  <c r="B12" i="12"/>
  <c r="B8" i="12"/>
  <c r="D12" i="12"/>
  <c r="C12" i="12"/>
  <c r="E12" i="12"/>
  <c r="F16" i="12"/>
  <c r="D14" i="12"/>
  <c r="E8" i="8"/>
  <c r="J8" i="1"/>
  <c r="E9" i="8"/>
  <c r="J9" i="1"/>
  <c r="E10" i="8"/>
  <c r="J10" i="1"/>
  <c r="E11" i="8"/>
  <c r="J11" i="1"/>
  <c r="E12" i="8"/>
  <c r="J12" i="1"/>
  <c r="E13" i="8"/>
  <c r="J13" i="1"/>
  <c r="E14" i="8"/>
  <c r="J14" i="1"/>
  <c r="E15" i="8"/>
  <c r="J15" i="1"/>
  <c r="E16" i="8"/>
  <c r="J16" i="1"/>
  <c r="E17" i="8"/>
  <c r="J17" i="1"/>
  <c r="E18" i="8"/>
  <c r="J18" i="1"/>
  <c r="E7" i="8"/>
  <c r="J7" i="1"/>
  <c r="C8" i="8"/>
  <c r="H8" i="1"/>
  <c r="C9" i="8"/>
  <c r="H9" i="1"/>
  <c r="C10" i="8"/>
  <c r="C11" i="8"/>
  <c r="I11" i="8" s="1"/>
  <c r="N11" i="1" s="1"/>
  <c r="C12" i="8"/>
  <c r="C13" i="8"/>
  <c r="H13" i="1" s="1"/>
  <c r="C14" i="8"/>
  <c r="H14" i="1" s="1"/>
  <c r="C15" i="8"/>
  <c r="I15" i="8" s="1"/>
  <c r="N15" i="1" s="1"/>
  <c r="C16" i="8"/>
  <c r="C17" i="8"/>
  <c r="I17" i="8" s="1"/>
  <c r="N17" i="1" s="1"/>
  <c r="C18" i="8"/>
  <c r="F18" i="8" s="1"/>
  <c r="K18" i="1" s="1"/>
  <c r="C7" i="8"/>
  <c r="H7" i="1"/>
  <c r="G7" i="5"/>
  <c r="G8" i="5"/>
  <c r="R7" i="1"/>
  <c r="B3" i="5"/>
  <c r="B2" i="5"/>
  <c r="B1" i="5"/>
  <c r="D7" i="5"/>
  <c r="E7" i="5"/>
  <c r="D8" i="5"/>
  <c r="E8" i="5"/>
  <c r="D9" i="5"/>
  <c r="E9" i="5"/>
  <c r="D10" i="5"/>
  <c r="E10" i="5"/>
  <c r="D11" i="5"/>
  <c r="E11" i="5"/>
  <c r="D12" i="5"/>
  <c r="E12" i="5"/>
  <c r="D13" i="5"/>
  <c r="E13" i="5"/>
  <c r="D14" i="5"/>
  <c r="E14" i="5"/>
  <c r="D15" i="5"/>
  <c r="E15" i="5"/>
  <c r="D16" i="5"/>
  <c r="E16" i="5"/>
  <c r="D17" i="5"/>
  <c r="E17" i="5"/>
  <c r="B7" i="5"/>
  <c r="C7" i="5"/>
  <c r="B8" i="5"/>
  <c r="C8" i="5"/>
  <c r="B9" i="5"/>
  <c r="C9" i="5"/>
  <c r="B10" i="5"/>
  <c r="C10" i="5"/>
  <c r="F10" i="5" s="1"/>
  <c r="B11" i="5"/>
  <c r="C11" i="5"/>
  <c r="F11" i="5" s="1"/>
  <c r="B12" i="5"/>
  <c r="C12" i="5"/>
  <c r="F12" i="5" s="1"/>
  <c r="B13" i="5"/>
  <c r="C13" i="5"/>
  <c r="B14" i="5"/>
  <c r="C14" i="5"/>
  <c r="F14" i="5" s="1"/>
  <c r="B15" i="5"/>
  <c r="C15" i="5"/>
  <c r="F15" i="5" s="1"/>
  <c r="B16" i="5"/>
  <c r="C16" i="5"/>
  <c r="F16" i="5" s="1"/>
  <c r="B17" i="5"/>
  <c r="C17" i="5"/>
  <c r="F17" i="5" s="1"/>
  <c r="D6" i="5"/>
  <c r="E6" i="5"/>
  <c r="B6" i="5"/>
  <c r="C6" i="5"/>
  <c r="F6" i="5" s="1"/>
  <c r="D5" i="4"/>
  <c r="E15" i="4"/>
  <c r="E20" i="4"/>
  <c r="E5" i="4"/>
  <c r="F5" i="4"/>
  <c r="E6" i="4"/>
  <c r="F6" i="4"/>
  <c r="E7" i="4"/>
  <c r="F7" i="4"/>
  <c r="F8" i="4"/>
  <c r="B5" i="4"/>
  <c r="E16" i="4"/>
  <c r="C5" i="4"/>
  <c r="C6" i="4"/>
  <c r="D6" i="4"/>
  <c r="D7" i="4"/>
  <c r="E8" i="4"/>
  <c r="E9" i="4"/>
  <c r="F9" i="4"/>
  <c r="B6" i="4"/>
  <c r="C7" i="4"/>
  <c r="D8" i="4"/>
  <c r="D9" i="4"/>
  <c r="E17" i="4"/>
  <c r="B7" i="4"/>
  <c r="E18" i="4"/>
  <c r="B8" i="4"/>
  <c r="C8" i="4"/>
  <c r="B9" i="4"/>
  <c r="C9" i="4"/>
  <c r="I18" i="8"/>
  <c r="N18" i="1" s="1"/>
  <c r="H18" i="1"/>
  <c r="I16" i="8"/>
  <c r="N16" i="1"/>
  <c r="H16" i="1"/>
  <c r="I12" i="8"/>
  <c r="N12" i="1" s="1"/>
  <c r="H12" i="1"/>
  <c r="H10" i="1"/>
  <c r="I10" i="8"/>
  <c r="N10" i="1"/>
  <c r="F7" i="5"/>
  <c r="I14" i="8"/>
  <c r="N14" i="1" s="1"/>
  <c r="F8" i="5"/>
  <c r="I9" i="8"/>
  <c r="N9" i="1"/>
  <c r="I7" i="8"/>
  <c r="N7" i="1"/>
  <c r="I8" i="8"/>
  <c r="N8" i="1"/>
  <c r="F7" i="8"/>
  <c r="K7" i="1"/>
  <c r="F9" i="8"/>
  <c r="K9" i="1"/>
  <c r="G7" i="8"/>
  <c r="L7" i="1"/>
  <c r="G9" i="8"/>
  <c r="L9" i="1"/>
  <c r="G13" i="8"/>
  <c r="H13" i="8" s="1"/>
  <c r="M13" i="1" s="1"/>
  <c r="G17" i="8"/>
  <c r="H17" i="8" s="1"/>
  <c r="M17" i="1" s="1"/>
  <c r="F8" i="8"/>
  <c r="K8" i="1"/>
  <c r="F10" i="8"/>
  <c r="K10" i="1"/>
  <c r="F12" i="8"/>
  <c r="K12" i="1"/>
  <c r="F16" i="8"/>
  <c r="K16" i="1"/>
  <c r="G8" i="8"/>
  <c r="L8" i="1" s="1"/>
  <c r="G10" i="8"/>
  <c r="G12" i="8"/>
  <c r="G14" i="8"/>
  <c r="G16" i="8"/>
  <c r="G18" i="8"/>
  <c r="L18" i="1" s="1"/>
  <c r="F9" i="5"/>
  <c r="F13" i="5"/>
  <c r="G10" i="5"/>
  <c r="H16" i="8"/>
  <c r="M16" i="1" s="1"/>
  <c r="L16" i="1"/>
  <c r="H14" i="8"/>
  <c r="M14" i="1" s="1"/>
  <c r="L14" i="1"/>
  <c r="H12" i="8"/>
  <c r="M12" i="1" s="1"/>
  <c r="L12" i="1"/>
  <c r="H10" i="8"/>
  <c r="M10" i="1" s="1"/>
  <c r="H8" i="8"/>
  <c r="M8" i="1"/>
  <c r="H9" i="8"/>
  <c r="M9" i="1" s="1"/>
  <c r="H7" i="8"/>
  <c r="M7" i="1"/>
  <c r="J25" i="5" l="1"/>
  <c r="J23" i="5"/>
  <c r="J26" i="5"/>
  <c r="J24" i="5"/>
  <c r="L10" i="1"/>
  <c r="H18" i="8"/>
  <c r="M18" i="1" s="1"/>
  <c r="L13" i="1"/>
  <c r="L17" i="1"/>
  <c r="F14" i="8"/>
  <c r="K14" i="1" s="1"/>
  <c r="G15" i="8"/>
  <c r="F17" i="8"/>
  <c r="K17" i="1" s="1"/>
  <c r="F13" i="8"/>
  <c r="K13" i="1" s="1"/>
  <c r="H11" i="1"/>
  <c r="H15" i="1"/>
  <c r="H17" i="1"/>
  <c r="D8" i="12"/>
  <c r="C16" i="12"/>
  <c r="B20" i="12" s="1"/>
  <c r="C28" i="12" s="1"/>
  <c r="C8" i="12"/>
  <c r="E16" i="12"/>
  <c r="F12" i="12"/>
  <c r="E14" i="12"/>
  <c r="D20" i="12" s="1"/>
  <c r="C26" i="12" s="1"/>
  <c r="V17" i="1"/>
  <c r="H7" i="10"/>
  <c r="W7" i="1" s="1"/>
  <c r="V16" i="1"/>
  <c r="H10" i="10"/>
  <c r="W10" i="1" s="1"/>
  <c r="V12" i="1"/>
  <c r="H14" i="10"/>
  <c r="W14" i="1" s="1"/>
  <c r="G11" i="8"/>
  <c r="F15" i="8"/>
  <c r="K15" i="1" s="1"/>
  <c r="F11" i="8"/>
  <c r="K11" i="1" s="1"/>
  <c r="I13" i="8"/>
  <c r="N13" i="1" s="1"/>
  <c r="E8" i="12"/>
  <c r="E10" i="12"/>
  <c r="F10" i="12"/>
  <c r="F14" i="12"/>
  <c r="D10" i="12"/>
  <c r="B10" i="12"/>
  <c r="C20" i="12" s="1"/>
  <c r="C27" i="12" s="1"/>
  <c r="L11" i="1" l="1"/>
  <c r="F12" i="9"/>
  <c r="C10" i="9"/>
  <c r="D14" i="9"/>
  <c r="H11" i="8"/>
  <c r="M11" i="1" s="1"/>
  <c r="B8" i="9"/>
  <c r="F16" i="9"/>
  <c r="C14" i="9"/>
  <c r="F14" i="9"/>
  <c r="C8" i="9"/>
  <c r="D10" i="9"/>
  <c r="C12" i="9"/>
  <c r="C16" i="9"/>
  <c r="J27" i="5"/>
  <c r="E8" i="9"/>
  <c r="F10" i="9"/>
  <c r="E20" i="12"/>
  <c r="C25" i="12" s="1"/>
  <c r="C29" i="12" s="1"/>
  <c r="D16" i="9"/>
  <c r="D12" i="9"/>
  <c r="E14" i="9"/>
  <c r="D8" i="9"/>
  <c r="B16" i="9"/>
  <c r="B14" i="9"/>
  <c r="B12" i="9"/>
  <c r="B20" i="9" s="1"/>
  <c r="C28" i="9" s="1"/>
  <c r="E10" i="9"/>
  <c r="L15" i="1"/>
  <c r="H15" i="8"/>
  <c r="M15" i="1" s="1"/>
  <c r="F8" i="9"/>
  <c r="B10" i="9"/>
  <c r="C20" i="9" s="1"/>
  <c r="C27" i="9" s="1"/>
  <c r="E12" i="9"/>
  <c r="E16" i="9"/>
  <c r="D20" i="9" l="1"/>
  <c r="C26" i="9" s="1"/>
  <c r="E20" i="9"/>
  <c r="C25" i="9" s="1"/>
  <c r="C29" i="9" s="1"/>
</calcChain>
</file>

<file path=xl/comments1.xml><?xml version="1.0" encoding="utf-8"?>
<comments xmlns="http://schemas.openxmlformats.org/spreadsheetml/2006/main">
  <authors>
    <author>Microsoft Office User</author>
  </authors>
  <commentList>
    <comment ref="Y8" authorId="0" shapeId="0">
      <text>
        <r>
          <rPr>
            <b/>
            <sz val="10"/>
            <color rgb="FF000000"/>
            <rFont val="Tahoma"/>
            <family val="2"/>
          </rPr>
          <t>Microsoft Office User:</t>
        </r>
        <r>
          <rPr>
            <sz val="10"/>
            <color rgb="FF000000"/>
            <rFont val="Tahoma"/>
            <family val="2"/>
          </rPr>
          <t xml:space="preserve"> Cambiar a copias de seguridad
</t>
        </r>
      </text>
    </comment>
  </commentList>
</comments>
</file>

<file path=xl/sharedStrings.xml><?xml version="1.0" encoding="utf-8"?>
<sst xmlns="http://schemas.openxmlformats.org/spreadsheetml/2006/main" count="595" uniqueCount="251">
  <si>
    <t>ÁREA</t>
  </si>
  <si>
    <t>¿Aplica amenaza? SI/NO</t>
  </si>
  <si>
    <t>Probabilidad</t>
  </si>
  <si>
    <t>Valor probabilidad</t>
  </si>
  <si>
    <t>Impacto</t>
  </si>
  <si>
    <t>Valor del Impacto</t>
  </si>
  <si>
    <t>Valor del Riesgo</t>
  </si>
  <si>
    <t>Llave Mapa de Riesgos</t>
  </si>
  <si>
    <t>Nivel de Riesgo</t>
  </si>
  <si>
    <t>Controles existentes para mitigar el riesgo</t>
  </si>
  <si>
    <t>Riesgo Inherente</t>
  </si>
  <si>
    <t>Riesgo Residual</t>
  </si>
  <si>
    <t>EMPRESA</t>
  </si>
  <si>
    <t>MAPA DE RIESGOS</t>
  </si>
  <si>
    <t>PROCESO: VENTAS POR CELULAR (SIESAMOBILE)</t>
  </si>
  <si>
    <t>Casi con 
certeza</t>
  </si>
  <si>
    <t>Probable</t>
  </si>
  <si>
    <t>Posible</t>
  </si>
  <si>
    <t>Poco Probable</t>
  </si>
  <si>
    <t>Raro</t>
  </si>
  <si>
    <t>IMPACTO</t>
  </si>
  <si>
    <t>Insignificante</t>
  </si>
  <si>
    <t>Menor</t>
  </si>
  <si>
    <t>Moderado</t>
  </si>
  <si>
    <t>Mayor</t>
  </si>
  <si>
    <t>Catastrófico</t>
  </si>
  <si>
    <t>Nivel</t>
  </si>
  <si>
    <t>Porcentaje</t>
  </si>
  <si>
    <t>Extremo</t>
  </si>
  <si>
    <t>Alto</t>
  </si>
  <si>
    <t>Bajo</t>
  </si>
  <si>
    <t>Total</t>
  </si>
  <si>
    <t>Semaforos de riesgo potencial - ISO 27005</t>
  </si>
  <si>
    <t>CATEGORIA DE RIESGO</t>
  </si>
  <si>
    <t>AMBITO DE RIESGO</t>
  </si>
  <si>
    <t>ZONA DE RIESGO</t>
  </si>
  <si>
    <t>IDENTIFICADOR
RIESGO</t>
  </si>
  <si>
    <t>PROBABILIDAD</t>
  </si>
  <si>
    <t>VALOR</t>
  </si>
  <si>
    <t>VALORACIÓN</t>
  </si>
  <si>
    <t>ZONA RIESGO</t>
  </si>
  <si>
    <t>CLASIFICACIÓN</t>
  </si>
  <si>
    <t>FACTOR RELATIVO</t>
  </si>
  <si>
    <t>CARACTERÍSTICA</t>
  </si>
  <si>
    <t>Casi Cierto</t>
  </si>
  <si>
    <t>La expectativa de ocurrencia se da en todas las circunstancias</t>
  </si>
  <si>
    <t>Probabilidad de ocurrencia en la mayoría de las circunstancias</t>
  </si>
  <si>
    <t>Puede ocurrir</t>
  </si>
  <si>
    <t>Poco probable</t>
  </si>
  <si>
    <t>Podría ocurrir algunas veces</t>
  </si>
  <si>
    <t>Puede ocurrir bajo ciertas circunstancias excepcionales</t>
  </si>
  <si>
    <t>RELATIVO</t>
  </si>
  <si>
    <t>Pérdidas de reputación e imagen mínimas, pérdidas económicas mínimas</t>
  </si>
  <si>
    <t>CANTIDAD</t>
  </si>
  <si>
    <t>TOTAL</t>
  </si>
  <si>
    <t>SI</t>
  </si>
  <si>
    <t>NO</t>
  </si>
  <si>
    <t>ALTO</t>
  </si>
  <si>
    <t>EXTREMO</t>
  </si>
  <si>
    <t>MODERADO</t>
  </si>
  <si>
    <t>BAJO</t>
  </si>
  <si>
    <t>AMENAZA</t>
  </si>
  <si>
    <t>VULNERABILIDAD</t>
  </si>
  <si>
    <t xml:space="preserve">
Probabilidad</t>
  </si>
  <si>
    <t xml:space="preserve">TOTAL </t>
  </si>
  <si>
    <t>DISTRIBUCIÓN DE RIESGOS -
Inherente</t>
  </si>
  <si>
    <t>R1</t>
  </si>
  <si>
    <t>R2</t>
  </si>
  <si>
    <t>R3</t>
  </si>
  <si>
    <t>R4</t>
  </si>
  <si>
    <t>R5</t>
  </si>
  <si>
    <t>R6</t>
  </si>
  <si>
    <t>R7</t>
  </si>
  <si>
    <t>R8</t>
  </si>
  <si>
    <t>R9</t>
  </si>
  <si>
    <t>R10</t>
  </si>
  <si>
    <t>R11</t>
  </si>
  <si>
    <t>R12</t>
  </si>
  <si>
    <t>Casi cierto</t>
  </si>
  <si>
    <t>Acción Contingente 
(qué haremos si llega a ocurrir)</t>
  </si>
  <si>
    <t>Responsable</t>
  </si>
  <si>
    <t>Estado (abierto/cerrado)</t>
  </si>
  <si>
    <t>Acción Preventiva</t>
  </si>
  <si>
    <t>ACTIVO</t>
  </si>
  <si>
    <t>RIESGO</t>
  </si>
  <si>
    <t>Opcion de Manejo</t>
  </si>
  <si>
    <t>Mitigar</t>
  </si>
  <si>
    <t>Trasladar</t>
  </si>
  <si>
    <t>Indicadores de cumplimiento</t>
  </si>
  <si>
    <t>Perdida de Integridad</t>
  </si>
  <si>
    <t>TIPO</t>
  </si>
  <si>
    <t xml:space="preserve">Pagina: </t>
  </si>
  <si>
    <t>Versión: 001</t>
  </si>
  <si>
    <t>Código: M-TI-PIT-055</t>
  </si>
  <si>
    <t>Fecha: 18/08/2022</t>
  </si>
  <si>
    <r>
      <t>Nombre del Documento</t>
    </r>
    <r>
      <rPr>
        <sz val="12"/>
        <color theme="1"/>
        <rFont val="Arial"/>
        <family val="2"/>
      </rPr>
      <t>: Mapa de Riesgos de seguridad y privacidad de la infomación</t>
    </r>
  </si>
  <si>
    <t>Tipos de Riesgos</t>
  </si>
  <si>
    <t>Perdida de Confidencialidad</t>
  </si>
  <si>
    <t>Perdida de Disponibilidad</t>
  </si>
  <si>
    <t>Manejo del Riesgo</t>
  </si>
  <si>
    <t>Aceptar</t>
  </si>
  <si>
    <t>Evitar</t>
  </si>
  <si>
    <t>A (Llave de Riesgo)</t>
  </si>
  <si>
    <t>B (Porcentaje de Riesgo)</t>
  </si>
  <si>
    <t>C (Nivel de Riesgo)</t>
  </si>
  <si>
    <t>% de Impacto Inherente</t>
  </si>
  <si>
    <t>% Impacto Residual</t>
  </si>
  <si>
    <t>No</t>
  </si>
  <si>
    <t xml:space="preserve">Código: </t>
  </si>
  <si>
    <t>Versión:</t>
  </si>
  <si>
    <t>Amenaza</t>
  </si>
  <si>
    <t>Si</t>
  </si>
  <si>
    <r>
      <rPr>
        <b/>
        <sz val="12"/>
        <color theme="1"/>
        <rFont val="Arial"/>
        <family val="2"/>
      </rPr>
      <t>Nombre de la dirección:</t>
    </r>
    <r>
      <rPr>
        <sz val="12"/>
        <color theme="1"/>
        <rFont val="Arial"/>
        <family val="2"/>
      </rPr>
      <t xml:space="preserve"> Sistemas de información e infraestructura tecnológica</t>
    </r>
  </si>
  <si>
    <r>
      <rPr>
        <b/>
        <sz val="12"/>
        <color theme="1"/>
        <rFont val="Arial"/>
        <family val="2"/>
      </rPr>
      <t xml:space="preserve">Objetivo del Proceso: </t>
    </r>
    <r>
      <rPr>
        <sz val="12"/>
        <color theme="1"/>
        <rFont val="Arial"/>
        <family val="2"/>
      </rPr>
      <t>Detectar, evaluar y mitigar los riesgos de seguridad y privacidad de la información en los activos de información de la gobernación del Quindío</t>
    </r>
  </si>
  <si>
    <t xml:space="preserve">No tiene impacto potencial sobre la funcionalidad del servicio ni compromete la imagen de Gobernación del Quindío. </t>
  </si>
  <si>
    <t>Impacto sobre la funcionalidad del servicio o sobre la imagen de la Gobernación del Quindío, cuyas consecuencias pueden ser absorbidas y subsanadas en el desarrollo normal del proyecto.</t>
  </si>
  <si>
    <t xml:space="preserve">Impacto sobre la funcionalidad del servicio o sobre la imagen de la Gobernación del Quindío, cuyas consecuencias No pueden ser absorbidas y subsanadas en el desarrollo normal del proyecto. </t>
  </si>
  <si>
    <t xml:space="preserve">Afecta gravemente la la Gobernación del Quindío. Generando riesgo casi irreparable. </t>
  </si>
  <si>
    <t>Matriz Mapa de Riesgos</t>
  </si>
  <si>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</si>
  <si>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</si>
  <si>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Las hojas se encuentran protegidas para evidar dañar las formulas, para desprotegerlas no se requiere contraseña</t>
  </si>
  <si>
    <t>El archivo contiene las siguientes hojas:</t>
  </si>
  <si>
    <r>
      <t>1 INSTRUCTIVO:</t>
    </r>
    <r>
      <rPr>
        <sz val="11"/>
        <rFont val="Arial Narrow"/>
        <family val="2"/>
      </rPr>
      <t xml:space="preserve"> Identifica el contenido del archivo y su funcionalidad</t>
    </r>
  </si>
  <si>
    <t>Columna</t>
  </si>
  <si>
    <t>Descripción - Lineamientos para el diligenciamiento</t>
  </si>
  <si>
    <r>
      <t>4 MAPA CALOR INHERENTE:</t>
    </r>
    <r>
      <rPr>
        <sz val="11"/>
        <rFont val="Arial Narrow"/>
        <family val="2"/>
      </rPr>
      <t xml:space="preserve"> Representación gráfica de la ubicación de cada riesgo inherente en el mapa de calor (En esta hoja no se ingresan datos)</t>
    </r>
  </si>
  <si>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</si>
  <si>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Peso del Control</t>
  </si>
  <si>
    <t>Se calcula automáticamente según lo seleccionado en Tipo de Control
Preventivo: 25 %
Detectivo: 15 %
Correctivo: 10 %</t>
  </si>
  <si>
    <t>SEVERIDAD (NIVEL DE RIESGO)</t>
  </si>
  <si>
    <t>Se calcula automáticamente según CALIFICACIÓN RIESGO RESIDUAL / PROBABILIDAD E IMPACTO</t>
  </si>
  <si>
    <t>Tratamiento</t>
  </si>
  <si>
    <t>Se calcula automáticamente según SEVERIDAD (NIVEL DE RIESGO):
Extremo, Alto, Moderado: Reducir, mitigar, Transferir, Evitar
Bajo: Aceptar</t>
  </si>
  <si>
    <t>¿Requiere Plan de Acción?</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</si>
  <si>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</si>
  <si>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</si>
  <si>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</si>
  <si>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Seguimientos por parte del Líder del Proceso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</si>
  <si>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</si>
  <si>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</si>
  <si>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</si>
  <si>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</si>
  <si>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</si>
  <si>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t>Estado</t>
  </si>
  <si>
    <t>Utilice la lista de despligue que se encuentra parametrizada, le aparecerán las opciones:
Sin Iniciar, En proceso, Cerrado,
la selección en este caso dependerá de las acciones del plan que se hayan establecido en cada caso.</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</si>
  <si>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
Ahora bien, como se trata de una matriz de riesgos que evalua riesgos de seguridad de la información, la guia hace hincapie en dirirgirse al anexo No 4 Modelo nacional de gestión de riesgo de seguridad de la información en entidades públicas</t>
    </r>
  </si>
  <si>
    <t>Tipo</t>
  </si>
  <si>
    <t>Activo</t>
  </si>
  <si>
    <t>Ingrese el activo de información (base de datos, equipo de computo, servidor, servicio, etc) que considere que se debe proteger a través de la matriz de riesgos</t>
  </si>
  <si>
    <t>Riesgo de Seguridad digital</t>
  </si>
  <si>
    <t>Riesgo</t>
  </si>
  <si>
    <r>
      <t xml:space="preserve">3 tipos de riesgos:
</t>
    </r>
    <r>
      <rPr>
        <b/>
        <sz val="9"/>
        <rFont val="Arial Narrow"/>
        <family val="2"/>
      </rPr>
      <t>Disponibilidad:</t>
    </r>
    <r>
      <rPr>
        <sz val="9"/>
        <rFont val="Arial Narrow"/>
        <family val="2"/>
      </rPr>
      <t xml:space="preserve"> Se refiere a la posibilidad de que la información o los sistemas que la soportan no estén accesibles cuando se necesiten, ya sea por fallos técnicos, ataques informáticos o desastres. Afecta la continuidad operativa de la entidad.
</t>
    </r>
    <r>
      <rPr>
        <b/>
        <sz val="9"/>
        <rFont val="Arial Narrow"/>
        <family val="2"/>
      </rPr>
      <t>Integridad</t>
    </r>
    <r>
      <rPr>
        <sz val="9"/>
        <rFont val="Arial Narrow"/>
        <family val="2"/>
      </rPr>
      <t xml:space="preserve">: Consiste en el riesgo de que la información sea alterada, manipulada o eliminada sin autorización, lo que puede generar errores en la toma de decisiones, pérdida de confiabilidad o afectación de procesos.
</t>
    </r>
    <r>
      <rPr>
        <b/>
        <sz val="9"/>
        <rFont val="Arial Narrow"/>
        <family val="2"/>
      </rPr>
      <t>Confidencialidad</t>
    </r>
    <r>
      <rPr>
        <sz val="9"/>
        <rFont val="Arial Narrow"/>
        <family val="2"/>
      </rPr>
      <t>: Implica el riesgo de que personas no autorizadas accedan a información sensible o restringida, comprometiendo la privacidad y generando posibles impactos legales, reputacionales o administrativos.</t>
    </r>
  </si>
  <si>
    <t>Es cualquier evento, acción o condición que puede explotar una vulnerabilidad y causar daño a un activo de información, afectando su confidencialidad, integridad o disponibilidad. Estas amenazas pueden ser de origen interno o externo, intencionales o accidentales.</t>
  </si>
  <si>
    <t>Vulnerabilidad</t>
  </si>
  <si>
    <t>Es una debilidad o falla en un sistema, proceso, persona o tecnología que puede ser aprovechada por una amenaza para causar un incidente de seguridad.</t>
  </si>
  <si>
    <t>Si aplica Amenaza</t>
  </si>
  <si>
    <t>Si o No</t>
  </si>
  <si>
    <r>
      <rPr>
        <b/>
        <sz val="9"/>
        <rFont val="Arial Narrow"/>
        <family val="2"/>
      </rPr>
      <t>Casi cierto:</t>
    </r>
    <r>
      <rPr>
        <sz val="9"/>
        <rFont val="Arial Narrow"/>
        <family val="2"/>
      </rPr>
      <t xml:space="preserve"> La expectativa de ocurrencia se da en todas las circunstancias
</t>
    </r>
    <r>
      <rPr>
        <b/>
        <sz val="9"/>
        <rFont val="Arial Narrow"/>
        <family val="2"/>
      </rPr>
      <t xml:space="preserve">Probable: </t>
    </r>
    <r>
      <rPr>
        <sz val="9"/>
        <rFont val="Arial Narrow"/>
        <family val="2"/>
      </rPr>
      <t xml:space="preserve">Probabilidad de ocurrencia en la mayoría de las circunstancias.
</t>
    </r>
    <r>
      <rPr>
        <b/>
        <sz val="9"/>
        <rFont val="Arial Narrow"/>
        <family val="2"/>
      </rPr>
      <t xml:space="preserve">Posible: </t>
    </r>
    <r>
      <rPr>
        <sz val="9"/>
        <rFont val="Arial Narrow"/>
        <family val="2"/>
      </rPr>
      <t xml:space="preserve">Puede Ocurrir.
</t>
    </r>
    <r>
      <rPr>
        <b/>
        <sz val="9"/>
        <rFont val="Arial Narrow"/>
        <family val="2"/>
      </rPr>
      <t xml:space="preserve">Poco Probable: </t>
    </r>
    <r>
      <rPr>
        <sz val="9"/>
        <rFont val="Arial Narrow"/>
        <family val="2"/>
      </rPr>
      <t xml:space="preserve">Podría ocurrir varias veces.
</t>
    </r>
    <r>
      <rPr>
        <b/>
        <sz val="9"/>
        <rFont val="Arial Narrow"/>
        <family val="2"/>
      </rPr>
      <t xml:space="preserve">Raro: </t>
    </r>
    <r>
      <rPr>
        <sz val="9"/>
        <rFont val="Arial Narrow"/>
        <family val="2"/>
      </rPr>
      <t xml:space="preserve">Puede ocurrir bajo ciertas circunstancias excepcionales
</t>
    </r>
  </si>
  <si>
    <t>Valor Probabilidad</t>
  </si>
  <si>
    <t>No se debe digitar, se calcula automaticamente al seleccionar alguún valor en la celda probabilidad</t>
  </si>
  <si>
    <r>
      <t>Insignificante:</t>
    </r>
    <r>
      <rPr>
        <sz val="9"/>
        <rFont val="Arial Narrow"/>
        <family val="2"/>
      </rPr>
      <t xml:space="preserve"> Pérdidas de reputación e imagen mínimas, pérdidas económicas mínimas.
</t>
    </r>
    <r>
      <rPr>
        <b/>
        <sz val="9"/>
        <rFont val="Arial Narrow"/>
        <family val="2"/>
      </rPr>
      <t xml:space="preserve">Menor: </t>
    </r>
    <r>
      <rPr>
        <sz val="9"/>
        <rFont val="Arial Narrow"/>
        <family val="2"/>
      </rPr>
      <t>No tiene impacto potencial sobre la funcionalidad del servicio ni compromete la imagen de Gobernación del Quindío.</t>
    </r>
    <r>
      <rPr>
        <b/>
        <sz val="9"/>
        <rFont val="Arial Narrow"/>
        <family val="2"/>
      </rPr>
      <t xml:space="preserve"> 
Moderado:</t>
    </r>
    <r>
      <rPr>
        <sz val="9"/>
        <rFont val="Arial Narrow"/>
        <family val="2"/>
      </rPr>
      <t xml:space="preserve"> Impacto sobre la funcionalidad del servicio o sobre la imagen de la Gobernación del Quindío, cuyas consecuencias pueden ser absorbidas y subsanadas en el desarrollo normal del proyecto.
</t>
    </r>
    <r>
      <rPr>
        <b/>
        <sz val="9"/>
        <rFont val="Arial Narrow"/>
        <family val="2"/>
      </rPr>
      <t xml:space="preserve">Mayor: </t>
    </r>
    <r>
      <rPr>
        <sz val="9"/>
        <rFont val="Arial Narrow"/>
        <family val="2"/>
      </rPr>
      <t xml:space="preserve">Impacto sobre la funcionalidad del servicio o sobre la imagen de la Gobernación del Quindío, cuyas consecuencias No pueden ser absorbidas y subsanadas en el desarrollo normal del proyecto. 
</t>
    </r>
    <r>
      <rPr>
        <b/>
        <sz val="9"/>
        <rFont val="Arial Narrow"/>
        <family val="2"/>
      </rPr>
      <t>Catastrófico:</t>
    </r>
    <r>
      <rPr>
        <sz val="9"/>
        <rFont val="Arial Narrow"/>
        <family val="2"/>
      </rPr>
      <t xml:space="preserve"> Afecta gravemente la la Gobernación del Quindío. Generando riesgo casi irreparable. </t>
    </r>
  </si>
  <si>
    <t>No se debe digitar, se calcula automaticamente al seleccionar alguún valor en la celda impacto</t>
  </si>
  <si>
    <t>No se debe digitar, se calcula automaticamente al seleccionar alguún valor en las celdas probabilidad e impacto</t>
  </si>
  <si>
    <t>Llave Mapa de Riesgo</t>
  </si>
  <si>
    <t>Es una estimación porcentual del nivel de afectación que tendría un activo de información si se materializara una amenaza, considerando sus vulnerabilidades, y sin tomar en cuenta aún los controles existentes
No se debe de diligenciar</t>
  </si>
  <si>
    <t>Es el resultado de analizar la probabilidad de que una amenaza se materialice sobre un activo de información y el impacto que dicha materialización tendría sobre la entidad.
No se debe diligenciar</t>
  </si>
  <si>
    <t>Acción Contingente (qué haremos si llega a ocurrir)</t>
  </si>
  <si>
    <t>DISTRIBUCIÓN DE RIESGOS -
Residual</t>
  </si>
  <si>
    <t>Abierto</t>
  </si>
  <si>
    <r>
      <t>2 IDENTIFICACIÓN DE RIESGOS:</t>
    </r>
    <r>
      <rPr>
        <sz val="11"/>
        <rFont val="Arial Narrow"/>
        <family val="2"/>
      </rPr>
      <t xml:space="preserve"> Se establece el Número, Descripción y Factor del riesgo</t>
    </r>
  </si>
  <si>
    <r>
      <t>5. CONTROLES Y ACCIONES:</t>
    </r>
    <r>
      <rPr>
        <sz val="11"/>
        <rFont val="Arial Narrow"/>
        <family val="2"/>
      </rPr>
      <t xml:space="preserve"> Se realiza la descripción y atributos del control, calcula automáticamente el Valor Total del Control, Probabilidad residual e Impacto Residual</t>
    </r>
  </si>
  <si>
    <r>
      <t xml:space="preserve">Debe seleccionar de lista desplegable entre:
</t>
    </r>
    <r>
      <rPr>
        <b/>
        <sz val="9"/>
        <rFont val="Arial Narrow"/>
        <family val="2"/>
      </rPr>
      <t>Aceptar:</t>
    </r>
    <r>
      <rPr>
        <sz val="9"/>
        <rFont val="Arial Narrow"/>
        <family val="2"/>
      </rPr>
      <t xml:space="preserve"> Consiste en reconocer el riesgo y decidir no tomar ninguna medida adicional, ya sea porque el impacto es bajo o el costo de mitigarlo supera el beneficio.
</t>
    </r>
    <r>
      <rPr>
        <b/>
        <sz val="9"/>
        <rFont val="Arial Narrow"/>
        <family val="2"/>
      </rPr>
      <t>Evitar: I</t>
    </r>
    <r>
      <rPr>
        <sz val="9"/>
        <rFont val="Arial Narrow"/>
        <family val="2"/>
      </rPr>
      <t xml:space="preserve">mplica eliminar la causa del riesgo o dejar de realizar la actividad que lo genera.
</t>
    </r>
    <r>
      <rPr>
        <b/>
        <sz val="9"/>
        <rFont val="Arial Narrow"/>
        <family val="2"/>
      </rPr>
      <t xml:space="preserve">Trasladar: </t>
    </r>
    <r>
      <rPr>
        <sz val="9"/>
        <rFont val="Arial Narrow"/>
        <family val="2"/>
      </rPr>
      <t xml:space="preserve">Consiste en transferir la responsabilidad o las consecuencias del riesgo a un tercero, por ejemplo, mediante seguros, contratos o tercerización.
</t>
    </r>
    <r>
      <rPr>
        <b/>
        <sz val="9"/>
        <rFont val="Arial Narrow"/>
        <family val="2"/>
      </rPr>
      <t xml:space="preserve">Mitigar: </t>
    </r>
    <r>
      <rPr>
        <sz val="9"/>
        <rFont val="Arial Narrow"/>
        <family val="2"/>
      </rPr>
      <t>Implica implementar controles o medidas para reducir la probabilidad de ocurrencia y/o el impacto del riesgo.</t>
    </r>
  </si>
  <si>
    <t>Una acción preventiva es una medida que se implementa antes de que ocurra un incidente o materialización de un riesgo, con el objetivo de reducir su probabilidad de ocurrencia o detectar tempranamente condiciones que lo podrían generar.</t>
  </si>
  <si>
    <t>Una acción contingente es una medida que se ejecuta cuando el riesgo ya se ha materializado, es decir, cuando ha ocurrido el evento no deseado. Su propósito es responder, contener, recuperar y minimizar los impactos negativos.</t>
  </si>
  <si>
    <t>Es el Responsable de monitorear y/o dar seguimiento al riesgo</t>
  </si>
  <si>
    <t xml:space="preserve">3 PROBABILIDAD E IMPACTO INHERENTE: </t>
  </si>
  <si>
    <t xml:space="preserve">6. PROBABILIDAD E IMPACTO RESIDUAL: </t>
  </si>
  <si>
    <t>Riesgo detectado a través de la identificación, las amenzas y las vulnerabilidad detectadas.
No se debe diligenciar</t>
  </si>
  <si>
    <r>
      <t>7. MAPA CALOR RESIDUAL:</t>
    </r>
    <r>
      <rPr>
        <sz val="11"/>
        <rFont val="Arial Narrow"/>
        <family val="2"/>
      </rPr>
      <t xml:space="preserve"> Representación gráfica de la ubicación de cada riesgo residual en el mapa de calor (En esta hoja no se ingresan datos)</t>
    </r>
  </si>
  <si>
    <r>
      <t>8. RIESGO DEL PROCESO:</t>
    </r>
    <r>
      <rPr>
        <sz val="11"/>
        <rFont val="Arial Narrow"/>
        <family val="2"/>
      </rPr>
      <t xml:space="preserve"> Calcula el nivel de riesgo del proceso (En esta hoja no se ingresan datos)</t>
    </r>
  </si>
  <si>
    <r>
      <t>9. FORMULAS:</t>
    </r>
    <r>
      <rPr>
        <sz val="11"/>
        <rFont val="Arial Narrow"/>
        <family val="2"/>
      </rPr>
      <t xml:space="preserve"> La información que contiene se utiliza para realizar operaciones en las demás hojas (En esta hoja no se ingresan datos)</t>
    </r>
    <r>
      <rPr>
        <b/>
        <u/>
        <sz val="11"/>
        <rFont val="Arial Narrow"/>
        <family val="2"/>
      </rPr>
      <t xml:space="preserve"> (OCULTA)</t>
    </r>
  </si>
  <si>
    <t>NAS (servidor Windows de copias de seguridad de las bases de datos institucionales)</t>
  </si>
  <si>
    <t>Riesgo de seguridad digital</t>
  </si>
  <si>
    <t>PCT
Humano</t>
  </si>
  <si>
    <t>Dominio (Active directory)</t>
  </si>
  <si>
    <t>Siscar</t>
  </si>
  <si>
    <t>Controldoc</t>
  </si>
  <si>
    <t>Servicio de Internet</t>
  </si>
  <si>
    <t>Ataques de ransomware, fallas de hardware, corte de energía no gestionado, acceso indebido y eliminación accidental de archivos críticos.</t>
  </si>
  <si>
    <t>Falla de hardware (disco, memoria, tarjeta madre, fuente de poder).
Sobrecarga del servidor (por múltiples VMs o procesos mal gestionados).
Corte de energía prolongado.</t>
  </si>
  <si>
    <t xml:space="preserve">No contar con redundancia o clúster de alta disponibilidad.
No tener UPS, planta eléctrica o protección contra sobretensiones.
</t>
  </si>
  <si>
    <t xml:space="preserve">Malware o ataques dirigidos.
Error humano al manipular configuraciones o ejecutar comandos.
Acceso indebido de usuarios con privilegios.
</t>
  </si>
  <si>
    <t xml:space="preserve">Falta de validaciones de integridad en la base de datos o archivos.
Backups sin pruebas de restauración o sin verificación de integridad.
</t>
  </si>
  <si>
    <t xml:space="preserve">Fallo del hardware o sistema operativo
Apagón eléctrico no controlado
</t>
  </si>
  <si>
    <t xml:space="preserve">Ausencia de alta disponibilidad o servidor secundario
No disponer de UPS o red eléctrica estable
Falta de monitoreo de salud del servidor
</t>
  </si>
  <si>
    <t xml:space="preserve">Caída del servicio en el proveedor (fallo técnico, mantenimiento no programado).
Falla de conectividad (VPN site 2 site) entre la gobernación y siscar
</t>
  </si>
  <si>
    <t xml:space="preserve">Ausencia de monitoreo sobre la disponibilidad del proveedor.
Falta de contrato con cláusulas claras sobre niveles de servicio (SLA).
</t>
  </si>
  <si>
    <t xml:space="preserve">Fallo de hardware o desgaste de componentes (discos, fuentes, etc.).
Errores en actualizaciones o mantenimiento que provoquen caídas del servicio.
Cortes de energía o problemas en el suministro eléctrico.
</t>
  </si>
  <si>
    <t xml:space="preserve">Ausencia de soluciones de redundancia (por ejemplo, servidores de respaldo o clustering).
Mantenimiento preventivo inadecuado o inexistente.
</t>
  </si>
  <si>
    <t xml:space="preserve">Acceso no autorizado a documentos internos por parte de usuarios o terceros.
Exposición accidental de datos por vulnerabilidades en la red interna o en la aplicación.
</t>
  </si>
  <si>
    <t xml:space="preserve">Uso de credenciales débiles o mal gestionadas.
Insuficiente segmentación de la red interna, lo que facilita el acceso a áreas críticas del sistema.
</t>
  </si>
  <si>
    <t xml:space="preserve">Fallas del proveedor de internet.
Corte eléctrico.
Daño en equipos de red (routers, switches).
</t>
  </si>
  <si>
    <t xml:space="preserve">Dependencia de un único proveedor.
No contar con enlaces redundantes.
Infraestructura obsoleta o no mantenida.
</t>
  </si>
  <si>
    <t>Políticas de acceso mal definidas.
Falta de monitoreo de disponibilidad 24/7.
Sistema operativo o software de backup desactualizado.</t>
  </si>
  <si>
    <t>Segmentación de red y firewall para proteger el NAS.
Actualización periódica del sistema operativo y software del NAS.
Política de recuperación ante desastres (DRP) documentada.
Procedimientos de restauración documentados y accesibles.</t>
  </si>
  <si>
    <t>1. Mantener el sistema operativo del NAS actualizado con parches de seguridad y estabilidad.
2. Ubicar físicamente el NAS en un lugar seguro, con control de acceso físico, ventilación adecuada y protección contra incendios.
3. Restringir el acceso administrativo al NAS únicamente a personal autorizado.
4. Mantener actualizado el antivirus y antimalware en el NAS o en los equipos que acceden a él.</t>
  </si>
  <si>
    <t>1. Activar el Plan de Recuperación ante Desastres (DRP): Ejecutar el procedimiento documentado para recuperación de servicios de respaldo.
2. Notificar al equipo de TI y líderes de proceso: Informar del incidente para gestionar la priorización del restablecimiento.
3. Reinstalar o recuperar el sistema operativo del NAS: Usar medios de recuperación o imágenes de respaldo del sistema.</t>
  </si>
  <si>
    <t>Director de sistemas de información e infraestructura tecnológica</t>
  </si>
  <si>
    <t>Implementar un sistema de respaldo de energía (UPS y planta eléctrica).
Disponer de un plan de continuidad del negocio (BCP) y plan de recuperación ante desastres (DRP).
Servidor de respaldo activo</t>
  </si>
  <si>
    <t>Ejecutar monitoreo proactivo del estado del servidor (uso de CPU, disco, temperatura, ventilación).
Programar backups automáticos y realizar pruebas periódicas de restauración.
Capacitar al personal técnico en manejo de fallas y respuesta rápida ante eventos de indisponibilidad.</t>
  </si>
  <si>
    <t>1. Activar el Plan de Continuidad del Negocio (BCP) y el Plan de Recuperación ante Desastres (DRP).
2. Encender la infraestructura de respaldo (host alterno o recuperación desde backup en otro servidor).
3. Notificar al área TIC y al proveedor del sistema de información.
4. Informar a los usuarios sobre el estado del servicio y posibles afectaciones.</t>
  </si>
  <si>
    <t>Realizar pruebas periódicas de restauración de backups para verificar que estén completos e íntegros.
Configurar versionamiento regulares de las máquinas virtuales y de la base de datos.
Activar logs de auditoría y registros de eventos para monitorear manipulaciones sospechosas.</t>
  </si>
  <si>
    <t>1. Realizar copias de seguridad incrementales y completas
2. Configurar alertas ante cambios inusuales en el comportamiento del sistema o uso de recursos.</t>
  </si>
  <si>
    <t>1. Aislar el servidor afectado para evitar propagación o nuevos daños.
2. Verificar respaldos disponibles y restaurar la versión íntegra más reciente.
3. Auditar logs del sistema para identificar causa raíz (fallo técnico, usuario, malware, etc.).
4. Registrar el evento y realizar lecciones aprendidas.</t>
  </si>
  <si>
    <t>Configurar monitoreo del servidor y alertas de servicio (CPU, RAM, espacio en disco, servicios caídos).
Usar UPS y sistema de energía estable.</t>
  </si>
  <si>
    <t>1. Ejecutar monitoreos del estado del servidor.
2. Capacitar al equipo técnico sobre recuperación del Directorio Activo.</t>
  </si>
  <si>
    <t>1. Activar protocolo de recuperación: intentar reiniciar el servicio ADDS.
2. Redireccionar temporalmente servicios críticos a un controlador de dominio alterno.
3.Documentar el incidente e investigar causa raíz.</t>
  </si>
  <si>
    <t>Monitorear accesos y cambios desde la entidad a los backups recibidos.
Exigir reporte mensual de disponibilidad y soporte ante incidentes.</t>
  </si>
  <si>
    <t>Capacitar al personal TIC en revisión técnica de respaldos externos.
Incluir estos respaldos en el sistema de monitoreo interno.</t>
  </si>
  <si>
    <t>1. Activar canal de comunicación directa con el proveedor.
2. Publicar aviso a usuarios indicando que el sistema no está disponible temporalmente.
3. Notificar a directivos y áreas afectadas (Hacienda, Atención al Ciudadano).</t>
  </si>
  <si>
    <t xml:space="preserve">Implementar soluciones de alta disponibilidad (servidores redundantes, clustering, replicación de datos).
Programar mantenimientos preventivos y pruebas de restauración de la infraestructura.
</t>
  </si>
  <si>
    <t xml:space="preserve">Configurar autenticación fuerte
Aplicar firewall interno y segmentar la red para aislar los sistemas críticos.
Capacitar a los usuarios sobre prácticas seguras en el manejo de la información, la importancia de la confidencialidad y la prevención del acceso no autorizado.
</t>
  </si>
  <si>
    <t>Enlace de internet alterno a través de topologia SDWAN
Monitoreo constante de red</t>
  </si>
  <si>
    <t xml:space="preserve">Realizar mantenimientos preventivos regulares al hardware y sistemas críticos.
Ejecutar pruebas de respaldo y restauración de la intranet con periodicidad
</t>
  </si>
  <si>
    <t xml:space="preserve">1. Activar el Plan de Recuperación ante Desastres (DRP) específico para el servidor de Controldoc.
2. Conmutar a un servidor de respaldo o utilizar sistemas de virtualización para reestablecer temporalmente el servicio.
3. Investigar la causa raíz y documentar el incidente, implementando mejoras en el plan de respuesta.
</t>
  </si>
  <si>
    <t xml:space="preserve">Revisar y actualizar las políticas de acceso y seguridad periódicamente.
Auditar de forma regular los accesos a la plataforma (logs y reportes de actividad).
</t>
  </si>
  <si>
    <t xml:space="preserve">1. Inmediatamente, limitar o revocar accesos comprometidos y cambiar credenciales.
2. Informar a las áreas afectadas y, en su caso, seguir los protocolos de notificación interna y externa (según políticas de incidentes).
</t>
  </si>
  <si>
    <t xml:space="preserve">Validar disponibilidad del servicio de respaldo
Auditorías periódicas a la seguridad de red.
Revisar cumplimiento de SLA con el proveedor.
</t>
  </si>
  <si>
    <t xml:space="preserve">1. Comunicar afectación a los usuarios.
2. Notificar al proveedor y escalar según SLA.
3. Reconfigurar equipo dañado si el fallo es interno.
</t>
  </si>
  <si>
    <t>No. de monitoreos realizados al servidor de PCT-HUMANO / No. de monitoreos programados al servidor de PCT-HUMANO
No. de capacitaciones realizadas a personal tecnico/ No. capacitaciones programadas al personal tecnico</t>
  </si>
  <si>
    <t>No. de copias de seguridad ejectudas a  PCT-HUMANO / Copias de seguridad programadas a  PCT-HUMANO
No. de copias de seguridad restauradas ejecutadas a  PCT-HUMANO / No. copias de seguridad restauradas programadas
	Alertas mitigadas/alertas emitidas a  PCT-HUMANO</t>
  </si>
  <si>
    <t>No. de monitoreos realizados al servidor  / No. de monitoreos programados al servidor
No. de capacitaciones realizadas al personal tecnico / No.de capacitaciones programadas al personal tecnico</t>
  </si>
  <si>
    <t>No. de alertas mitigadas  / No. de alertas emitidas</t>
  </si>
  <si>
    <t>No. de copias de seguridad de SGDA ejecutadas / No. de copias de seguridad de SGDA programadas</t>
  </si>
  <si>
    <t>No. de monitoreos ejecutados a control doc / No. de monitoreos programados a control doc</t>
  </si>
  <si>
    <t>No. de monitoreos ejecutados al servicio de internet / No. de monitoreos programados al servicio de internet</t>
  </si>
  <si>
    <t>Fecha de Seguimiento</t>
  </si>
  <si>
    <t>Numerador</t>
  </si>
  <si>
    <t>Denominador</t>
  </si>
  <si>
    <t>Descripcion del Logro</t>
  </si>
  <si>
    <t>Evidencias</t>
  </si>
  <si>
    <t>Resultado</t>
  </si>
  <si>
    <t>Semestral</t>
  </si>
  <si>
    <t>Cuatrimestral</t>
  </si>
  <si>
    <t xml:space="preserve">No. de revisiones ejecutadas a las NAS / No. De revisiones programadas
No. de cantidad de acceso autorizados a la NAS / no. de cantidad de acceso solicitado a la NAS
No. de equipos con antivirus actualizados / No. de equipos autorizados a la NAS </t>
  </si>
  <si>
    <t>Fecha:</t>
  </si>
  <si>
    <t>1 de 1</t>
  </si>
  <si>
    <t>Mapa de Riesgos de seguridad y privacidad de la infomación</t>
  </si>
  <si>
    <t>MATRIZ</t>
  </si>
  <si>
    <t>MR-TIC-02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</si>
</sst>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44">
    <font>
      <sz val="11"/>
      <color theme="1"/>
      <name val="Calibri"/>
      <family val="2"/>
      <scheme val="minor"/>
    </font>
    <font>
      <sz val="12"/>
      <color theme="1"/>
      <name val="Arial"/>
      <family val="2"/>
    </font>
    <font>
      <b/>
      <sz val="10"/>
      <name val="Arial"/>
      <family val="2"/>
    </font>
    <font>
      <sz val="10"/>
      <name val="Arial"/>
      <family val="2"/>
    </font>
    <font>
      <b/>
      <sz val="15"/>
      <name val="Arial"/>
      <family val="2"/>
    </font>
    <font>
      <b/>
      <sz val="12"/>
      <color indexed="8"/>
      <name val="Arial"/>
      <family val="2"/>
    </font>
    <font>
      <sz val="9"/>
      <name val="Arial"/>
      <family val="2"/>
    </font>
    <font>
      <u/>
      <sz val="10"/>
      <color indexed="12"/>
      <name val="Arial"/>
      <family val="2"/>
    </font>
    <font>
      <b/>
      <sz val="14"/>
      <name val="Arial"/>
      <family val="2"/>
    </font>
    <font>
      <b/>
      <sz val="14"/>
      <color indexed="12"/>
      <name val="Arial"/>
      <family val="2"/>
    </font>
    <font>
      <sz val="9"/>
      <color indexed="8"/>
      <name val="Arial"/>
      <family val="2"/>
    </font>
    <font>
      <b/>
      <sz val="9"/>
      <color indexed="8"/>
      <name val="Arial"/>
      <family val="2"/>
    </font>
    <font>
      <b/>
      <sz val="9"/>
      <name val="Arial"/>
      <family val="2"/>
    </font>
    <font>
      <i/>
      <sz val="9"/>
      <name val="DIN-Regular"/>
      <family val="2"/>
    </font>
    <font>
      <b/>
      <sz val="11"/>
      <color theme="0"/>
      <name val="DIN-Regular"/>
    </font>
    <font>
      <sz val="10"/>
      <name val="DIN-Regular"/>
      <family val="2"/>
    </font>
    <font>
      <b/>
      <sz val="12"/>
      <name val="DIN-Regular"/>
      <family val="2"/>
    </font>
    <font>
      <sz val="10"/>
      <color rgb="FF333333"/>
      <name val="Verdana"/>
      <family val="2"/>
    </font>
    <font>
      <b/>
      <sz val="12"/>
      <color theme="1"/>
      <name val="Arial"/>
      <family val="2"/>
    </font>
    <font>
      <b/>
      <sz val="10"/>
      <color theme="0"/>
      <name val="Arial"/>
      <family val="2"/>
    </font>
    <font>
      <b/>
      <sz val="11"/>
      <color theme="1"/>
      <name val="Arial"/>
      <family val="2"/>
    </font>
    <font>
      <b/>
      <sz val="12"/>
      <name val="Arial"/>
      <family val="2"/>
    </font>
    <font>
      <sz val="11"/>
      <color theme="1"/>
      <name val="Arial"/>
      <family val="2"/>
    </font>
    <font>
      <u/>
      <sz val="11"/>
      <color theme="10"/>
      <name val="Calibri"/>
      <family val="2"/>
      <scheme val="minor"/>
    </font>
    <font>
      <u/>
      <sz val="11"/>
      <color theme="11"/>
      <name val="Calibri"/>
      <family val="2"/>
      <scheme val="minor"/>
    </font>
    <font>
      <sz val="12"/>
      <color rgb="FF000000"/>
      <name val="Arial"/>
      <family val="2"/>
    </font>
    <font>
      <sz val="14"/>
      <name val="Arial"/>
      <family val="2"/>
    </font>
    <font>
      <sz val="10"/>
      <color rgb="FF000000"/>
      <name val="Tahoma"/>
      <family val="2"/>
    </font>
    <font>
      <b/>
      <sz val="10"/>
      <color rgb="FF000000"/>
      <name val="Tahoma"/>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sz val="11"/>
      <name val="Arial"/>
      <family val="2"/>
    </font>
    <font>
      <b/>
      <sz val="14"/>
      <color theme="1"/>
      <name val="Arial"/>
      <family val="2"/>
    </font>
    <font>
      <b/>
      <sz val="10"/>
      <color theme="1"/>
      <name val="Arial"/>
      <family val="2"/>
    </font>
    <font>
      <sz val="10"/>
      <color theme="1"/>
      <name val="Arial"/>
      <family val="2"/>
    </font>
  </fonts>
  <fills count="20">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50"/>
        <bgColor indexed="64"/>
      </patternFill>
    </fill>
    <fill>
      <patternFill patternType="solid">
        <fgColor indexed="48"/>
        <bgColor indexed="64"/>
      </patternFill>
    </fill>
    <fill>
      <patternFill patternType="solid">
        <fgColor theme="1"/>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1" tint="0.34998626667073579"/>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medium">
        <color rgb="FF000000"/>
      </left>
      <right style="medium">
        <color rgb="FF000000"/>
      </right>
      <top style="medium">
        <color rgb="FF000000"/>
      </top>
      <bottom style="medium">
        <color rgb="FF000000"/>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medium">
        <color auto="1"/>
      </top>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thin">
        <color theme="0"/>
      </left>
      <right/>
      <top style="double">
        <color indexed="64"/>
      </top>
      <bottom/>
      <diagonal/>
    </border>
    <border>
      <left/>
      <right style="double">
        <color indexed="64"/>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auto="1"/>
      </right>
      <top/>
      <bottom/>
      <diagonal/>
    </border>
    <border>
      <left style="medium">
        <color auto="1"/>
      </left>
      <right/>
      <top style="medium">
        <color auto="1"/>
      </top>
      <bottom/>
      <diagonal/>
    </border>
  </borders>
  <cellStyleXfs count="43">
    <xf numFmtId="0" fontId="0" fillId="0" borderId="0"/>
    <xf numFmtId="0" fontId="3" fillId="0" borderId="0"/>
    <xf numFmtId="0" fontId="7" fillId="0" borderId="0" applyNumberFormat="0" applyFill="0" applyBorder="0" applyAlignment="0" applyProtection="0">
      <alignment vertical="top"/>
      <protection locked="0"/>
    </xf>
    <xf numFmtId="0" fontId="6" fillId="0" borderId="0"/>
    <xf numFmtId="164" fontId="3" fillId="0" borderId="0" applyFont="0" applyFill="0" applyBorder="0" applyAlignment="0" applyProtection="0"/>
    <xf numFmtId="0" fontId="3" fillId="0" borderId="0"/>
    <xf numFmtId="0" fontId="3"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3" fillId="0" borderId="0"/>
    <xf numFmtId="0" fontId="36" fillId="0" borderId="0"/>
  </cellStyleXfs>
  <cellXfs count="282">
    <xf numFmtId="0" fontId="0" fillId="0" borderId="0" xfId="0"/>
    <xf numFmtId="0" fontId="1" fillId="0" borderId="0" xfId="0" applyFont="1" applyAlignment="1">
      <alignment horizontal="justify" vertical="center"/>
    </xf>
    <xf numFmtId="0" fontId="4" fillId="5" borderId="0" xfId="1" applyFont="1" applyFill="1" applyAlignment="1">
      <alignment vertical="top"/>
    </xf>
    <xf numFmtId="0" fontId="3" fillId="5" borderId="0" xfId="1" applyFill="1"/>
    <xf numFmtId="0" fontId="5" fillId="5" borderId="0" xfId="1" applyFont="1" applyFill="1" applyAlignment="1">
      <alignment vertical="top"/>
    </xf>
    <xf numFmtId="0" fontId="6" fillId="5" borderId="0" xfId="1" applyFont="1" applyFill="1" applyAlignment="1">
      <alignment horizontal="justify" vertical="center" wrapText="1"/>
    </xf>
    <xf numFmtId="9" fontId="8" fillId="6" borderId="1" xfId="2" applyNumberFormat="1" applyFont="1" applyFill="1" applyBorder="1" applyAlignment="1" applyProtection="1">
      <alignment horizontal="justify" vertical="center"/>
    </xf>
    <xf numFmtId="9" fontId="8" fillId="7" borderId="1" xfId="2" applyNumberFormat="1" applyFont="1" applyFill="1" applyBorder="1" applyAlignment="1" applyProtection="1">
      <alignment horizontal="center" vertical="center"/>
    </xf>
    <xf numFmtId="0" fontId="6" fillId="5" borderId="0" xfId="1" applyFont="1" applyFill="1" applyAlignment="1">
      <alignment horizontal="justify" vertical="center"/>
    </xf>
    <xf numFmtId="9" fontId="8" fillId="8" borderId="1" xfId="2" applyNumberFormat="1" applyFont="1" applyFill="1" applyBorder="1" applyAlignment="1" applyProtection="1">
      <alignment horizontal="justify" vertical="center"/>
    </xf>
    <xf numFmtId="9" fontId="8" fillId="6" borderId="1" xfId="2" applyNumberFormat="1" applyFont="1" applyFill="1" applyBorder="1" applyAlignment="1" applyProtection="1">
      <alignment horizontal="center" vertical="center"/>
    </xf>
    <xf numFmtId="9" fontId="8" fillId="9" borderId="1" xfId="2" applyNumberFormat="1" applyFont="1" applyFill="1" applyBorder="1" applyAlignment="1" applyProtection="1">
      <alignment horizontal="justify" vertical="center"/>
    </xf>
    <xf numFmtId="9" fontId="8" fillId="6" borderId="1" xfId="2" applyNumberFormat="1" applyFont="1" applyFill="1" applyBorder="1" applyAlignment="1" applyProtection="1">
      <alignment horizontal="center" vertical="center" wrapText="1"/>
    </xf>
    <xf numFmtId="9" fontId="8" fillId="8" borderId="1" xfId="2" applyNumberFormat="1" applyFont="1" applyFill="1" applyBorder="1" applyAlignment="1" applyProtection="1">
      <alignment horizontal="center" vertical="center"/>
    </xf>
    <xf numFmtId="0" fontId="3" fillId="0" borderId="0" xfId="1"/>
    <xf numFmtId="9" fontId="9" fillId="8" borderId="1" xfId="2" applyNumberFormat="1" applyFont="1" applyFill="1" applyBorder="1" applyAlignment="1" applyProtection="1">
      <alignment horizontal="center" vertical="center"/>
    </xf>
    <xf numFmtId="9" fontId="9" fillId="6" borderId="1" xfId="2" applyNumberFormat="1" applyFont="1" applyFill="1" applyBorder="1" applyAlignment="1" applyProtection="1">
      <alignment horizontal="center" vertical="center"/>
    </xf>
    <xf numFmtId="0" fontId="7" fillId="5" borderId="0" xfId="2" applyFill="1" applyAlignment="1" applyProtection="1"/>
    <xf numFmtId="0" fontId="10" fillId="5" borderId="0" xfId="1" applyFont="1" applyFill="1" applyAlignment="1">
      <alignment horizontal="center"/>
    </xf>
    <xf numFmtId="0" fontId="11" fillId="5" borderId="2" xfId="1" applyFont="1" applyFill="1" applyBorder="1" applyAlignment="1">
      <alignment horizontal="center"/>
    </xf>
    <xf numFmtId="0" fontId="12" fillId="5" borderId="2" xfId="1" applyFont="1" applyFill="1" applyBorder="1"/>
    <xf numFmtId="0" fontId="6" fillId="5" borderId="2" xfId="1" applyFont="1" applyFill="1" applyBorder="1"/>
    <xf numFmtId="0" fontId="12" fillId="5" borderId="2" xfId="1" applyFont="1" applyFill="1" applyBorder="1" applyAlignment="1">
      <alignment horizontal="center"/>
    </xf>
    <xf numFmtId="0" fontId="5" fillId="5" borderId="0" xfId="1" applyFont="1" applyFill="1"/>
    <xf numFmtId="0" fontId="10" fillId="5" borderId="0" xfId="1" applyFont="1" applyFill="1" applyAlignment="1">
      <alignment horizontal="left"/>
    </xf>
    <xf numFmtId="0" fontId="3" fillId="7" borderId="1" xfId="1" applyFill="1" applyBorder="1"/>
    <xf numFmtId="9" fontId="2" fillId="5" borderId="0" xfId="1" applyNumberFormat="1" applyFont="1" applyFill="1"/>
    <xf numFmtId="0" fontId="3" fillId="6" borderId="1" xfId="1" applyFill="1" applyBorder="1"/>
    <xf numFmtId="0" fontId="3" fillId="8" borderId="1" xfId="1" applyFill="1" applyBorder="1"/>
    <xf numFmtId="0" fontId="3" fillId="9" borderId="1" xfId="1" applyFill="1" applyBorder="1"/>
    <xf numFmtId="0" fontId="3" fillId="5" borderId="2" xfId="1" applyFill="1" applyBorder="1"/>
    <xf numFmtId="0" fontId="2" fillId="5" borderId="0" xfId="1" applyFont="1" applyFill="1"/>
    <xf numFmtId="0" fontId="14" fillId="10" borderId="1" xfId="1" applyFont="1" applyFill="1" applyBorder="1" applyAlignment="1">
      <alignment vertical="center" wrapText="1"/>
    </xf>
    <xf numFmtId="0" fontId="15" fillId="11" borderId="0" xfId="1" applyFont="1" applyFill="1" applyAlignment="1">
      <alignment vertical="center"/>
    </xf>
    <xf numFmtId="0" fontId="16" fillId="11" borderId="0" xfId="1" applyFont="1" applyFill="1" applyAlignment="1">
      <alignment horizontal="justify" vertical="center" wrapText="1"/>
    </xf>
    <xf numFmtId="0" fontId="15" fillId="11" borderId="1" xfId="1" applyFont="1" applyFill="1" applyBorder="1" applyAlignment="1">
      <alignment vertical="center"/>
    </xf>
    <xf numFmtId="0" fontId="17" fillId="11" borderId="3" xfId="3" applyFont="1" applyFill="1" applyBorder="1" applyAlignment="1">
      <alignment horizontal="justify" vertical="center" wrapText="1"/>
    </xf>
    <xf numFmtId="0" fontId="3" fillId="5" borderId="0" xfId="1" applyFill="1" applyAlignment="1">
      <alignment vertical="center"/>
    </xf>
    <xf numFmtId="0" fontId="15" fillId="11" borderId="0" xfId="1" applyFont="1" applyFill="1" applyAlignment="1">
      <alignment horizontal="justify" vertical="center"/>
    </xf>
    <xf numFmtId="0" fontId="12" fillId="12" borderId="0" xfId="3" applyFont="1" applyFill="1" applyAlignment="1">
      <alignment vertical="center"/>
    </xf>
    <xf numFmtId="0" fontId="6" fillId="12" borderId="0" xfId="3" applyFill="1" applyAlignment="1">
      <alignment vertical="center"/>
    </xf>
    <xf numFmtId="0" fontId="12" fillId="12" borderId="0" xfId="3" applyFont="1" applyFill="1" applyAlignment="1">
      <alignment horizontal="center" vertical="center"/>
    </xf>
    <xf numFmtId="0" fontId="12" fillId="11" borderId="0" xfId="3" applyFont="1" applyFill="1" applyAlignment="1">
      <alignment vertical="center"/>
    </xf>
    <xf numFmtId="0" fontId="6" fillId="11" borderId="0" xfId="3" applyFill="1" applyAlignment="1">
      <alignment vertical="center"/>
    </xf>
    <xf numFmtId="9" fontId="3" fillId="12" borderId="0" xfId="3" applyNumberFormat="1" applyFont="1" applyFill="1" applyAlignment="1">
      <alignment vertical="center"/>
    </xf>
    <xf numFmtId="0" fontId="10" fillId="12" borderId="1" xfId="3" applyFont="1" applyFill="1" applyBorder="1" applyAlignment="1">
      <alignment horizontal="left" vertical="center"/>
    </xf>
    <xf numFmtId="0" fontId="2" fillId="12" borderId="0" xfId="3" applyFont="1" applyFill="1" applyAlignment="1">
      <alignment vertical="center"/>
    </xf>
    <xf numFmtId="9" fontId="6" fillId="12" borderId="0" xfId="3" applyNumberFormat="1" applyFill="1" applyAlignment="1">
      <alignment vertical="center"/>
    </xf>
    <xf numFmtId="0" fontId="1" fillId="0" borderId="1" xfId="0" applyFont="1" applyBorder="1" applyAlignment="1">
      <alignment horizontal="justify" vertical="center"/>
    </xf>
    <xf numFmtId="0" fontId="0" fillId="0" borderId="11" xfId="0" applyBorder="1"/>
    <xf numFmtId="0" fontId="20" fillId="14" borderId="14" xfId="6" applyFont="1" applyFill="1" applyBorder="1" applyAlignment="1">
      <alignment horizontal="center" vertical="center" wrapText="1"/>
    </xf>
    <xf numFmtId="0" fontId="2" fillId="13" borderId="1" xfId="0" applyFont="1" applyFill="1" applyBorder="1" applyAlignment="1">
      <alignment horizontal="center" vertical="center"/>
    </xf>
    <xf numFmtId="0" fontId="2" fillId="7" borderId="1" xfId="0" applyFont="1" applyFill="1" applyBorder="1" applyAlignment="1">
      <alignment horizontal="center" vertical="center"/>
    </xf>
    <xf numFmtId="0" fontId="19" fillId="15" borderId="1" xfId="0" applyFont="1" applyFill="1" applyBorder="1" applyAlignment="1">
      <alignment horizontal="right" vertical="top"/>
    </xf>
    <xf numFmtId="0" fontId="19" fillId="15" borderId="1" xfId="0" applyFont="1" applyFill="1" applyBorder="1" applyAlignment="1">
      <alignment horizontal="center" vertical="center" wrapText="1"/>
    </xf>
    <xf numFmtId="0" fontId="19" fillId="15" borderId="1" xfId="0" applyFont="1" applyFill="1" applyBorder="1" applyAlignment="1">
      <alignment horizontal="left" wrapText="1" readingOrder="1"/>
    </xf>
    <xf numFmtId="0" fontId="19" fillId="15" borderId="1" xfId="0" applyFont="1" applyFill="1" applyBorder="1" applyAlignment="1">
      <alignment horizontal="center" vertical="center"/>
    </xf>
    <xf numFmtId="0" fontId="0" fillId="15" borderId="11" xfId="0" applyFill="1" applyBorder="1"/>
    <xf numFmtId="0" fontId="2" fillId="8" borderId="1" xfId="1" applyFont="1" applyFill="1" applyBorder="1" applyAlignment="1">
      <alignment horizontal="center"/>
    </xf>
    <xf numFmtId="9" fontId="8" fillId="13" borderId="1" xfId="2" applyNumberFormat="1" applyFont="1" applyFill="1" applyBorder="1" applyAlignment="1" applyProtection="1">
      <alignment horizontal="justify" vertical="center"/>
    </xf>
    <xf numFmtId="9" fontId="8" fillId="16" borderId="1" xfId="2" applyNumberFormat="1" applyFont="1" applyFill="1" applyBorder="1" applyAlignment="1" applyProtection="1">
      <alignment horizontal="justify" vertical="center"/>
    </xf>
    <xf numFmtId="0" fontId="8" fillId="8" borderId="1" xfId="1" applyFont="1" applyFill="1" applyBorder="1" applyAlignment="1">
      <alignment horizontal="left" vertical="center"/>
    </xf>
    <xf numFmtId="0" fontId="2" fillId="16"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0" borderId="0" xfId="0" applyFont="1"/>
    <xf numFmtId="0" fontId="22" fillId="0" borderId="1" xfId="0" applyFont="1" applyBorder="1" applyAlignment="1">
      <alignment horizontal="center" vertical="center"/>
    </xf>
    <xf numFmtId="0" fontId="6" fillId="0" borderId="1" xfId="0" applyFont="1" applyBorder="1" applyAlignment="1">
      <alignment horizontal="center" vertical="center" wrapText="1"/>
    </xf>
    <xf numFmtId="49" fontId="22" fillId="0" borderId="1" xfId="0" applyNumberFormat="1" applyFont="1" applyBorder="1" applyAlignment="1">
      <alignment horizontal="left" vertical="center" wrapText="1"/>
    </xf>
    <xf numFmtId="0" fontId="22"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5"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wrapText="1"/>
    </xf>
    <xf numFmtId="0" fontId="22" fillId="0" borderId="1" xfId="0" applyFont="1" applyBorder="1" applyAlignment="1">
      <alignment horizontal="left" vertical="center" wrapText="1"/>
    </xf>
    <xf numFmtId="0" fontId="1" fillId="0" borderId="0" xfId="0" applyFont="1" applyAlignment="1">
      <alignment horizontal="left" vertical="center" wrapText="1"/>
    </xf>
    <xf numFmtId="0" fontId="14" fillId="10" borderId="6" xfId="1" applyFont="1" applyFill="1" applyBorder="1" applyAlignment="1">
      <alignment vertical="center" wrapText="1"/>
    </xf>
    <xf numFmtId="0" fontId="22" fillId="0" borderId="0" xfId="0" applyFont="1" applyProtection="1">
      <protection locked="0"/>
    </xf>
    <xf numFmtId="2" fontId="14" fillId="10" borderId="1" xfId="1" applyNumberFormat="1" applyFont="1" applyFill="1" applyBorder="1" applyAlignment="1">
      <alignment vertical="center" wrapText="1"/>
    </xf>
    <xf numFmtId="9" fontId="17" fillId="11" borderId="3" xfId="3" applyNumberFormat="1" applyFont="1" applyFill="1" applyBorder="1" applyAlignment="1">
      <alignment horizontal="justify" vertical="center" wrapText="1"/>
    </xf>
    <xf numFmtId="1" fontId="17" fillId="11" borderId="3" xfId="3" applyNumberFormat="1" applyFont="1" applyFill="1" applyBorder="1" applyAlignment="1">
      <alignment horizontal="justify" vertical="center" wrapText="1"/>
    </xf>
    <xf numFmtId="9" fontId="6" fillId="0" borderId="1" xfId="0" applyNumberFormat="1" applyFont="1" applyBorder="1" applyAlignment="1">
      <alignment horizontal="center" vertical="center" wrapText="1"/>
    </xf>
    <xf numFmtId="0" fontId="0" fillId="12" borderId="0" xfId="0" applyFill="1" applyAlignment="1">
      <alignment wrapText="1"/>
    </xf>
    <xf numFmtId="0" fontId="30" fillId="12" borderId="26" xfId="41" applyFont="1" applyFill="1" applyBorder="1" applyAlignment="1">
      <alignment wrapText="1"/>
    </xf>
    <xf numFmtId="0" fontId="30" fillId="12" borderId="15" xfId="41" applyFont="1" applyFill="1" applyBorder="1" applyAlignment="1">
      <alignment wrapText="1"/>
    </xf>
    <xf numFmtId="0" fontId="30" fillId="12" borderId="27" xfId="41" applyFont="1" applyFill="1" applyBorder="1" applyAlignment="1">
      <alignment wrapText="1"/>
    </xf>
    <xf numFmtId="0" fontId="32" fillId="12" borderId="26" xfId="41" quotePrefix="1" applyFont="1" applyFill="1" applyBorder="1" applyAlignment="1">
      <alignment horizontal="left" vertical="top" wrapText="1"/>
    </xf>
    <xf numFmtId="0" fontId="34" fillId="12" borderId="11" xfId="41" quotePrefix="1" applyFont="1" applyFill="1" applyBorder="1" applyAlignment="1">
      <alignment horizontal="justify" vertical="center" wrapText="1"/>
    </xf>
    <xf numFmtId="0" fontId="34" fillId="12" borderId="0" xfId="41" quotePrefix="1" applyFont="1" applyFill="1" applyAlignment="1">
      <alignment horizontal="justify" vertical="center" wrapText="1"/>
    </xf>
    <xf numFmtId="0" fontId="34" fillId="12" borderId="28" xfId="41" quotePrefix="1" applyFont="1" applyFill="1" applyBorder="1" applyAlignment="1">
      <alignment horizontal="justify" vertical="center" wrapText="1"/>
    </xf>
    <xf numFmtId="0" fontId="34" fillId="12" borderId="26" xfId="41" quotePrefix="1" applyFont="1" applyFill="1" applyBorder="1" applyAlignment="1">
      <alignment horizontal="left" vertical="top" wrapText="1"/>
    </xf>
    <xf numFmtId="0" fontId="34" fillId="12" borderId="15" xfId="41" quotePrefix="1" applyFont="1" applyFill="1" applyBorder="1" applyAlignment="1">
      <alignment horizontal="left" vertical="top" wrapText="1"/>
    </xf>
    <xf numFmtId="0" fontId="34" fillId="12" borderId="27" xfId="41" quotePrefix="1" applyFont="1" applyFill="1" applyBorder="1" applyAlignment="1">
      <alignment horizontal="left" vertical="top" wrapText="1"/>
    </xf>
    <xf numFmtId="0" fontId="32" fillId="12" borderId="15" xfId="41" quotePrefix="1" applyFont="1" applyFill="1" applyBorder="1" applyAlignment="1">
      <alignment horizontal="left" vertical="top" wrapText="1"/>
    </xf>
    <xf numFmtId="0" fontId="32" fillId="12" borderId="27" xfId="41" quotePrefix="1" applyFont="1" applyFill="1" applyBorder="1" applyAlignment="1">
      <alignment horizontal="left" vertical="top" wrapText="1"/>
    </xf>
    <xf numFmtId="0" fontId="32" fillId="12" borderId="11" xfId="41" quotePrefix="1" applyFont="1" applyFill="1" applyBorder="1" applyAlignment="1">
      <alignment horizontal="left" vertical="top" wrapText="1"/>
    </xf>
    <xf numFmtId="0" fontId="32" fillId="12" borderId="0" xfId="41" quotePrefix="1" applyFont="1" applyFill="1" applyAlignment="1">
      <alignment horizontal="left" vertical="top" wrapText="1"/>
    </xf>
    <xf numFmtId="0" fontId="32" fillId="12" borderId="28" xfId="41" quotePrefix="1" applyFont="1" applyFill="1" applyBorder="1" applyAlignment="1">
      <alignment horizontal="left" vertical="top" wrapText="1"/>
    </xf>
    <xf numFmtId="0" fontId="30" fillId="12" borderId="11" xfId="41" applyFont="1" applyFill="1" applyBorder="1" applyAlignment="1">
      <alignment wrapText="1"/>
    </xf>
    <xf numFmtId="0" fontId="30" fillId="12" borderId="0" xfId="41" applyFont="1" applyFill="1" applyAlignment="1">
      <alignment wrapText="1"/>
    </xf>
    <xf numFmtId="0" fontId="30" fillId="12" borderId="28" xfId="41" applyFont="1" applyFill="1" applyBorder="1" applyAlignment="1">
      <alignment wrapText="1"/>
    </xf>
    <xf numFmtId="0" fontId="37" fillId="12" borderId="15" xfId="42" applyFont="1" applyFill="1" applyBorder="1" applyAlignment="1">
      <alignment horizontal="left" vertical="top" wrapText="1" readingOrder="1"/>
    </xf>
    <xf numFmtId="0" fontId="38" fillId="12" borderId="15" xfId="41" applyFont="1" applyFill="1" applyBorder="1" applyAlignment="1">
      <alignment horizontal="justify" vertical="center" wrapText="1"/>
    </xf>
    <xf numFmtId="0" fontId="32" fillId="12" borderId="11" xfId="41" quotePrefix="1" applyFont="1" applyFill="1" applyBorder="1" applyAlignment="1">
      <alignment vertical="top" wrapText="1"/>
    </xf>
    <xf numFmtId="0" fontId="32" fillId="12" borderId="0" xfId="41" quotePrefix="1" applyFont="1" applyFill="1" applyAlignment="1">
      <alignment vertical="top" wrapText="1"/>
    </xf>
    <xf numFmtId="0" fontId="32" fillId="12" borderId="28" xfId="41" quotePrefix="1" applyFont="1" applyFill="1" applyBorder="1" applyAlignment="1">
      <alignment vertical="top" wrapText="1"/>
    </xf>
    <xf numFmtId="0" fontId="32" fillId="12" borderId="26" xfId="41" quotePrefix="1" applyFont="1" applyFill="1" applyBorder="1" applyAlignment="1">
      <alignment vertical="top" wrapText="1"/>
    </xf>
    <xf numFmtId="0" fontId="32" fillId="12" borderId="15" xfId="41" quotePrefix="1" applyFont="1" applyFill="1" applyBorder="1" applyAlignment="1">
      <alignment vertical="top" wrapText="1"/>
    </xf>
    <xf numFmtId="0" fontId="32" fillId="12" borderId="27" xfId="41" quotePrefix="1" applyFont="1" applyFill="1" applyBorder="1" applyAlignment="1">
      <alignment vertical="top" wrapText="1"/>
    </xf>
    <xf numFmtId="0" fontId="32" fillId="12" borderId="39" xfId="41" quotePrefix="1" applyFont="1" applyFill="1" applyBorder="1" applyAlignment="1">
      <alignment horizontal="left" vertical="top" wrapText="1"/>
    </xf>
    <xf numFmtId="0" fontId="32" fillId="12" borderId="40" xfId="41" quotePrefix="1" applyFont="1" applyFill="1" applyBorder="1" applyAlignment="1">
      <alignment horizontal="left" vertical="top" wrapText="1"/>
    </xf>
    <xf numFmtId="0" fontId="32" fillId="12" borderId="41" xfId="41" quotePrefix="1" applyFont="1" applyFill="1" applyBorder="1" applyAlignment="1">
      <alignment horizontal="left" vertical="top" wrapText="1"/>
    </xf>
    <xf numFmtId="0" fontId="18" fillId="0" borderId="1" xfId="0" applyFont="1" applyBorder="1" applyAlignment="1">
      <alignment vertical="center"/>
    </xf>
    <xf numFmtId="0" fontId="18" fillId="0" borderId="0" xfId="0" applyFont="1" applyAlignment="1">
      <alignment vertical="center"/>
    </xf>
    <xf numFmtId="0" fontId="1" fillId="0" borderId="0" xfId="0" applyFont="1" applyAlignment="1">
      <alignment vertical="center"/>
    </xf>
    <xf numFmtId="0" fontId="19" fillId="15" borderId="6" xfId="0" applyFont="1" applyFill="1" applyBorder="1" applyAlignment="1">
      <alignment horizontal="center" vertical="center" wrapText="1"/>
    </xf>
    <xf numFmtId="0" fontId="1" fillId="0" borderId="0" xfId="0" applyFont="1" applyAlignment="1">
      <alignment vertical="center" wrapText="1"/>
    </xf>
    <xf numFmtId="0" fontId="21" fillId="2" borderId="4" xfId="0" applyFont="1" applyFill="1" applyBorder="1" applyAlignment="1" applyProtection="1">
      <alignment horizontal="center" vertical="center" wrapText="1"/>
      <protection locked="0"/>
    </xf>
    <xf numFmtId="0" fontId="1" fillId="0" borderId="0" xfId="0" applyFont="1" applyProtection="1">
      <protection locked="0"/>
    </xf>
    <xf numFmtId="0" fontId="21" fillId="2" borderId="6"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21" fillId="4" borderId="1" xfId="0" applyFont="1" applyFill="1" applyBorder="1" applyAlignment="1" applyProtection="1">
      <alignment horizontal="center" vertical="center" wrapText="1"/>
      <protection locked="0"/>
    </xf>
    <xf numFmtId="0" fontId="21" fillId="8" borderId="20" xfId="0" applyFont="1" applyFill="1" applyBorder="1" applyAlignment="1" applyProtection="1">
      <alignment vertical="center" wrapText="1"/>
      <protection locked="0"/>
    </xf>
    <xf numFmtId="0" fontId="21" fillId="8" borderId="12" xfId="0" applyFont="1" applyFill="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8" xfId="0" applyFont="1" applyBorder="1" applyAlignment="1" applyProtection="1">
      <alignment horizontal="center" vertical="center" wrapText="1"/>
      <protection locked="0"/>
    </xf>
    <xf numFmtId="0" fontId="1" fillId="0" borderId="1" xfId="0" applyFont="1" applyBorder="1" applyAlignment="1" applyProtection="1">
      <alignment horizontal="justify" vertical="center" wrapText="1"/>
      <protection locked="0"/>
    </xf>
    <xf numFmtId="0" fontId="22" fillId="0" borderId="1" xfId="0" applyFont="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9" fontId="6" fillId="0" borderId="1" xfId="0" applyNumberFormat="1"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25" fillId="0" borderId="1" xfId="0" applyFont="1" applyBorder="1" applyAlignment="1" applyProtection="1">
      <alignment horizontal="justify" vertical="center" wrapText="1"/>
      <protection locked="0"/>
    </xf>
    <xf numFmtId="0" fontId="22" fillId="0" borderId="1" xfId="0" applyFont="1" applyBorder="1" applyAlignment="1" applyProtection="1">
      <alignment vertical="center" textRotation="90" wrapText="1"/>
      <protection locked="0"/>
    </xf>
    <xf numFmtId="0" fontId="1" fillId="0" borderId="1" xfId="0" applyFont="1" applyBorder="1" applyAlignment="1" applyProtection="1">
      <alignment horizontal="justify" vertical="center"/>
      <protection locked="0"/>
    </xf>
    <xf numFmtId="0" fontId="20"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protection locked="0"/>
    </xf>
    <xf numFmtId="49" fontId="22" fillId="0" borderId="5" xfId="0" applyNumberFormat="1" applyFont="1" applyBorder="1" applyAlignment="1">
      <alignment vertical="center" wrapText="1"/>
    </xf>
    <xf numFmtId="49" fontId="22" fillId="0" borderId="1" xfId="0" applyNumberFormat="1" applyFont="1" applyBorder="1" applyAlignment="1">
      <alignment vertical="center" wrapText="1"/>
    </xf>
    <xf numFmtId="2" fontId="6" fillId="0" borderId="1" xfId="0" applyNumberFormat="1" applyFont="1" applyBorder="1" applyAlignment="1" applyProtection="1">
      <alignment horizontal="center" vertical="center" wrapText="1"/>
      <protection locked="0"/>
    </xf>
    <xf numFmtId="0" fontId="0" fillId="0" borderId="1" xfId="0" applyBorder="1" applyAlignment="1" applyProtection="1">
      <alignment wrapText="1"/>
      <protection locked="0"/>
    </xf>
    <xf numFmtId="0" fontId="0" fillId="0" borderId="1" xfId="0" applyBorder="1" applyAlignment="1">
      <alignment vertical="center" wrapText="1"/>
    </xf>
    <xf numFmtId="0" fontId="37" fillId="12" borderId="0" xfId="0" applyFont="1" applyFill="1" applyAlignment="1">
      <alignment horizontal="left" vertical="center" wrapText="1"/>
    </xf>
    <xf numFmtId="0" fontId="38" fillId="12" borderId="0" xfId="41" applyFont="1" applyFill="1" applyAlignment="1">
      <alignment horizontal="justify" vertical="center" wrapText="1"/>
    </xf>
    <xf numFmtId="0" fontId="33" fillId="12" borderId="40" xfId="41" quotePrefix="1" applyFont="1" applyFill="1" applyBorder="1" applyAlignment="1">
      <alignment horizontal="left" vertical="top" wrapText="1"/>
    </xf>
    <xf numFmtId="0" fontId="33" fillId="12" borderId="41" xfId="41" quotePrefix="1" applyFont="1" applyFill="1" applyBorder="1" applyAlignment="1">
      <alignment horizontal="left" vertical="top" wrapText="1"/>
    </xf>
    <xf numFmtId="0" fontId="0" fillId="0" borderId="1" xfId="0" applyBorder="1" applyAlignment="1" applyProtection="1">
      <alignment vertical="center" wrapText="1"/>
      <protection locked="0"/>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2" fillId="0" borderId="7" xfId="0" applyFont="1" applyBorder="1" applyAlignment="1" applyProtection="1">
      <alignment vertical="center" wrapText="1"/>
      <protection locked="0"/>
    </xf>
    <xf numFmtId="0" fontId="21" fillId="8" borderId="43" xfId="0" applyFont="1" applyFill="1" applyBorder="1" applyAlignment="1" applyProtection="1">
      <alignment vertical="center" wrapText="1"/>
      <protection locked="0"/>
    </xf>
    <xf numFmtId="0" fontId="22" fillId="0" borderId="1" xfId="0" applyFont="1" applyBorder="1"/>
    <xf numFmtId="0" fontId="21" fillId="19" borderId="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21" fillId="8" borderId="43" xfId="0" applyFont="1" applyFill="1" applyBorder="1" applyAlignment="1" applyProtection="1">
      <alignment horizontal="center" vertical="center" wrapText="1"/>
      <protection locked="0"/>
    </xf>
    <xf numFmtId="0" fontId="22" fillId="0" borderId="0" xfId="0" applyFont="1" applyAlignment="1">
      <alignment horizontal="center" vertical="center"/>
    </xf>
    <xf numFmtId="0" fontId="22" fillId="0" borderId="0" xfId="0" applyFont="1" applyAlignment="1" applyProtection="1">
      <alignment horizontal="center" vertical="center"/>
      <protection locked="0"/>
    </xf>
    <xf numFmtId="0" fontId="40" fillId="0" borderId="7" xfId="0" applyFont="1" applyBorder="1" applyAlignment="1" applyProtection="1">
      <alignment vertical="center" wrapText="1"/>
      <protection locked="0"/>
    </xf>
    <xf numFmtId="0" fontId="5" fillId="5" borderId="0" xfId="1" applyFont="1" applyFill="1" applyAlignment="1">
      <alignment horizontal="center"/>
    </xf>
    <xf numFmtId="0" fontId="4" fillId="5" borderId="0" xfId="1" applyFont="1" applyFill="1" applyAlignment="1">
      <alignment horizontal="center"/>
    </xf>
    <xf numFmtId="0" fontId="5" fillId="5" borderId="0" xfId="1" applyFont="1" applyFill="1" applyAlignment="1">
      <alignment horizontal="center" vertical="top"/>
    </xf>
    <xf numFmtId="0" fontId="13" fillId="0" borderId="0" xfId="1" applyFont="1" applyAlignment="1">
      <alignment horizontal="center"/>
    </xf>
    <xf numFmtId="0" fontId="29" fillId="17" borderId="23" xfId="41" applyFont="1" applyFill="1" applyBorder="1" applyAlignment="1">
      <alignment horizontal="center" vertical="center" wrapText="1"/>
    </xf>
    <xf numFmtId="0" fontId="29" fillId="17" borderId="24" xfId="41" applyFont="1" applyFill="1" applyBorder="1" applyAlignment="1">
      <alignment horizontal="center" vertical="center" wrapText="1"/>
    </xf>
    <xf numFmtId="0" fontId="29" fillId="17" borderId="25" xfId="41" applyFont="1" applyFill="1" applyBorder="1" applyAlignment="1">
      <alignment horizontal="center" vertical="center" wrapText="1"/>
    </xf>
    <xf numFmtId="0" fontId="30" fillId="0" borderId="11" xfId="41" quotePrefix="1" applyFont="1" applyBorder="1" applyAlignment="1">
      <alignment horizontal="left" vertical="center" wrapText="1"/>
    </xf>
    <xf numFmtId="0" fontId="30" fillId="0" borderId="0" xfId="41" quotePrefix="1" applyFont="1" applyAlignment="1">
      <alignment horizontal="left" vertical="center" wrapText="1"/>
    </xf>
    <xf numFmtId="0" fontId="30" fillId="0" borderId="28" xfId="41" quotePrefix="1" applyFont="1" applyBorder="1" applyAlignment="1">
      <alignment horizontal="left" vertical="center" wrapText="1"/>
    </xf>
    <xf numFmtId="0" fontId="30" fillId="0" borderId="29" xfId="41" quotePrefix="1" applyFont="1" applyBorder="1" applyAlignment="1">
      <alignment horizontal="left" vertical="center" wrapText="1"/>
    </xf>
    <xf numFmtId="0" fontId="30" fillId="0" borderId="17" xfId="41" quotePrefix="1" applyFont="1" applyBorder="1" applyAlignment="1">
      <alignment horizontal="left" vertical="center" wrapText="1"/>
    </xf>
    <xf numFmtId="0" fontId="30" fillId="0" borderId="30" xfId="41" quotePrefix="1" applyFont="1" applyBorder="1" applyAlignment="1">
      <alignment horizontal="left" vertical="center" wrapText="1"/>
    </xf>
    <xf numFmtId="0" fontId="32" fillId="12" borderId="26" xfId="41" quotePrefix="1" applyFont="1" applyFill="1" applyBorder="1" applyAlignment="1">
      <alignment horizontal="left" vertical="top" wrapText="1"/>
    </xf>
    <xf numFmtId="0" fontId="33" fillId="12" borderId="15" xfId="41" quotePrefix="1" applyFont="1" applyFill="1" applyBorder="1" applyAlignment="1">
      <alignment horizontal="left" vertical="top" wrapText="1"/>
    </xf>
    <xf numFmtId="0" fontId="33" fillId="12" borderId="27" xfId="41" quotePrefix="1" applyFont="1" applyFill="1" applyBorder="1" applyAlignment="1">
      <alignment horizontal="left" vertical="top" wrapText="1"/>
    </xf>
    <xf numFmtId="0" fontId="34" fillId="12" borderId="29" xfId="41" quotePrefix="1" applyFont="1" applyFill="1" applyBorder="1" applyAlignment="1">
      <alignment horizontal="justify" vertical="center" wrapText="1"/>
    </xf>
    <xf numFmtId="0" fontId="34" fillId="12" borderId="17" xfId="41" quotePrefix="1" applyFont="1" applyFill="1" applyBorder="1" applyAlignment="1">
      <alignment horizontal="justify" vertical="center" wrapText="1"/>
    </xf>
    <xf numFmtId="0" fontId="34" fillId="12" borderId="30" xfId="41" quotePrefix="1" applyFont="1" applyFill="1" applyBorder="1" applyAlignment="1">
      <alignment horizontal="justify" vertical="center" wrapText="1"/>
    </xf>
    <xf numFmtId="0" fontId="34" fillId="12" borderId="26" xfId="41" quotePrefix="1" applyFont="1" applyFill="1" applyBorder="1" applyAlignment="1">
      <alignment horizontal="left" vertical="top" wrapText="1"/>
    </xf>
    <xf numFmtId="0" fontId="34" fillId="12" borderId="15" xfId="41" quotePrefix="1" applyFont="1" applyFill="1" applyBorder="1" applyAlignment="1">
      <alignment horizontal="left" vertical="top" wrapText="1"/>
    </xf>
    <xf numFmtId="0" fontId="34" fillId="12" borderId="27" xfId="41" quotePrefix="1" applyFont="1" applyFill="1" applyBorder="1" applyAlignment="1">
      <alignment horizontal="left" vertical="top" wrapText="1"/>
    </xf>
    <xf numFmtId="0" fontId="32" fillId="12" borderId="15" xfId="41" quotePrefix="1" applyFont="1" applyFill="1" applyBorder="1" applyAlignment="1">
      <alignment horizontal="left" vertical="top" wrapText="1"/>
    </xf>
    <xf numFmtId="0" fontId="32" fillId="12" borderId="27" xfId="41" quotePrefix="1" applyFont="1" applyFill="1" applyBorder="1" applyAlignment="1">
      <alignment horizontal="left" vertical="top" wrapText="1"/>
    </xf>
    <xf numFmtId="0" fontId="37" fillId="18" borderId="31" xfId="42" applyFont="1" applyFill="1" applyBorder="1" applyAlignment="1">
      <alignment horizontal="center" vertical="center" wrapText="1"/>
    </xf>
    <xf numFmtId="0" fontId="37" fillId="18" borderId="32" xfId="42" applyFont="1" applyFill="1" applyBorder="1" applyAlignment="1">
      <alignment horizontal="center" vertical="center" wrapText="1"/>
    </xf>
    <xf numFmtId="0" fontId="37" fillId="18" borderId="33" xfId="41" applyFont="1" applyFill="1" applyBorder="1" applyAlignment="1">
      <alignment horizontal="center" vertical="center" wrapText="1"/>
    </xf>
    <xf numFmtId="0" fontId="37" fillId="18" borderId="34" xfId="41" applyFont="1" applyFill="1" applyBorder="1" applyAlignment="1">
      <alignment horizontal="center" vertical="center" wrapText="1"/>
    </xf>
    <xf numFmtId="0" fontId="37" fillId="12" borderId="1" xfId="42" applyFont="1" applyFill="1" applyBorder="1" applyAlignment="1">
      <alignment horizontal="left" vertical="top" wrapText="1" readingOrder="1"/>
    </xf>
    <xf numFmtId="0" fontId="38" fillId="12" borderId="1" xfId="41" applyFont="1" applyFill="1" applyBorder="1" applyAlignment="1">
      <alignment horizontal="justify" vertical="center" wrapText="1"/>
    </xf>
    <xf numFmtId="0" fontId="37" fillId="12" borderId="1" xfId="0" applyFont="1" applyFill="1" applyBorder="1" applyAlignment="1">
      <alignment horizontal="left" vertical="center" wrapText="1"/>
    </xf>
    <xf numFmtId="0" fontId="38" fillId="12" borderId="1" xfId="41" applyFont="1" applyFill="1" applyBorder="1" applyAlignment="1">
      <alignment horizontal="left" vertical="center" wrapText="1"/>
    </xf>
    <xf numFmtId="0" fontId="32" fillId="12" borderId="37" xfId="41" quotePrefix="1" applyFont="1" applyFill="1" applyBorder="1" applyAlignment="1">
      <alignment horizontal="left" vertical="top" wrapText="1"/>
    </xf>
    <xf numFmtId="0" fontId="32" fillId="12" borderId="1" xfId="41" quotePrefix="1" applyFont="1" applyFill="1" applyBorder="1" applyAlignment="1">
      <alignment horizontal="left" vertical="top" wrapText="1"/>
    </xf>
    <xf numFmtId="0" fontId="32" fillId="12" borderId="38" xfId="41" quotePrefix="1" applyFont="1" applyFill="1" applyBorder="1" applyAlignment="1">
      <alignment horizontal="left" vertical="top" wrapText="1"/>
    </xf>
    <xf numFmtId="0" fontId="37" fillId="18" borderId="35" xfId="41" applyFont="1" applyFill="1" applyBorder="1" applyAlignment="1">
      <alignment horizontal="center" vertical="center" wrapText="1"/>
    </xf>
    <xf numFmtId="0" fontId="37" fillId="18" borderId="36" xfId="41" applyFont="1" applyFill="1" applyBorder="1" applyAlignment="1">
      <alignment horizontal="center" vertical="center" wrapText="1"/>
    </xf>
    <xf numFmtId="0" fontId="37" fillId="12" borderId="1" xfId="41" applyFont="1" applyFill="1" applyBorder="1" applyAlignment="1">
      <alignment horizontal="justify" vertical="center" wrapText="1"/>
    </xf>
    <xf numFmtId="0" fontId="37" fillId="12" borderId="7" xfId="0" applyFont="1" applyFill="1" applyBorder="1" applyAlignment="1">
      <alignment horizontal="left" vertical="center" wrapText="1"/>
    </xf>
    <xf numFmtId="0" fontId="37" fillId="12" borderId="8" xfId="0" applyFont="1" applyFill="1" applyBorder="1" applyAlignment="1">
      <alignment horizontal="left" vertical="center" wrapText="1"/>
    </xf>
    <xf numFmtId="0" fontId="32" fillId="12" borderId="39" xfId="41" quotePrefix="1" applyFont="1" applyFill="1" applyBorder="1" applyAlignment="1">
      <alignment horizontal="left" vertical="top" wrapText="1"/>
    </xf>
    <xf numFmtId="0" fontId="32" fillId="12" borderId="40" xfId="41" quotePrefix="1" applyFont="1" applyFill="1" applyBorder="1" applyAlignment="1">
      <alignment horizontal="left" vertical="top" wrapText="1"/>
    </xf>
    <xf numFmtId="0" fontId="32" fillId="12" borderId="41" xfId="41" quotePrefix="1" applyFont="1" applyFill="1" applyBorder="1" applyAlignment="1">
      <alignment horizontal="left" vertical="top" wrapText="1"/>
    </xf>
    <xf numFmtId="0" fontId="38" fillId="12" borderId="1" xfId="0" applyFont="1" applyFill="1" applyBorder="1" applyAlignment="1">
      <alignment horizontal="left" vertical="center" wrapText="1"/>
    </xf>
    <xf numFmtId="0" fontId="32" fillId="12" borderId="11" xfId="41" quotePrefix="1" applyFont="1" applyFill="1" applyBorder="1" applyAlignment="1">
      <alignment horizontal="left" vertical="top" wrapText="1"/>
    </xf>
    <xf numFmtId="0" fontId="32" fillId="12" borderId="0" xfId="41" quotePrefix="1" applyFont="1" applyFill="1" applyAlignment="1">
      <alignment horizontal="left" vertical="top" wrapText="1"/>
    </xf>
    <xf numFmtId="0" fontId="32" fillId="12" borderId="28" xfId="41" quotePrefix="1" applyFont="1" applyFill="1" applyBorder="1" applyAlignment="1">
      <alignment horizontal="left" vertical="top" wrapText="1"/>
    </xf>
    <xf numFmtId="0" fontId="22" fillId="0" borderId="0" xfId="0" applyFont="1" applyAlignment="1" applyProtection="1">
      <alignment horizontal="center"/>
      <protection locked="0"/>
    </xf>
    <xf numFmtId="0" fontId="22" fillId="0" borderId="17" xfId="0" applyFont="1" applyBorder="1" applyAlignment="1" applyProtection="1">
      <alignment horizontal="center"/>
      <protection locked="0"/>
    </xf>
    <xf numFmtId="0" fontId="21" fillId="2" borderId="1" xfId="0"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21" fillId="4" borderId="18" xfId="0" applyFont="1" applyFill="1" applyBorder="1" applyAlignment="1" applyProtection="1">
      <alignment horizontal="center" vertical="center" wrapText="1"/>
      <protection locked="0"/>
    </xf>
    <xf numFmtId="0" fontId="21" fillId="4" borderId="17" xfId="0" applyFont="1" applyFill="1" applyBorder="1" applyAlignment="1" applyProtection="1">
      <alignment horizontal="center" vertical="center" wrapText="1"/>
      <protection locked="0"/>
    </xf>
    <xf numFmtId="0" fontId="21" fillId="4" borderId="19" xfId="0" applyFont="1" applyFill="1" applyBorder="1" applyAlignment="1" applyProtection="1">
      <alignment horizontal="center" vertical="center" wrapText="1"/>
      <protection locked="0"/>
    </xf>
    <xf numFmtId="0" fontId="21" fillId="3" borderId="18" xfId="0" applyFont="1" applyFill="1" applyBorder="1" applyAlignment="1" applyProtection="1">
      <alignment horizontal="center" vertical="center" wrapText="1"/>
      <protection locked="0"/>
    </xf>
    <xf numFmtId="0" fontId="21" fillId="3" borderId="17" xfId="0" applyFont="1" applyFill="1" applyBorder="1" applyAlignment="1" applyProtection="1">
      <alignment horizontal="center" vertical="center" wrapText="1"/>
      <protection locked="0"/>
    </xf>
    <xf numFmtId="0" fontId="21" fillId="3" borderId="19"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0" fontId="0" fillId="0" borderId="1" xfId="0" applyBorder="1" applyAlignment="1" applyProtection="1">
      <alignment horizontal="center"/>
      <protection locked="0"/>
    </xf>
    <xf numFmtId="0" fontId="21" fillId="3" borderId="1" xfId="0" applyFont="1" applyFill="1" applyBorder="1" applyAlignment="1" applyProtection="1">
      <alignment horizontal="center" vertical="center" wrapText="1"/>
      <protection locked="0"/>
    </xf>
    <xf numFmtId="0" fontId="20" fillId="14" borderId="9" xfId="6" applyFont="1" applyFill="1" applyBorder="1" applyAlignment="1">
      <alignment horizontal="center" vertical="center" wrapText="1"/>
    </xf>
    <xf numFmtId="0" fontId="20" fillId="14" borderId="10" xfId="6" applyFont="1" applyFill="1" applyBorder="1" applyAlignment="1">
      <alignment horizontal="center" vertical="center" wrapText="1"/>
    </xf>
    <xf numFmtId="0" fontId="19" fillId="15" borderId="12" xfId="0" applyFont="1" applyFill="1" applyBorder="1" applyAlignment="1">
      <alignment horizontal="center" vertical="center" wrapText="1"/>
    </xf>
    <xf numFmtId="0" fontId="19" fillId="15" borderId="13" xfId="0" applyFont="1" applyFill="1" applyBorder="1" applyAlignment="1">
      <alignment horizontal="center" vertical="center"/>
    </xf>
    <xf numFmtId="0" fontId="22" fillId="0" borderId="0" xfId="0" applyFont="1" applyAlignment="1">
      <alignment horizontal="center"/>
    </xf>
    <xf numFmtId="0" fontId="22" fillId="0" borderId="17" xfId="0" applyFont="1" applyBorder="1" applyAlignment="1">
      <alignment horizont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1" fillId="2" borderId="1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21" fillId="8" borderId="18"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0" fillId="0" borderId="1" xfId="0" applyBorder="1" applyAlignment="1">
      <alignment horizont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21" fillId="4" borderId="0" xfId="0" applyFont="1" applyFill="1" applyAlignment="1">
      <alignment horizontal="center" vertical="center" wrapText="1"/>
    </xf>
    <xf numFmtId="0" fontId="21" fillId="4" borderId="42" xfId="0" applyFont="1" applyFill="1" applyBorder="1" applyAlignment="1">
      <alignment horizontal="center" vertical="center" wrapText="1"/>
    </xf>
    <xf numFmtId="0" fontId="5" fillId="5" borderId="15" xfId="1" applyFont="1" applyFill="1" applyBorder="1" applyAlignment="1">
      <alignment horizontal="center"/>
    </xf>
    <xf numFmtId="0" fontId="1" fillId="0" borderId="21" xfId="0" applyFont="1" applyBorder="1" applyAlignment="1">
      <alignment horizontal="left" vertical="center"/>
    </xf>
    <xf numFmtId="0" fontId="1" fillId="0" borderId="15" xfId="0" applyFont="1" applyBorder="1" applyAlignment="1">
      <alignment horizontal="left" vertical="center"/>
    </xf>
    <xf numFmtId="0" fontId="1" fillId="0" borderId="22"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left" vertical="center"/>
    </xf>
    <xf numFmtId="0" fontId="1" fillId="0" borderId="19" xfId="0" applyFont="1" applyBorder="1" applyAlignment="1">
      <alignment horizontal="left" vertical="center"/>
    </xf>
    <xf numFmtId="0" fontId="15" fillId="11" borderId="0" xfId="1" applyFont="1" applyFill="1" applyAlignment="1">
      <alignment vertical="center"/>
    </xf>
    <xf numFmtId="0" fontId="15" fillId="11" borderId="17" xfId="1" applyFont="1" applyFill="1" applyBorder="1" applyAlignment="1">
      <alignment vertical="center"/>
    </xf>
    <xf numFmtId="0" fontId="1" fillId="0" borderId="1" xfId="0" applyFont="1" applyBorder="1" applyAlignment="1">
      <alignment vertical="center"/>
    </xf>
    <xf numFmtId="0" fontId="26" fillId="0" borderId="8" xfId="0" applyFont="1" applyBorder="1" applyAlignment="1">
      <alignment vertical="center" wrapText="1"/>
    </xf>
    <xf numFmtId="0" fontId="26" fillId="0" borderId="1" xfId="0" applyFont="1" applyBorder="1" applyAlignment="1">
      <alignment vertical="center" wrapText="1"/>
    </xf>
    <xf numFmtId="0" fontId="18" fillId="0" borderId="7"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 fillId="0" borderId="7" xfId="0" applyFont="1" applyBorder="1" applyAlignment="1" applyProtection="1">
      <alignment horizontal="left" vertical="center"/>
      <protection locked="0"/>
    </xf>
    <xf numFmtId="0" fontId="1" fillId="0" borderId="40"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41" fillId="0" borderId="40"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15"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42" fillId="0" borderId="1" xfId="0"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cellXfs>
  <cellStyles count="43">
    <cellStyle name="Comma_Secretarias de Salud departamental" xfId="4"/>
    <cellStyle name="Hipervínculo" xfId="29" builtinId="8" hidden="1"/>
    <cellStyle name="Hipervínculo" xfId="31" builtinId="8" hidden="1"/>
    <cellStyle name="Hipervínculo" xfId="33" builtinId="8" hidden="1"/>
    <cellStyle name="Hipervínculo" xfId="37" builtinId="8" hidden="1"/>
    <cellStyle name="Hipervínculo" xfId="39" builtinId="8" hidden="1"/>
    <cellStyle name="Hipervínculo" xfId="35" builtinId="8" hidden="1"/>
    <cellStyle name="Hipervínculo" xfId="27" builtinId="8" hidden="1"/>
    <cellStyle name="Hipervínculo" xfId="15" builtinId="8" hidden="1"/>
    <cellStyle name="Hipervínculo" xfId="17" builtinId="8" hidden="1"/>
    <cellStyle name="Hipervínculo" xfId="21" builtinId="8" hidden="1"/>
    <cellStyle name="Hipervínculo" xfId="23" builtinId="8" hidden="1"/>
    <cellStyle name="Hipervínculo" xfId="25" builtinId="8" hidden="1"/>
    <cellStyle name="Hipervínculo" xfId="19" builtinId="8" hidden="1"/>
    <cellStyle name="Hipervínculo" xfId="11" builtinId="8" hidden="1"/>
    <cellStyle name="Hipervínculo" xfId="13" builtinId="8" hidden="1"/>
    <cellStyle name="Hipervínculo" xfId="9" builtinId="8" hidden="1"/>
    <cellStyle name="Hipervínculo" xfId="7" builtinId="8" hidden="1"/>
    <cellStyle name="Hipervínculo 2" xfId="2"/>
    <cellStyle name="Hipervínculo visitado" xfId="4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4" builtinId="9" hidden="1"/>
    <cellStyle name="Hipervínculo visitado" xfId="36" builtinId="9" hidden="1"/>
    <cellStyle name="Hipervínculo visitado" xfId="38" builtinId="9" hidden="1"/>
    <cellStyle name="Hipervínculo visitado" xfId="3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10" builtinId="9" hidden="1"/>
    <cellStyle name="Hipervínculo visitado" xfId="12" builtinId="9" hidden="1"/>
    <cellStyle name="Hipervínculo visitado" xfId="8" builtinId="9" hidden="1"/>
    <cellStyle name="Normal" xfId="0" builtinId="0"/>
    <cellStyle name="Normal - Style1 2" xfId="41"/>
    <cellStyle name="Normal 2" xfId="1"/>
    <cellStyle name="Normal 2 2" xfId="42"/>
    <cellStyle name="Normal 2 3" xfId="6"/>
    <cellStyle name="Normal 3" xfId="3"/>
    <cellStyle name="Normal 4" xfId="5"/>
  </cellStyles>
  <dxfs count="16">
    <dxf>
      <font>
        <b/>
        <i val="0"/>
        <color theme="1"/>
      </font>
      <fill>
        <patternFill>
          <bgColor rgb="FF92D050"/>
        </patternFill>
      </fill>
    </dxf>
    <dxf>
      <font>
        <b/>
        <i val="0"/>
      </font>
      <fill>
        <patternFill>
          <bgColor rgb="FFFFFF00"/>
        </patternFill>
      </fill>
    </dxf>
    <dxf>
      <font>
        <b/>
        <i val="0"/>
      </font>
      <fill>
        <patternFill>
          <bgColor rgb="FFFF9900"/>
        </patternFill>
      </fill>
    </dxf>
    <dxf>
      <font>
        <b/>
        <i val="0"/>
        <color theme="0"/>
      </font>
      <fill>
        <patternFill>
          <bgColor rgb="FFFF0000"/>
        </patternFill>
      </fill>
    </dxf>
    <dxf>
      <fill>
        <patternFill>
          <bgColor rgb="FFFFFF00"/>
        </patternFill>
      </fill>
    </dxf>
    <dxf>
      <fill>
        <patternFill>
          <bgColor rgb="FFFFFF00"/>
        </patternFill>
      </fill>
    </dxf>
    <dxf>
      <font>
        <b/>
        <i val="0"/>
        <color theme="1"/>
      </font>
      <fill>
        <patternFill>
          <bgColor rgb="FF92D050"/>
        </patternFill>
      </fill>
    </dxf>
    <dxf>
      <font>
        <b/>
        <i val="0"/>
      </font>
      <fill>
        <patternFill>
          <bgColor rgb="FFFFFF00"/>
        </patternFill>
      </fill>
    </dxf>
    <dxf>
      <font>
        <b/>
        <i val="0"/>
      </font>
      <fill>
        <patternFill>
          <bgColor rgb="FFFF9900"/>
        </patternFill>
      </fill>
    </dxf>
    <dxf>
      <font>
        <b/>
        <i val="0"/>
        <color theme="0"/>
      </font>
      <fill>
        <patternFill>
          <bgColor rgb="FFFF0000"/>
        </patternFill>
      </fill>
    </dxf>
    <dxf>
      <fill>
        <patternFill>
          <bgColor rgb="FFFFFF00"/>
        </patternFill>
      </fill>
    </dxf>
    <dxf>
      <font>
        <b/>
        <i val="0"/>
        <color theme="1"/>
      </font>
      <fill>
        <patternFill>
          <bgColor rgb="FF92D050"/>
        </patternFill>
      </fill>
    </dxf>
    <dxf>
      <font>
        <b/>
        <i val="0"/>
      </font>
      <fill>
        <patternFill>
          <bgColor rgb="FFFFFF00"/>
        </patternFill>
      </fill>
    </dxf>
    <dxf>
      <font>
        <b/>
        <i val="0"/>
      </font>
      <fill>
        <patternFill>
          <bgColor rgb="FFFF9900"/>
        </patternFill>
      </fill>
    </dxf>
    <dxf>
      <font>
        <b/>
        <i val="0"/>
        <color theme="0"/>
      </font>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E729-4D70-B97F-4C01FB4B34E1}"/>
              </c:ext>
            </c:extLst>
          </c:dPt>
          <c:dPt>
            <c:idx val="1"/>
            <c:bubble3D val="0"/>
            <c:extLst>
              <c:ext xmlns:c16="http://schemas.microsoft.com/office/drawing/2014/chart" uri="{C3380CC4-5D6E-409C-BE32-E72D297353CC}">
                <c16:uniqueId val="{00000001-E729-4D70-B97F-4C01FB4B34E1}"/>
              </c:ext>
            </c:extLst>
          </c:dPt>
          <c:dPt>
            <c:idx val="2"/>
            <c:bubble3D val="0"/>
            <c:extLst>
              <c:ext xmlns:c16="http://schemas.microsoft.com/office/drawing/2014/chart" uri="{C3380CC4-5D6E-409C-BE32-E72D297353CC}">
                <c16:uniqueId val="{00000002-E729-4D70-B97F-4C01FB4B34E1}"/>
              </c:ext>
            </c:extLst>
          </c:dPt>
          <c:dPt>
            <c:idx val="3"/>
            <c:bubble3D val="0"/>
            <c:extLst>
              <c:ext xmlns:c16="http://schemas.microsoft.com/office/drawing/2014/chart" uri="{C3380CC4-5D6E-409C-BE32-E72D297353CC}">
                <c16:uniqueId val="{00000003-E729-4D70-B97F-4C01FB4B34E1}"/>
              </c:ext>
            </c:extLst>
          </c:dPt>
          <c:dPt>
            <c:idx val="4"/>
            <c:bubble3D val="0"/>
            <c:extLst>
              <c:ext xmlns:c16="http://schemas.microsoft.com/office/drawing/2014/chart" uri="{C3380CC4-5D6E-409C-BE32-E72D297353CC}">
                <c16:uniqueId val="{00000004-E729-4D70-B97F-4C01FB4B34E1}"/>
              </c:ext>
            </c:extLst>
          </c:dPt>
          <c:dPt>
            <c:idx val="5"/>
            <c:bubble3D val="0"/>
            <c:extLst>
              <c:ext xmlns:c16="http://schemas.microsoft.com/office/drawing/2014/chart" uri="{C3380CC4-5D6E-409C-BE32-E72D297353CC}">
                <c16:uniqueId val="{00000005-E729-4D70-B97F-4C01FB4B34E1}"/>
              </c:ext>
            </c:extLst>
          </c:dPt>
          <c:dLbls>
            <c:spPr>
              <a:noFill/>
              <a:ln w="25400">
                <a:noFill/>
              </a:ln>
            </c:spPr>
            <c:txPr>
              <a:bodyPr/>
              <a:lstStyle/>
              <a:p>
                <a:pPr>
                  <a:defRPr sz="1200" b="1" i="0" u="none" strike="noStrike" baseline="0">
                    <a:solidFill>
                      <a:srgbClr val="000000"/>
                    </a:solidFill>
                    <a:latin typeface="Calibri"/>
                    <a:ea typeface="Calibri"/>
                    <a:cs typeface="Calibri"/>
                  </a:defRPr>
                </a:pPr>
                <a:endParaRPr lang="es-CO"/>
              </a:p>
            </c:txPr>
            <c:dLblPos val="outEnd"/>
            <c:showLegendKey val="0"/>
            <c:showVal val="0"/>
            <c:showCatName val="0"/>
            <c:showSerName val="0"/>
            <c:showPercent val="1"/>
            <c:showBubbleSize val="0"/>
            <c:showLeaderLines val="1"/>
            <c:extLst>
              <c:ext xmlns:c15="http://schemas.microsoft.com/office/drawing/2012/chart" uri="{CE6537A1-D6FC-4f65-9D91-7224C49458BB}"/>
            </c:extLst>
          </c:dLbls>
          <c:val>
            <c:numRef>
              <c:f>'Calculo '!#REF!</c:f>
              <c:numCache>
                <c:formatCode>General</c:formatCode>
                <c:ptCount val="1"/>
                <c:pt idx="0">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'Calculo '!#REF!</c15:sqref>
                        </c15:formulaRef>
                      </c:ext>
                    </c:extLst>
                    <c:strCache>
                      <c:ptCount val="1"/>
                      <c:pt idx="0">
                        <c:v>#¡REF!</c:v>
                      </c:pt>
                    </c:strCache>
                  </c:strRef>
                </c15:cat>
              </c15:filteredCategoryTitle>
            </c:ext>
            <c:ext xmlns:c16="http://schemas.microsoft.com/office/drawing/2014/chart" uri="{C3380CC4-5D6E-409C-BE32-E72D297353CC}">
              <c16:uniqueId val="{00000006-E729-4D70-B97F-4C01FB4B34E1}"/>
            </c:ext>
          </c:extLst>
        </c:ser>
        <c:dLbls>
          <c:showLegendKey val="0"/>
          <c:showVal val="0"/>
          <c:showCatName val="0"/>
          <c:showSerName val="0"/>
          <c:showPercent val="0"/>
          <c:showBubbleSize val="0"/>
          <c:showLeaderLines val="1"/>
        </c:dLbls>
      </c:pie3DChart>
      <c:spPr>
        <a:noFill/>
        <a:ln w="25400">
          <a:noFill/>
        </a:ln>
      </c:spPr>
    </c:plotArea>
    <c:legend>
      <c:legendPos val="r"/>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E05E-4172-96D8-43CEF9F7F170}"/>
              </c:ext>
            </c:extLst>
          </c:dPt>
          <c:dPt>
            <c:idx val="1"/>
            <c:bubble3D val="0"/>
            <c:extLst>
              <c:ext xmlns:c16="http://schemas.microsoft.com/office/drawing/2014/chart" uri="{C3380CC4-5D6E-409C-BE32-E72D297353CC}">
                <c16:uniqueId val="{00000001-E05E-4172-96D8-43CEF9F7F170}"/>
              </c:ext>
            </c:extLst>
          </c:dPt>
          <c:dPt>
            <c:idx val="2"/>
            <c:bubble3D val="0"/>
            <c:extLst>
              <c:ext xmlns:c16="http://schemas.microsoft.com/office/drawing/2014/chart" uri="{C3380CC4-5D6E-409C-BE32-E72D297353CC}">
                <c16:uniqueId val="{00000002-E05E-4172-96D8-43CEF9F7F170}"/>
              </c:ext>
            </c:extLst>
          </c:dPt>
          <c:dPt>
            <c:idx val="3"/>
            <c:bubble3D val="0"/>
            <c:extLst>
              <c:ext xmlns:c16="http://schemas.microsoft.com/office/drawing/2014/chart" uri="{C3380CC4-5D6E-409C-BE32-E72D297353CC}">
                <c16:uniqueId val="{00000003-E05E-4172-96D8-43CEF9F7F170}"/>
              </c:ext>
            </c:extLst>
          </c:dPt>
          <c:dLbls>
            <c:spPr>
              <a:noFill/>
              <a:ln w="25400">
                <a:noFill/>
              </a:ln>
            </c:spPr>
            <c:txPr>
              <a:bodyPr/>
              <a:lstStyle/>
              <a:p>
                <a:pPr>
                  <a:defRPr sz="1200" b="1" i="0" u="none" strike="noStrike" baseline="0">
                    <a:solidFill>
                      <a:srgbClr val="000000"/>
                    </a:solidFill>
                    <a:latin typeface="Calibri"/>
                    <a:ea typeface="Calibri"/>
                    <a:cs typeface="Calibri"/>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val>
            <c:numRef>
              <c:f>'Calculo '!#REF!</c:f>
              <c:numCache>
                <c:formatCode>General</c:formatCode>
                <c:ptCount val="1"/>
                <c:pt idx="0">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'Calculo '!#REF!</c15:sqref>
                        </c15:formulaRef>
                      </c:ext>
                    </c:extLst>
                    <c:strCache>
                      <c:ptCount val="1"/>
                      <c:pt idx="0">
                        <c:v>#¡REF!</c:v>
                      </c:pt>
                    </c:strCache>
                  </c:strRef>
                </c15:cat>
              </c15:filteredCategoryTitle>
            </c:ext>
            <c:ext xmlns:c16="http://schemas.microsoft.com/office/drawing/2014/chart" uri="{C3380CC4-5D6E-409C-BE32-E72D297353CC}">
              <c16:uniqueId val="{00000004-E05E-4172-96D8-43CEF9F7F170}"/>
            </c:ext>
          </c:extLst>
        </c:ser>
        <c:dLbls>
          <c:showLegendKey val="0"/>
          <c:showVal val="0"/>
          <c:showCatName val="0"/>
          <c:showSerName val="0"/>
          <c:showPercent val="0"/>
          <c:showBubbleSize val="0"/>
          <c:showLeaderLines val="1"/>
        </c:dLbls>
      </c:pie3DChart>
      <c:spPr>
        <a:noFill/>
        <a:ln w="25400">
          <a:noFill/>
        </a:ln>
      </c:spPr>
    </c:plotArea>
    <c:legend>
      <c:legendPos val="r"/>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B116-4DDD-AF91-0EDC908490BD}"/>
              </c:ext>
            </c:extLst>
          </c:dPt>
          <c:dPt>
            <c:idx val="1"/>
            <c:bubble3D val="0"/>
            <c:extLst>
              <c:ext xmlns:c16="http://schemas.microsoft.com/office/drawing/2014/chart" uri="{C3380CC4-5D6E-409C-BE32-E72D297353CC}">
                <c16:uniqueId val="{00000001-B116-4DDD-AF91-0EDC908490BD}"/>
              </c:ext>
            </c:extLst>
          </c:dPt>
          <c:dPt>
            <c:idx val="2"/>
            <c:bubble3D val="0"/>
            <c:extLst>
              <c:ext xmlns:c16="http://schemas.microsoft.com/office/drawing/2014/chart" uri="{C3380CC4-5D6E-409C-BE32-E72D297353CC}">
                <c16:uniqueId val="{00000002-B116-4DDD-AF91-0EDC908490BD}"/>
              </c:ext>
            </c:extLst>
          </c:dPt>
          <c:dPt>
            <c:idx val="3"/>
            <c:bubble3D val="0"/>
            <c:extLst>
              <c:ext xmlns:c16="http://schemas.microsoft.com/office/drawing/2014/chart" uri="{C3380CC4-5D6E-409C-BE32-E72D297353CC}">
                <c16:uniqueId val="{00000003-B116-4DDD-AF91-0EDC908490BD}"/>
              </c:ext>
            </c:extLst>
          </c:dPt>
          <c:dLbls>
            <c:spPr>
              <a:noFill/>
              <a:ln w="25400">
                <a:noFill/>
              </a:ln>
            </c:spPr>
            <c:txPr>
              <a:bodyPr/>
              <a:lstStyle/>
              <a:p>
                <a:pPr>
                  <a:defRPr sz="1200" b="1"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1"/>
            <c:extLst>
              <c:ext xmlns:c15="http://schemas.microsoft.com/office/drawing/2012/chart" uri="{CE6537A1-D6FC-4f65-9D91-7224C49458BB}"/>
            </c:extLst>
          </c:dLbls>
          <c:cat>
            <c:strRef>
              <c:f>'8.Formulas'!$I$23:$I$26</c:f>
              <c:strCache>
                <c:ptCount val="4"/>
                <c:pt idx="0">
                  <c:v>Extremo</c:v>
                </c:pt>
                <c:pt idx="1">
                  <c:v>Alto</c:v>
                </c:pt>
                <c:pt idx="2">
                  <c:v>Moderado</c:v>
                </c:pt>
                <c:pt idx="3">
                  <c:v>Bajo</c:v>
                </c:pt>
              </c:strCache>
            </c:strRef>
          </c:cat>
          <c:val>
            <c:numRef>
              <c:f>'8.Formulas'!$J$23:$J$26</c:f>
              <c:numCache>
                <c:formatCode>General</c:formatCode>
                <c:ptCount val="4"/>
                <c:pt idx="0">
                  <c:v>0</c:v>
                </c:pt>
                <c:pt idx="1">
                  <c:v>1</c:v>
                </c:pt>
                <c:pt idx="2">
                  <c:v>3</c:v>
                </c:pt>
                <c:pt idx="3">
                  <c:v>4</c:v>
                </c:pt>
              </c:numCache>
            </c:numRef>
          </c:val>
          <c:extLst>
            <c:ext xmlns:c16="http://schemas.microsoft.com/office/drawing/2014/chart" uri="{C3380CC4-5D6E-409C-BE32-E72D297353CC}">
              <c16:uniqueId val="{00000004-B116-4DDD-AF91-0EDC908490BD}"/>
            </c:ext>
          </c:extLst>
        </c:ser>
        <c:dLbls>
          <c:showLegendKey val="0"/>
          <c:showVal val="0"/>
          <c:showCatName val="0"/>
          <c:showSerName val="0"/>
          <c:showPercent val="0"/>
          <c:showBubbleSize val="0"/>
          <c:showLeaderLines val="1"/>
        </c:dLbls>
      </c:pie3DChart>
      <c:spPr>
        <a:noFill/>
        <a:ln w="25400">
          <a:noFill/>
        </a:ln>
      </c:spPr>
    </c:plotArea>
    <c:legend>
      <c:legendPos val="r"/>
      <c:overlay val="0"/>
      <c:txPr>
        <a:bodyPr/>
        <a:lstStyle/>
        <a:p>
          <a:pPr rtl="0">
            <a:defRPr sz="775" b="0" i="0" u="none" strike="noStrike" baseline="0">
              <a:solidFill>
                <a:srgbClr val="000000"/>
              </a:solidFill>
              <a:latin typeface="Calibri"/>
              <a:ea typeface="Calibri"/>
              <a:cs typeface="Calibri"/>
            </a:defRPr>
          </a:pPr>
          <a:endParaRPr lang="es-CO"/>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A678-4747-81AC-9A86B2C02247}"/>
              </c:ext>
            </c:extLst>
          </c:dPt>
          <c:dPt>
            <c:idx val="1"/>
            <c:bubble3D val="0"/>
            <c:extLst>
              <c:ext xmlns:c16="http://schemas.microsoft.com/office/drawing/2014/chart" uri="{C3380CC4-5D6E-409C-BE32-E72D297353CC}">
                <c16:uniqueId val="{00000001-A678-4747-81AC-9A86B2C02247}"/>
              </c:ext>
            </c:extLst>
          </c:dPt>
          <c:dPt>
            <c:idx val="2"/>
            <c:bubble3D val="0"/>
            <c:extLst>
              <c:ext xmlns:c16="http://schemas.microsoft.com/office/drawing/2014/chart" uri="{C3380CC4-5D6E-409C-BE32-E72D297353CC}">
                <c16:uniqueId val="{00000002-A678-4747-81AC-9A86B2C02247}"/>
              </c:ext>
            </c:extLst>
          </c:dPt>
          <c:dPt>
            <c:idx val="3"/>
            <c:bubble3D val="0"/>
            <c:extLst>
              <c:ext xmlns:c16="http://schemas.microsoft.com/office/drawing/2014/chart" uri="{C3380CC4-5D6E-409C-BE32-E72D297353CC}">
                <c16:uniqueId val="{00000003-A678-4747-81AC-9A86B2C02247}"/>
              </c:ext>
            </c:extLst>
          </c:dPt>
          <c:dPt>
            <c:idx val="4"/>
            <c:bubble3D val="0"/>
            <c:extLst>
              <c:ext xmlns:c16="http://schemas.microsoft.com/office/drawing/2014/chart" uri="{C3380CC4-5D6E-409C-BE32-E72D297353CC}">
                <c16:uniqueId val="{00000004-A678-4747-81AC-9A86B2C02247}"/>
              </c:ext>
            </c:extLst>
          </c:dPt>
          <c:dPt>
            <c:idx val="5"/>
            <c:bubble3D val="0"/>
            <c:extLst>
              <c:ext xmlns:c16="http://schemas.microsoft.com/office/drawing/2014/chart" uri="{C3380CC4-5D6E-409C-BE32-E72D297353CC}">
                <c16:uniqueId val="{00000005-A678-4747-81AC-9A86B2C02247}"/>
              </c:ext>
            </c:extLst>
          </c:dPt>
          <c:dPt>
            <c:idx val="6"/>
            <c:bubble3D val="0"/>
            <c:extLst>
              <c:ext xmlns:c16="http://schemas.microsoft.com/office/drawing/2014/chart" uri="{C3380CC4-5D6E-409C-BE32-E72D297353CC}">
                <c16:uniqueId val="{00000006-A678-4747-81AC-9A86B2C02247}"/>
              </c:ext>
            </c:extLst>
          </c:dPt>
          <c:dPt>
            <c:idx val="7"/>
            <c:bubble3D val="0"/>
            <c:extLst>
              <c:ext xmlns:c16="http://schemas.microsoft.com/office/drawing/2014/chart" uri="{C3380CC4-5D6E-409C-BE32-E72D297353CC}">
                <c16:uniqueId val="{00000007-A678-4747-81AC-9A86B2C02247}"/>
              </c:ext>
            </c:extLst>
          </c:dPt>
          <c:dLbls>
            <c:spPr>
              <a:noFill/>
              <a:ln w="25400">
                <a:noFill/>
              </a:ln>
            </c:spPr>
            <c:txPr>
              <a:bodyPr/>
              <a:lstStyle/>
              <a:p>
                <a:pPr>
                  <a:defRPr sz="1200" b="1" i="0" u="none" strike="noStrike" baseline="0">
                    <a:solidFill>
                      <a:srgbClr val="000000"/>
                    </a:solidFill>
                    <a:latin typeface="Calibri"/>
                    <a:ea typeface="Calibri"/>
                    <a:cs typeface="Calibri"/>
                  </a:defRPr>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val>
            <c:numRef>
              <c:f>'Calculo '!#REF!</c:f>
              <c:numCache>
                <c:formatCode>General</c:formatCode>
                <c:ptCount val="1"/>
                <c:pt idx="0">
                  <c:v>1</c:v>
                </c:pt>
              </c:numCache>
            </c:numRef>
          </c:val>
          <c:extLst>
            <c:ext xmlns:c15="http://schemas.microsoft.com/office/drawing/2012/chart" uri="{02D57815-91ED-43cb-92C2-25804820EDAC}">
              <c15:filteredCategoryTitle>
                <c15:cat>
                  <c:strRef>
                    <c:extLst xmlns:c16="http://schemas.microsoft.com/office/drawing/2014/chart">
                      <c:ext uri="{02D57815-91ED-43cb-92C2-25804820EDAC}">
                        <c15:formulaRef>
                          <c15:sqref>'Calculo '!#REF!</c15:sqref>
                        </c15:formulaRef>
                      </c:ext>
                    </c:extLst>
                    <c:strCache>
                      <c:ptCount val="1"/>
                      <c:pt idx="0">
                        <c:v>#¡REF!</c:v>
                      </c:pt>
                    </c:strCache>
                  </c:strRef>
                </c15:cat>
              </c15:filteredCategoryTitle>
            </c:ext>
            <c:ext xmlns:c16="http://schemas.microsoft.com/office/drawing/2014/chart" uri="{C3380CC4-5D6E-409C-BE32-E72D297353CC}">
              <c16:uniqueId val="{00000008-A678-4747-81AC-9A86B2C02247}"/>
            </c:ext>
          </c:extLst>
        </c:ser>
        <c:dLbls>
          <c:showLegendKey val="0"/>
          <c:showVal val="0"/>
          <c:showCatName val="0"/>
          <c:showSerName val="0"/>
          <c:showPercent val="0"/>
          <c:showBubbleSize val="0"/>
          <c:showLeaderLines val="1"/>
        </c:dLbls>
      </c:pie3DChart>
      <c:spPr>
        <a:noFill/>
        <a:ln w="25400">
          <a:noFill/>
        </a:ln>
      </c:spPr>
    </c:plotArea>
    <c:legend>
      <c:legendPos val="r"/>
      <c:overlay val="0"/>
      <c:txPr>
        <a:bodyPr/>
        <a:lstStyle/>
        <a:p>
          <a:pPr>
            <a:defRPr sz="845" b="0" i="0" u="none" strike="noStrike" baseline="0">
              <a:solidFill>
                <a:srgbClr val="000000"/>
              </a:solidFill>
              <a:latin typeface="Calibri"/>
              <a:ea typeface="Calibri"/>
              <a:cs typeface="Calibri"/>
            </a:defRPr>
          </a:pPr>
          <a:endParaRPr lang="es-CO"/>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tx>
            <c:strRef>
              <c:f>'4.Mapa Calor Riesgo Inherente'!$C$23:$C$24</c:f>
              <c:strCache>
                <c:ptCount val="2"/>
                <c:pt idx="0">
                  <c:v>DISTRIBUCIÓN DE RIESGOS -
Inherente</c:v>
                </c:pt>
                <c:pt idx="1">
                  <c:v>TOTAL</c:v>
                </c:pt>
              </c:strCache>
            </c:strRef>
          </c:tx>
          <c:dPt>
            <c:idx val="0"/>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E7F7-432F-B5EA-0428C0C106F3}"/>
              </c:ext>
            </c:extLst>
          </c:dPt>
          <c:dPt>
            <c:idx val="1"/>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E7F7-432F-B5EA-0428C0C106F3}"/>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2E4-4B94-8B00-3B53DF43E480}"/>
              </c:ext>
            </c:extLst>
          </c:dPt>
          <c:dPt>
            <c:idx val="3"/>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E7F7-432F-B5EA-0428C0C106F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'4.Mapa Calor Riesgo Inherente'!$B$25:$B$28</c:f>
              <c:strCache>
                <c:ptCount val="4"/>
                <c:pt idx="0">
                  <c:v>EXTREMO</c:v>
                </c:pt>
                <c:pt idx="1">
                  <c:v>ALTO</c:v>
                </c:pt>
                <c:pt idx="2">
                  <c:v>MODERADO</c:v>
                </c:pt>
                <c:pt idx="3">
                  <c:v>BAJO</c:v>
                </c:pt>
              </c:strCache>
            </c:strRef>
          </c:cat>
          <c:val>
            <c:numRef>
              <c:f>'4.Mapa Calor Riesgo Inherente'!$C$25:$C$28</c:f>
              <c:numCache>
                <c:formatCode>General</c:formatCode>
                <c:ptCount val="4"/>
                <c:pt idx="0">
                  <c:v>0</c:v>
                </c:pt>
                <c:pt idx="1">
                  <c:v>3</c:v>
                </c:pt>
                <c:pt idx="2">
                  <c:v>5</c:v>
                </c:pt>
                <c:pt idx="3">
                  <c:v>0</c:v>
                </c:pt>
              </c:numCache>
            </c:numRef>
          </c:val>
          <c:extLst>
            <c:ext xmlns:c16="http://schemas.microsoft.com/office/drawing/2014/chart" uri="{C3380CC4-5D6E-409C-BE32-E72D297353CC}">
              <c16:uniqueId val="{00000000-E7F7-432F-B5EA-0428C0C106F3}"/>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DISTRIBUCIÓN DE RIESGOS -
Residual TOTAL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tx>
            <c:strRef>
              <c:f>'7.Mapa de Calor Riesgo Residual'!$C$23:$C$24</c:f>
              <c:strCache>
                <c:ptCount val="2"/>
                <c:pt idx="0">
                  <c:v>DISTRIBUCIÓN DE RIESGOS -
Residual</c:v>
                </c:pt>
                <c:pt idx="1">
                  <c:v>TOTAL</c:v>
                </c:pt>
              </c:strCache>
            </c:strRef>
          </c:tx>
          <c:dPt>
            <c:idx val="0"/>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5CD-483B-8D40-6961990D67AA}"/>
              </c:ext>
            </c:extLst>
          </c:dPt>
          <c:dPt>
            <c:idx val="1"/>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5CD-483B-8D40-6961990D67AA}"/>
              </c:ext>
            </c:extLst>
          </c:dPt>
          <c:dPt>
            <c:idx val="2"/>
            <c:bubble3D val="0"/>
            <c:spPr>
              <a:solidFill>
                <a:srgbClr val="FFFF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5CD-483B-8D40-6961990D67AA}"/>
              </c:ext>
            </c:extLst>
          </c:dPt>
          <c:dPt>
            <c:idx val="3"/>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5CD-483B-8D40-6961990D67A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'7.Mapa de Calor Riesgo Residual'!$B$25:$B$28</c:f>
              <c:strCache>
                <c:ptCount val="4"/>
                <c:pt idx="0">
                  <c:v>EXTREMO</c:v>
                </c:pt>
                <c:pt idx="1">
                  <c:v>ALTO</c:v>
                </c:pt>
                <c:pt idx="2">
                  <c:v>MODERADO</c:v>
                </c:pt>
                <c:pt idx="3">
                  <c:v>BAJO</c:v>
                </c:pt>
              </c:strCache>
            </c:strRef>
          </c:cat>
          <c:val>
            <c:numRef>
              <c:f>'7.Mapa de Calor Riesgo Residual'!$C$25:$C$28</c:f>
              <c:numCache>
                <c:formatCode>General</c:formatCode>
                <c:ptCount val="4"/>
                <c:pt idx="0">
                  <c:v>0</c:v>
                </c:pt>
                <c:pt idx="1">
                  <c:v>1</c:v>
                </c:pt>
                <c:pt idx="2">
                  <c:v>3</c:v>
                </c:pt>
                <c:pt idx="3">
                  <c:v>4</c:v>
                </c:pt>
              </c:numCache>
            </c:numRef>
          </c:val>
          <c:extLst>
            <c:ext xmlns:c16="http://schemas.microsoft.com/office/drawing/2014/chart" uri="{C3380CC4-5D6E-409C-BE32-E72D297353CC}">
              <c16:uniqueId val="{00000008-85CD-483B-8D40-6961990D67A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876300</xdr:colOff>
      <xdr:row>8</xdr:row>
      <xdr:rowOff>371475</xdr:rowOff>
    </xdr:from>
    <xdr:to>
      <xdr:col>0</xdr:col>
      <xdr:colOff>885825</xdr:colOff>
      <xdr:row>9</xdr:row>
      <xdr:rowOff>142875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flipV="1">
          <a:off x="876300" y="4895850"/>
          <a:ext cx="9525" cy="609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885825</xdr:colOff>
      <xdr:row>9</xdr:row>
      <xdr:rowOff>152400</xdr:rowOff>
    </xdr:from>
    <xdr:to>
      <xdr:col>3</xdr:col>
      <xdr:colOff>104775</xdr:colOff>
      <xdr:row>9</xdr:row>
      <xdr:rowOff>152400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885825" y="5514975"/>
          <a:ext cx="2047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866775</xdr:colOff>
      <xdr:row>9</xdr:row>
      <xdr:rowOff>133350</xdr:rowOff>
    </xdr:from>
    <xdr:to>
      <xdr:col>5</xdr:col>
      <xdr:colOff>942975</xdr:colOff>
      <xdr:row>9</xdr:row>
      <xdr:rowOff>133350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3695700" y="5495925"/>
          <a:ext cx="18192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790575</xdr:colOff>
      <xdr:row>4</xdr:row>
      <xdr:rowOff>171450</xdr:rowOff>
    </xdr:from>
    <xdr:to>
      <xdr:col>1</xdr:col>
      <xdr:colOff>28575</xdr:colOff>
      <xdr:row>8</xdr:row>
      <xdr:rowOff>228600</xdr:rowOff>
    </xdr:to>
    <xdr:sp macro="" textlink="">
      <xdr:nvSpPr>
        <xdr:cNvPr id="5" name="Text Box 4">
          <a:extLst>
            <a:ext uri="{FF2B5EF4-FFF2-40B4-BE49-F238E27FC236}">
              <a16:creationId xmlns:a16="http://schemas.microsoft.com/office/drawing/2014/main" id="{00000000-0008-0000-0000-000005000000}"/>
            </a:ext>
          </a:extLst>
        </xdr:cNvPr>
        <xdr:cNvSpPr txBox="1">
          <a:spLocks noChangeArrowheads="1"/>
        </xdr:cNvSpPr>
      </xdr:nvSpPr>
      <xdr:spPr bwMode="auto">
        <a:xfrm>
          <a:off x="790575" y="1343025"/>
          <a:ext cx="276225" cy="3409950"/>
        </a:xfrm>
        <a:prstGeom prst="rect">
          <a:avLst/>
        </a:prstGeom>
        <a:noFill/>
        <a:ln w="9525">
          <a:noFill/>
          <a:miter lim="800000"/>
          <a:headEnd/>
          <a:tailEnd/>
        </a:ln>
      </xdr:spPr>
      <xdr:txBody>
        <a:bodyPr vertOverflow="clip" vert="vert270" wrap="square" lIns="36576" tIns="27432" rIns="36576" bIns="27432" anchor="ctr" upright="1"/>
        <a:lstStyle/>
        <a:p>
          <a:pPr algn="ctr" rtl="0">
            <a:defRPr sz="1000"/>
          </a:pPr>
          <a:r>
            <a:rPr lang="es-ES" sz="1200" b="1" i="0" strike="noStrike">
              <a:solidFill>
                <a:srgbClr val="000000"/>
              </a:solidFill>
              <a:latin typeface="Arial"/>
              <a:cs typeface="Arial"/>
            </a:rPr>
            <a:t>PROBABILIDAD DE OCURRENCIA</a:t>
          </a:r>
        </a:p>
      </xdr:txBody>
    </xdr:sp>
    <xdr:clientData/>
  </xdr:twoCellAnchor>
  <xdr:twoCellAnchor>
    <xdr:from>
      <xdr:col>0</xdr:col>
      <xdr:colOff>914400</xdr:colOff>
      <xdr:row>4</xdr:row>
      <xdr:rowOff>9525</xdr:rowOff>
    </xdr:from>
    <xdr:to>
      <xdr:col>0</xdr:col>
      <xdr:colOff>914400</xdr:colOff>
      <xdr:row>4</xdr:row>
      <xdr:rowOff>504825</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flipV="1">
          <a:off x="914400" y="1181100"/>
          <a:ext cx="0"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200025</xdr:colOff>
      <xdr:row>0</xdr:row>
      <xdr:rowOff>219075</xdr:rowOff>
    </xdr:from>
    <xdr:to>
      <xdr:col>19</xdr:col>
      <xdr:colOff>76200</xdr:colOff>
      <xdr:row>5</xdr:row>
      <xdr:rowOff>676275</xdr:rowOff>
    </xdr:to>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5934075" y="219075"/>
          <a:ext cx="4848225" cy="2466975"/>
        </a:xfrm>
        <a:prstGeom prst="rect">
          <a:avLst/>
        </a:prstGeom>
        <a:noFill/>
        <a:ln w="9525">
          <a:noFill/>
          <a:miter lim="800000"/>
          <a:headEnd/>
          <a:tailEnd/>
        </a:ln>
      </xdr:spPr>
      <xdr:txBody>
        <a:bodyPr vertOverflow="clip" wrap="square" lIns="36576" tIns="27432" rIns="36576" bIns="0" anchor="t" upright="1"/>
        <a:lstStyle/>
        <a:p>
          <a:pPr algn="just" rtl="0">
            <a:defRPr sz="1000"/>
          </a:pPr>
          <a:r>
            <a:rPr lang="es-ES" sz="1200" b="1" i="0" strike="noStrike">
              <a:solidFill>
                <a:srgbClr val="000000"/>
              </a:solidFill>
              <a:latin typeface="Arial"/>
              <a:cs typeface="Arial"/>
            </a:rPr>
            <a:t>Proceso Auditado</a:t>
          </a:r>
          <a:endParaRPr lang="es-ES" sz="1000" b="0" i="0" strike="noStrike">
            <a:solidFill>
              <a:srgbClr val="000000"/>
            </a:solidFill>
            <a:latin typeface="Arial"/>
            <a:cs typeface="Arial"/>
          </a:endParaRP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Proceso:</a:t>
          </a:r>
          <a:r>
            <a:rPr lang="es-ES" sz="1000" b="0" i="0" strike="noStrike">
              <a:solidFill>
                <a:srgbClr val="000000"/>
              </a:solidFill>
              <a:latin typeface="Arial"/>
              <a:cs typeface="Arial"/>
            </a:rPr>
            <a:t> Ventas por celular (SIESAMOBILE)  </a:t>
          </a:r>
        </a:p>
        <a:p>
          <a:pPr algn="just" rtl="0">
            <a:defRPr sz="1000"/>
          </a:pPr>
          <a:r>
            <a:rPr lang="es-ES" sz="1000" b="1" i="0" strike="noStrike">
              <a:solidFill>
                <a:srgbClr val="000000"/>
              </a:solidFill>
              <a:latin typeface="Arial"/>
              <a:cs typeface="Arial"/>
            </a:rPr>
            <a:t>Responsable:</a:t>
          </a:r>
          <a:r>
            <a:rPr lang="es-ES" sz="1000" b="0" i="0" strike="noStrike">
              <a:solidFill>
                <a:srgbClr val="000000"/>
              </a:solidFill>
              <a:latin typeface="Arial"/>
              <a:cs typeface="Arial"/>
            </a:rPr>
            <a:t>  Nixcson L. Piraban C.</a:t>
          </a: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Objetivo : Evaluación de</a:t>
          </a:r>
          <a:r>
            <a:rPr lang="es-ES" sz="1000" b="1" i="0" strike="noStrike" baseline="0">
              <a:solidFill>
                <a:srgbClr val="000000"/>
              </a:solidFill>
              <a:latin typeface="Arial"/>
              <a:cs typeface="Arial"/>
            </a:rPr>
            <a:t> Riesgos</a:t>
          </a:r>
          <a:endParaRPr lang="es-ES" sz="1000" b="0" i="0" strike="noStrike">
            <a:solidFill>
              <a:srgbClr val="000000"/>
            </a:solidFill>
            <a:latin typeface="Arial"/>
            <a:cs typeface="Arial"/>
          </a:endParaRPr>
        </a:p>
      </xdr:txBody>
    </xdr:sp>
    <xdr:clientData/>
  </xdr:twoCellAnchor>
  <xdr:twoCellAnchor editAs="oneCell">
    <xdr:from>
      <xdr:col>7</xdr:col>
      <xdr:colOff>219075</xdr:colOff>
      <xdr:row>4</xdr:row>
      <xdr:rowOff>177602</xdr:rowOff>
    </xdr:from>
    <xdr:to>
      <xdr:col>19</xdr:col>
      <xdr:colOff>57150</xdr:colOff>
      <xdr:row>13</xdr:row>
      <xdr:rowOff>103059</xdr:rowOff>
    </xdr:to>
    <xdr:sp macro="" textlink="">
      <xdr:nvSpPr>
        <xdr:cNvPr id="8" name="Text Box 8">
          <a:extLst>
            <a:ext uri="{FF2B5EF4-FFF2-40B4-BE49-F238E27FC236}">
              <a16:creationId xmlns:a16="http://schemas.microsoft.com/office/drawing/2014/main" id="{00000000-0008-0000-0000-000008000000}"/>
            </a:ext>
          </a:extLst>
        </xdr:cNvPr>
        <xdr:cNvSpPr txBox="1">
          <a:spLocks noChangeArrowheads="1"/>
        </xdr:cNvSpPr>
      </xdr:nvSpPr>
      <xdr:spPr bwMode="auto">
        <a:xfrm>
          <a:off x="5953125" y="1349177"/>
          <a:ext cx="4810125" cy="5049907"/>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s-ES" sz="1000" b="1" i="0" strike="noStrike">
              <a:solidFill>
                <a:srgbClr val="000000"/>
              </a:solidFill>
              <a:latin typeface="Arial"/>
              <a:cs typeface="Arial"/>
            </a:rPr>
            <a:t>CRITICIDAD DEL RIESGO</a:t>
          </a:r>
          <a:endParaRPr lang="es-ES" sz="1000" b="1" i="0" strike="noStrike">
            <a:solidFill>
              <a:srgbClr val="0000FF"/>
            </a:solidFill>
            <a:latin typeface="Arial"/>
            <a:cs typeface="Arial"/>
          </a:endParaRP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Extremo </a:t>
          </a:r>
          <a:r>
            <a:rPr lang="es-ES" sz="1000" b="0" i="0" strike="noStrike">
              <a:solidFill>
                <a:srgbClr val="000000"/>
              </a:solidFill>
              <a:latin typeface="Arial"/>
              <a:cs typeface="Arial"/>
            </a:rPr>
            <a:t>: Compromete la viabilidad de la empresa, la cristalización del riesgo podría llevarla a su desaparición. Las pérdidas son tan extremas que la destrucción de valor puede decirse que es total. Existe muy baja o nula capacidad de respuesta frente al riesgo.</a:t>
          </a: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Alto :</a:t>
          </a:r>
          <a:r>
            <a:rPr lang="es-ES" sz="1000" b="0" i="0" strike="noStrike">
              <a:solidFill>
                <a:srgbClr val="000000"/>
              </a:solidFill>
              <a:latin typeface="Arial"/>
              <a:cs typeface="Arial"/>
            </a:rPr>
            <a:t> Compromete seriamente a la empresa, la cristalización del riesgo puede llevarla a una intervención del estado como garante, frente a los terceros afectados. Las pérdidas son muy significativas, al punto de poner en duda la viabilidad futura de la institución, puede decirse que  la destrucción de valor es muy significativa. Existe baja  o moderada capacidad de respuesta frente al riesgo, pero requiere de un plan de acción inmediato avalado por la alta gerencia. </a:t>
          </a: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Moderado </a:t>
          </a:r>
          <a:r>
            <a:rPr lang="es-ES" sz="1000" b="0" i="0" strike="noStrike">
              <a:solidFill>
                <a:srgbClr val="000000"/>
              </a:solidFill>
              <a:latin typeface="Arial"/>
              <a:cs typeface="Arial"/>
            </a:rPr>
            <a:t>: Compromete a la empresa, aunque no tan significativamente, la cristalización del riesgo puede llevarla al reconocimiento de pérdidas, que de no controlarse rápidamente, puede convertirse en un impacto mayor. Las pérdidas podrían ser significativas, pero pueden corregirse, sin comprometer la viabilidad futura de la empresa. Existe capacidad de respuesta,  puede decirse que  la destrucción de valor podría ser  significativa si no son efectivas las estrategias de mitigación del riesgo.</a:t>
          </a: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Bajo :</a:t>
          </a:r>
          <a:r>
            <a:rPr lang="es-ES" sz="1000" b="0" i="0" strike="noStrike">
              <a:solidFill>
                <a:srgbClr val="000000"/>
              </a:solidFill>
              <a:latin typeface="Arial"/>
              <a:cs typeface="Arial"/>
            </a:rPr>
            <a:t> Podría llegar a comprometer a la empresa de alguna manera, la cristalización del riesgo puede llevarla al reconocimiento de algunas pérdidas, que deben controlarse tácticamente. Existe plena capacidad de reacción que puede planearse para la mitigación del riesgo. La empresa podría convivir con el riesgo, sin embargo cuando sea prudente la  implementación de medidas correctivas, deben adoptarse para prevenir una eventual destrucción de valor de la institución.</a:t>
          </a:r>
        </a:p>
      </xdr:txBody>
    </xdr:sp>
    <xdr:clientData/>
  </xdr:twoCellAnchor>
  <xdr:twoCellAnchor>
    <xdr:from>
      <xdr:col>1</xdr:col>
      <xdr:colOff>0</xdr:colOff>
      <xdr:row>29</xdr:row>
      <xdr:rowOff>0</xdr:rowOff>
    </xdr:from>
    <xdr:to>
      <xdr:col>6</xdr:col>
      <xdr:colOff>85725</xdr:colOff>
      <xdr:row>47</xdr:row>
      <xdr:rowOff>47625</xdr:rowOff>
    </xdr:to>
    <xdr:graphicFrame macro="">
      <xdr:nvGraphicFramePr>
        <xdr:cNvPr id="9" name="10 Gráfico">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238125</xdr:colOff>
      <xdr:row>28</xdr:row>
      <xdr:rowOff>133350</xdr:rowOff>
    </xdr:from>
    <xdr:to>
      <xdr:col>18</xdr:col>
      <xdr:colOff>161925</xdr:colOff>
      <xdr:row>47</xdr:row>
      <xdr:rowOff>28575</xdr:rowOff>
    </xdr:to>
    <xdr:graphicFrame macro="">
      <xdr:nvGraphicFramePr>
        <xdr:cNvPr id="10" name="16 Gráfico">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52</xdr:row>
      <xdr:rowOff>0</xdr:rowOff>
    </xdr:from>
    <xdr:to>
      <xdr:col>6</xdr:col>
      <xdr:colOff>104775</xdr:colOff>
      <xdr:row>74</xdr:row>
      <xdr:rowOff>38100</xdr:rowOff>
    </xdr:to>
    <xdr:graphicFrame macro="">
      <xdr:nvGraphicFramePr>
        <xdr:cNvPr id="11" name="1 Gráfico">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52</xdr:row>
      <xdr:rowOff>0</xdr:rowOff>
    </xdr:from>
    <xdr:to>
      <xdr:col>18</xdr:col>
      <xdr:colOff>238125</xdr:colOff>
      <xdr:row>74</xdr:row>
      <xdr:rowOff>57150</xdr:rowOff>
    </xdr:to>
    <xdr:graphicFrame macro="">
      <xdr:nvGraphicFramePr>
        <xdr:cNvPr id="12" name="16 Gráfico">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23812</xdr:rowOff>
    </xdr:from>
    <xdr:to>
      <xdr:col>0</xdr:col>
      <xdr:colOff>1426369</xdr:colOff>
      <xdr:row>3</xdr:row>
      <xdr:rowOff>210026</xdr:rowOff>
    </xdr:to>
    <xdr:pic>
      <xdr:nvPicPr>
        <xdr:cNvPr id="2" name="Imagen 1">
          <a:extLst>
            <a:ext uri="{FF2B5EF4-FFF2-40B4-BE49-F238E27FC236}">
              <a16:creationId xmlns:a16="http://schemas.microsoft.com/office/drawing/2014/main" id="{0EEBDB1D-9812-4E78-A8A9-DB781C8D05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23812"/>
          <a:ext cx="1226344" cy="12263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937186</xdr:colOff>
      <xdr:row>0</xdr:row>
      <xdr:rowOff>31750</xdr:rowOff>
    </xdr:from>
    <xdr:to>
      <xdr:col>0</xdr:col>
      <xdr:colOff>1838886</xdr:colOff>
      <xdr:row>3</xdr:row>
      <xdr:rowOff>152026</xdr:rowOff>
    </xdr:to>
    <xdr:pic>
      <xdr:nvPicPr>
        <xdr:cNvPr id="2" name="Imagen 1">
          <a:extLst>
            <a:ext uri="{FF2B5EF4-FFF2-40B4-BE49-F238E27FC236}">
              <a16:creationId xmlns:a16="http://schemas.microsoft.com/office/drawing/2014/main" id="{99C4FD8D-4FB0-40CA-882C-CDB281915D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186" y="31750"/>
          <a:ext cx="901700" cy="91962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5</xdr:row>
      <xdr:rowOff>9525</xdr:rowOff>
    </xdr:from>
    <xdr:to>
      <xdr:col>1</xdr:col>
      <xdr:colOff>0</xdr:colOff>
      <xdr:row>7</xdr:row>
      <xdr:rowOff>9525</xdr:rowOff>
    </xdr:to>
    <xdr:cxnSp macro="">
      <xdr:nvCxnSpPr>
        <xdr:cNvPr id="2" name="4 Conector recto">
          <a:extLst>
            <a:ext uri="{FF2B5EF4-FFF2-40B4-BE49-F238E27FC236}">
              <a16:creationId xmlns:a16="http://schemas.microsoft.com/office/drawing/2014/main" id="{EE00B7AD-063F-4A40-8F14-2D933A824EC1}"/>
            </a:ext>
          </a:extLst>
        </xdr:cNvPr>
        <xdr:cNvCxnSpPr>
          <a:cxnSpLocks noChangeShapeType="1"/>
        </xdr:cNvCxnSpPr>
      </xdr:nvCxnSpPr>
      <xdr:spPr bwMode="auto">
        <a:xfrm>
          <a:off x="19050" y="19599275"/>
          <a:ext cx="1358900" cy="495300"/>
        </a:xfrm>
        <a:prstGeom prst="line">
          <a:avLst/>
        </a:prstGeom>
        <a:noFill/>
        <a:ln w="22225" algn="ctr">
          <a:solidFill>
            <a:srgbClr val="FFFFFF"/>
          </a:solidFill>
          <a:round/>
          <a:headEnd/>
          <a:tailEnd/>
        </a:ln>
      </xdr:spPr>
    </xdr:cxnSp>
    <xdr:clientData/>
  </xdr:twoCellAnchor>
  <xdr:twoCellAnchor editAs="oneCell">
    <xdr:from>
      <xdr:col>0</xdr:col>
      <xdr:colOff>133350</xdr:colOff>
      <xdr:row>0</xdr:row>
      <xdr:rowOff>0</xdr:rowOff>
    </xdr:from>
    <xdr:to>
      <xdr:col>0</xdr:col>
      <xdr:colOff>1035050</xdr:colOff>
      <xdr:row>4</xdr:row>
      <xdr:rowOff>183776</xdr:rowOff>
    </xdr:to>
    <xdr:pic>
      <xdr:nvPicPr>
        <xdr:cNvPr id="3" name="Imagen 2">
          <a:extLst>
            <a:ext uri="{FF2B5EF4-FFF2-40B4-BE49-F238E27FC236}">
              <a16:creationId xmlns:a16="http://schemas.microsoft.com/office/drawing/2014/main" id="{34433401-047C-45D6-9B45-A8716D98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0"/>
          <a:ext cx="901700" cy="945776"/>
        </a:xfrm>
        <a:prstGeom prst="rect">
          <a:avLst/>
        </a:prstGeom>
        <a:noFill/>
        <a:ln>
          <a:noFill/>
        </a:ln>
      </xdr:spPr>
    </xdr:pic>
    <xdr:clientData/>
  </xdr:twoCellAnchor>
  <xdr:twoCellAnchor>
    <xdr:from>
      <xdr:col>3</xdr:col>
      <xdr:colOff>581025</xdr:colOff>
      <xdr:row>21</xdr:row>
      <xdr:rowOff>184149</xdr:rowOff>
    </xdr:from>
    <xdr:to>
      <xdr:col>7</xdr:col>
      <xdr:colOff>0</xdr:colOff>
      <xdr:row>34</xdr:row>
      <xdr:rowOff>152400</xdr:rowOff>
    </xdr:to>
    <xdr:graphicFrame macro="">
      <xdr:nvGraphicFramePr>
        <xdr:cNvPr id="4" name="Gráfico 3">
          <a:extLst>
            <a:ext uri="{FF2B5EF4-FFF2-40B4-BE49-F238E27FC236}">
              <a16:creationId xmlns:a16="http://schemas.microsoft.com/office/drawing/2014/main" id="{D01BE344-B1D5-B635-6CF0-9783E8600F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419100</xdr:colOff>
      <xdr:row>0</xdr:row>
      <xdr:rowOff>101600</xdr:rowOff>
    </xdr:from>
    <xdr:to>
      <xdr:col>0</xdr:col>
      <xdr:colOff>1320800</xdr:colOff>
      <xdr:row>4</xdr:row>
      <xdr:rowOff>145676</xdr:rowOff>
    </xdr:to>
    <xdr:pic>
      <xdr:nvPicPr>
        <xdr:cNvPr id="2" name="Imagen 1">
          <a:extLst>
            <a:ext uri="{FF2B5EF4-FFF2-40B4-BE49-F238E27FC236}">
              <a16:creationId xmlns:a16="http://schemas.microsoft.com/office/drawing/2014/main" id="{84A189E8-B92B-44ED-A49E-60901C0A4F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101600"/>
          <a:ext cx="901700" cy="97117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787400</xdr:colOff>
      <xdr:row>0</xdr:row>
      <xdr:rowOff>63500</xdr:rowOff>
    </xdr:from>
    <xdr:to>
      <xdr:col>0</xdr:col>
      <xdr:colOff>1689100</xdr:colOff>
      <xdr:row>3</xdr:row>
      <xdr:rowOff>336176</xdr:rowOff>
    </xdr:to>
    <xdr:pic>
      <xdr:nvPicPr>
        <xdr:cNvPr id="2" name="Imagen 1">
          <a:extLst>
            <a:ext uri="{FF2B5EF4-FFF2-40B4-BE49-F238E27FC236}">
              <a16:creationId xmlns:a16="http://schemas.microsoft.com/office/drawing/2014/main" id="{F50C6EE4-0DEA-4351-8F97-CDA6BEF6D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400" y="63500"/>
          <a:ext cx="901700" cy="9457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5</xdr:row>
      <xdr:rowOff>9525</xdr:rowOff>
    </xdr:from>
    <xdr:to>
      <xdr:col>1</xdr:col>
      <xdr:colOff>0</xdr:colOff>
      <xdr:row>7</xdr:row>
      <xdr:rowOff>9525</xdr:rowOff>
    </xdr:to>
    <xdr:cxnSp macro="">
      <xdr:nvCxnSpPr>
        <xdr:cNvPr id="2" name="4 Conector recto">
          <a:extLst>
            <a:ext uri="{FF2B5EF4-FFF2-40B4-BE49-F238E27FC236}">
              <a16:creationId xmlns:a16="http://schemas.microsoft.com/office/drawing/2014/main" id="{7B958D87-2501-4E85-9B9E-6EEE87734FDC}"/>
            </a:ext>
          </a:extLst>
        </xdr:cNvPr>
        <xdr:cNvCxnSpPr>
          <a:cxnSpLocks noChangeShapeType="1"/>
        </xdr:cNvCxnSpPr>
      </xdr:nvCxnSpPr>
      <xdr:spPr bwMode="auto">
        <a:xfrm>
          <a:off x="19050" y="955675"/>
          <a:ext cx="1377950" cy="520700"/>
        </a:xfrm>
        <a:prstGeom prst="line">
          <a:avLst/>
        </a:prstGeom>
        <a:noFill/>
        <a:ln w="22225" algn="ctr">
          <a:solidFill>
            <a:srgbClr val="FFFFFF"/>
          </a:solidFill>
          <a:round/>
          <a:headEnd/>
          <a:tailEnd/>
        </a:ln>
      </xdr:spPr>
    </xdr:cxnSp>
    <xdr:clientData/>
  </xdr:twoCellAnchor>
  <xdr:twoCellAnchor editAs="oneCell">
    <xdr:from>
      <xdr:col>0</xdr:col>
      <xdr:colOff>190500</xdr:colOff>
      <xdr:row>0</xdr:row>
      <xdr:rowOff>114300</xdr:rowOff>
    </xdr:from>
    <xdr:to>
      <xdr:col>0</xdr:col>
      <xdr:colOff>1092200</xdr:colOff>
      <xdr:row>4</xdr:row>
      <xdr:rowOff>171076</xdr:rowOff>
    </xdr:to>
    <xdr:pic>
      <xdr:nvPicPr>
        <xdr:cNvPr id="3" name="Imagen 2">
          <a:extLst>
            <a:ext uri="{FF2B5EF4-FFF2-40B4-BE49-F238E27FC236}">
              <a16:creationId xmlns:a16="http://schemas.microsoft.com/office/drawing/2014/main" id="{95E5B3B1-84F8-417C-ACA9-4F801F5297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14300"/>
          <a:ext cx="901700" cy="971176"/>
        </a:xfrm>
        <a:prstGeom prst="rect">
          <a:avLst/>
        </a:prstGeom>
        <a:noFill/>
        <a:ln>
          <a:noFill/>
        </a:ln>
      </xdr:spPr>
    </xdr:pic>
    <xdr:clientData/>
  </xdr:twoCellAnchor>
  <xdr:twoCellAnchor>
    <xdr:from>
      <xdr:col>3</xdr:col>
      <xdr:colOff>555625</xdr:colOff>
      <xdr:row>21</xdr:row>
      <xdr:rowOff>184149</xdr:rowOff>
    </xdr:from>
    <xdr:to>
      <xdr:col>6</xdr:col>
      <xdr:colOff>736600</xdr:colOff>
      <xdr:row>34</xdr:row>
      <xdr:rowOff>152400</xdr:rowOff>
    </xdr:to>
    <xdr:graphicFrame macro="">
      <xdr:nvGraphicFramePr>
        <xdr:cNvPr id="4" name="Gráfico 3">
          <a:extLst>
            <a:ext uri="{FF2B5EF4-FFF2-40B4-BE49-F238E27FC236}">
              <a16:creationId xmlns:a16="http://schemas.microsoft.com/office/drawing/2014/main" id="{64E97431-8134-4622-B024-3ACF7F3A4B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272144</xdr:colOff>
      <xdr:row>28</xdr:row>
      <xdr:rowOff>330652</xdr:rowOff>
    </xdr:from>
    <xdr:to>
      <xdr:col>4</xdr:col>
      <xdr:colOff>742623</xdr:colOff>
      <xdr:row>54</xdr:row>
      <xdr:rowOff>131231</xdr:rowOff>
    </xdr:to>
    <xdr:sp macro="" textlink="">
      <xdr:nvSpPr>
        <xdr:cNvPr id="3" name="Text Box 8">
          <a:extLst>
            <a:ext uri="{FF2B5EF4-FFF2-40B4-BE49-F238E27FC236}">
              <a16:creationId xmlns:a16="http://schemas.microsoft.com/office/drawing/2014/main" id="{00000000-0008-0000-0200-000003000000}"/>
            </a:ext>
          </a:extLst>
        </xdr:cNvPr>
        <xdr:cNvSpPr txBox="1">
          <a:spLocks noChangeArrowheads="1"/>
        </xdr:cNvSpPr>
      </xdr:nvSpPr>
      <xdr:spPr bwMode="auto">
        <a:xfrm>
          <a:off x="272144" y="3578677"/>
          <a:ext cx="4822726" cy="4361091"/>
        </a:xfrm>
        <a:prstGeom prst="rect">
          <a:avLst/>
        </a:prstGeom>
        <a:noFill/>
        <a:ln w="9525">
          <a:noFill/>
          <a:miter lim="800000"/>
          <a:headEnd/>
          <a:tailEnd/>
        </a:ln>
      </xdr:spPr>
      <xdr:txBody>
        <a:bodyPr vertOverflow="clip" wrap="square" lIns="27432" tIns="22860" rIns="27432" bIns="0" anchor="t" upright="1"/>
        <a:lstStyle/>
        <a:p>
          <a:pPr algn="just" rtl="0">
            <a:defRPr sz="1000"/>
          </a:pPr>
          <a:r>
            <a:rPr lang="es-ES" sz="1000" b="1" i="0" strike="noStrike">
              <a:solidFill>
                <a:srgbClr val="000000"/>
              </a:solidFill>
              <a:latin typeface="Arial"/>
              <a:cs typeface="Arial"/>
            </a:rPr>
            <a:t>CRITICIDAD DEL RIESGO</a:t>
          </a:r>
          <a:endParaRPr lang="es-ES" sz="1000" b="1" i="0" strike="noStrike">
            <a:solidFill>
              <a:srgbClr val="0000FF"/>
            </a:solidFill>
            <a:latin typeface="Arial"/>
            <a:cs typeface="Arial"/>
          </a:endParaRP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Extremo </a:t>
          </a:r>
          <a:r>
            <a:rPr lang="es-ES" sz="1000" b="0" i="0" strike="noStrike">
              <a:solidFill>
                <a:srgbClr val="000000"/>
              </a:solidFill>
              <a:latin typeface="Arial"/>
              <a:cs typeface="Arial"/>
            </a:rPr>
            <a:t>: Compromete la viabilidad de la empresa, la cristalización del riesgo podría llevarla a su desaparición. Las pérdidas son tan extremas que la destrucción de valor puede decirse que es total. Existe muy baja o nula capacidad de respuesta frente al riesgo.</a:t>
          </a: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Alto :</a:t>
          </a:r>
          <a:r>
            <a:rPr lang="es-ES" sz="1000" b="0" i="0" strike="noStrike">
              <a:solidFill>
                <a:srgbClr val="000000"/>
              </a:solidFill>
              <a:latin typeface="Arial"/>
              <a:cs typeface="Arial"/>
            </a:rPr>
            <a:t> Compromete seriamente a la organización, la cristalización del riesgo puede llevarla a una intervención del estado como garante, frente a los terceros afectados. Las pérdidas son muy significativas, al punto de poner en duda la viabilidad futura de la institución, puede decirse que  la destrucción de valor es muy significativa. Existe baja  o moderada capacidad de respuesta frente al riesgo, pero requiere de un plan de acción inmediato avalado por la alta gerencia. </a:t>
          </a: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Moderado </a:t>
          </a:r>
          <a:r>
            <a:rPr lang="es-ES" sz="1000" b="0" i="0" strike="noStrike">
              <a:solidFill>
                <a:srgbClr val="000000"/>
              </a:solidFill>
              <a:latin typeface="Arial"/>
              <a:cs typeface="Arial"/>
            </a:rPr>
            <a:t>: Compromete a la organización, aunque no tan significativamente, la cristalización del riesgo puede llevarla al reconocimiento de pérdidas, que de no controlarse rápidamente, puede convertirse en un impacto mayor. Las pérdidas podrían ser significativas, pero pueden corregirse, sin comprometer la viabilidad futura de la empresa. Existe capacidad de respuesta,  puede decirse que  la destrucción de valor podría ser  significativa si no son efectivas las estrategias de mitigación del riesgo.</a:t>
          </a:r>
        </a:p>
        <a:p>
          <a:pPr algn="just" rtl="0">
            <a:defRPr sz="1000"/>
          </a:pPr>
          <a:endParaRPr lang="es-ES" sz="1000" b="0" i="0" strike="noStrike">
            <a:solidFill>
              <a:srgbClr val="000000"/>
            </a:solidFill>
            <a:latin typeface="Arial"/>
            <a:cs typeface="Arial"/>
          </a:endParaRPr>
        </a:p>
        <a:p>
          <a:pPr algn="just" rtl="0">
            <a:defRPr sz="1000"/>
          </a:pPr>
          <a:r>
            <a:rPr lang="es-ES" sz="1000" b="1" i="0" strike="noStrike">
              <a:solidFill>
                <a:srgbClr val="000000"/>
              </a:solidFill>
              <a:latin typeface="Arial"/>
              <a:cs typeface="Arial"/>
            </a:rPr>
            <a:t>Bajo :</a:t>
          </a:r>
          <a:r>
            <a:rPr lang="es-ES" sz="1000" b="0" i="0" strike="noStrike">
              <a:solidFill>
                <a:srgbClr val="000000"/>
              </a:solidFill>
              <a:latin typeface="Arial"/>
              <a:cs typeface="Arial"/>
            </a:rPr>
            <a:t> Podría llegar a comprometer a la</a:t>
          </a:r>
          <a:r>
            <a:rPr lang="es-ES" sz="1000" b="0" i="0" strike="noStrike" baseline="0">
              <a:solidFill>
                <a:srgbClr val="000000"/>
              </a:solidFill>
              <a:latin typeface="Arial"/>
              <a:cs typeface="Arial"/>
            </a:rPr>
            <a:t> organización</a:t>
          </a:r>
          <a:r>
            <a:rPr lang="es-ES" sz="1000" b="0" i="0" strike="noStrike">
              <a:solidFill>
                <a:srgbClr val="000000"/>
              </a:solidFill>
              <a:latin typeface="Arial"/>
              <a:cs typeface="Arial"/>
            </a:rPr>
            <a:t> de alguna manera, la cristalización del riesgo puede llevarla al reconocimiento de algunas pérdidas, que deben controlarse tácticamente. Existe plena capacidad de reacción que puede planearse para la mitigación del riesgo. La empresa podría convivir con el riesgo, sin embargo cuando sea prudente la  implementación de medidas correctivas, deben adoptarse para prevenir una eventual destrucción de valor de la institución.</a:t>
          </a:r>
        </a:p>
      </xdr:txBody>
    </xdr:sp>
    <xdr:clientData/>
  </xdr:twoCellAnchor>
  <xdr:twoCellAnchor>
    <xdr:from>
      <xdr:col>2</xdr:col>
      <xdr:colOff>876300</xdr:colOff>
      <xdr:row>58</xdr:row>
      <xdr:rowOff>371475</xdr:rowOff>
    </xdr:from>
    <xdr:to>
      <xdr:col>2</xdr:col>
      <xdr:colOff>885825</xdr:colOff>
      <xdr:row>62</xdr:row>
      <xdr:rowOff>142875</xdr:rowOff>
    </xdr:to>
    <xdr:sp macro="" textlink="">
      <xdr:nvSpPr>
        <xdr:cNvPr id="14" name="Line 1">
          <a:extLst>
            <a:ext uri="{FF2B5EF4-FFF2-40B4-BE49-F238E27FC236}">
              <a16:creationId xmlns:a16="http://schemas.microsoft.com/office/drawing/2014/main" id="{00000000-0008-0000-0200-00000E000000}"/>
            </a:ext>
          </a:extLst>
        </xdr:cNvPr>
        <xdr:cNvSpPr>
          <a:spLocks noChangeShapeType="1"/>
        </xdr:cNvSpPr>
      </xdr:nvSpPr>
      <xdr:spPr bwMode="auto">
        <a:xfrm flipV="1">
          <a:off x="876300" y="4895850"/>
          <a:ext cx="9525" cy="609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885825</xdr:colOff>
      <xdr:row>63</xdr:row>
      <xdr:rowOff>152400</xdr:rowOff>
    </xdr:from>
    <xdr:to>
      <xdr:col>5</xdr:col>
      <xdr:colOff>104775</xdr:colOff>
      <xdr:row>63</xdr:row>
      <xdr:rowOff>152400</xdr:rowOff>
    </xdr:to>
    <xdr:sp macro="" textlink="">
      <xdr:nvSpPr>
        <xdr:cNvPr id="15" name="Line 2">
          <a:extLst>
            <a:ext uri="{FF2B5EF4-FFF2-40B4-BE49-F238E27FC236}">
              <a16:creationId xmlns:a16="http://schemas.microsoft.com/office/drawing/2014/main" id="{00000000-0008-0000-0200-00000F000000}"/>
            </a:ext>
          </a:extLst>
        </xdr:cNvPr>
        <xdr:cNvSpPr>
          <a:spLocks noChangeShapeType="1"/>
        </xdr:cNvSpPr>
      </xdr:nvSpPr>
      <xdr:spPr bwMode="auto">
        <a:xfrm>
          <a:off x="885825" y="5514975"/>
          <a:ext cx="2047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1176334</xdr:colOff>
      <xdr:row>63</xdr:row>
      <xdr:rowOff>133350</xdr:rowOff>
    </xdr:from>
    <xdr:to>
      <xdr:col>7</xdr:col>
      <xdr:colOff>1252534</xdr:colOff>
      <xdr:row>63</xdr:row>
      <xdr:rowOff>133350</xdr:rowOff>
    </xdr:to>
    <xdr:sp macro="" textlink="">
      <xdr:nvSpPr>
        <xdr:cNvPr id="16" name="Line 3">
          <a:extLst>
            <a:ext uri="{FF2B5EF4-FFF2-40B4-BE49-F238E27FC236}">
              <a16:creationId xmlns:a16="http://schemas.microsoft.com/office/drawing/2014/main" id="{00000000-0008-0000-0200-000010000000}"/>
            </a:ext>
          </a:extLst>
        </xdr:cNvPr>
        <xdr:cNvSpPr>
          <a:spLocks noChangeShapeType="1"/>
        </xdr:cNvSpPr>
      </xdr:nvSpPr>
      <xdr:spPr bwMode="auto">
        <a:xfrm>
          <a:off x="7010397" y="26077069"/>
          <a:ext cx="28384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8</xdr:col>
      <xdr:colOff>278606</xdr:colOff>
      <xdr:row>58</xdr:row>
      <xdr:rowOff>95250</xdr:rowOff>
    </xdr:from>
    <xdr:to>
      <xdr:col>8</xdr:col>
      <xdr:colOff>833438</xdr:colOff>
      <xdr:row>62</xdr:row>
      <xdr:rowOff>66676</xdr:rowOff>
    </xdr:to>
    <xdr:sp macro="" textlink="">
      <xdr:nvSpPr>
        <xdr:cNvPr id="17" name="Text Box 4">
          <a:extLst>
            <a:ext uri="{FF2B5EF4-FFF2-40B4-BE49-F238E27FC236}">
              <a16:creationId xmlns:a16="http://schemas.microsoft.com/office/drawing/2014/main" id="{00000000-0008-0000-0200-000011000000}"/>
            </a:ext>
          </a:extLst>
        </xdr:cNvPr>
        <xdr:cNvSpPr txBox="1">
          <a:spLocks noChangeArrowheads="1"/>
        </xdr:cNvSpPr>
      </xdr:nvSpPr>
      <xdr:spPr bwMode="auto">
        <a:xfrm>
          <a:off x="9029700" y="10608469"/>
          <a:ext cx="554832" cy="1971675"/>
        </a:xfrm>
        <a:prstGeom prst="rect">
          <a:avLst/>
        </a:prstGeom>
        <a:noFill/>
        <a:ln w="9525">
          <a:noFill/>
          <a:miter lim="800000"/>
          <a:headEnd/>
          <a:tailEnd/>
        </a:ln>
      </xdr:spPr>
      <xdr:txBody>
        <a:bodyPr vertOverflow="clip" vert="vert270" wrap="square" lIns="36576" tIns="27432" rIns="36576" bIns="27432" anchor="ctr" upright="1"/>
        <a:lstStyle/>
        <a:p>
          <a:pPr algn="ctr" rtl="0">
            <a:defRPr sz="1000"/>
          </a:pPr>
          <a:r>
            <a:rPr lang="es-ES" sz="1200" b="1" i="0" strike="noStrike">
              <a:solidFill>
                <a:srgbClr val="000000"/>
              </a:solidFill>
              <a:latin typeface="Arial"/>
              <a:cs typeface="Arial"/>
            </a:rPr>
            <a:t>PROBABILIDAD DE OCURRENCIA</a:t>
          </a:r>
        </a:p>
      </xdr:txBody>
    </xdr:sp>
    <xdr:clientData/>
  </xdr:twoCellAnchor>
  <xdr:twoCellAnchor>
    <xdr:from>
      <xdr:col>2</xdr:col>
      <xdr:colOff>914400</xdr:colOff>
      <xdr:row>62</xdr:row>
      <xdr:rowOff>9525</xdr:rowOff>
    </xdr:from>
    <xdr:to>
      <xdr:col>2</xdr:col>
      <xdr:colOff>914400</xdr:colOff>
      <xdr:row>62</xdr:row>
      <xdr:rowOff>504825</xdr:rowOff>
    </xdr:to>
    <xdr:sp macro="" textlink="">
      <xdr:nvSpPr>
        <xdr:cNvPr id="18" name="Line 5">
          <a:extLst>
            <a:ext uri="{FF2B5EF4-FFF2-40B4-BE49-F238E27FC236}">
              <a16:creationId xmlns:a16="http://schemas.microsoft.com/office/drawing/2014/main" id="{00000000-0008-0000-0200-000012000000}"/>
            </a:ext>
          </a:extLst>
        </xdr:cNvPr>
        <xdr:cNvSpPr>
          <a:spLocks noChangeShapeType="1"/>
        </xdr:cNvSpPr>
      </xdr:nvSpPr>
      <xdr:spPr bwMode="auto">
        <a:xfrm flipV="1">
          <a:off x="914400" y="1181100"/>
          <a:ext cx="0"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100853</xdr:colOff>
      <xdr:row>0</xdr:row>
      <xdr:rowOff>11206</xdr:rowOff>
    </xdr:from>
    <xdr:to>
      <xdr:col>0</xdr:col>
      <xdr:colOff>1210235</xdr:colOff>
      <xdr:row>3</xdr:row>
      <xdr:rowOff>156882</xdr:rowOff>
    </xdr:to>
    <xdr:pic>
      <xdr:nvPicPr>
        <xdr:cNvPr id="2" name="Imagen 1">
          <a:extLst>
            <a:ext uri="{FF2B5EF4-FFF2-40B4-BE49-F238E27FC236}">
              <a16:creationId xmlns:a16="http://schemas.microsoft.com/office/drawing/2014/main" id="{0FC4D1D6-2983-4BE8-B276-10D5AB213C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53" y="11206"/>
          <a:ext cx="1109382" cy="110938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VIG-M-AM-PGG-05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11 FORMULAS"/>
      <sheetName val="9 RIESGO DEL PROCESO"/>
    </sheetNames>
    <sheetDataSet>
      <sheetData sheetId="0" refreshError="1"/>
      <sheetData sheetId="1" refreshError="1"/>
      <sheetData sheetId="2">
        <row r="11">
          <cell r="X11" t="str">
            <v>Menor a 10 SMLMV</v>
          </cell>
          <cell r="Y11" t="str">
            <v>El riesgo afecta la imagen de algún área de la organización.</v>
          </cell>
        </row>
        <row r="12">
          <cell r="X12" t="str">
            <v>Entre 10 y 50 SMLMV</v>
          </cell>
          <cell r="Y12" t="str">
            <v>El riesgo afecta la imagen de la entidad internamente, de conocimiento general nivel interno, de junta directiva y accionistas y/o de proveedores.</v>
          </cell>
        </row>
        <row r="13">
          <cell r="X13" t="str">
            <v>Entre 50 y 100 SMLMV</v>
          </cell>
          <cell r="Y13" t="str">
            <v>El riesgo afecta la imagen de la entidad con algunos usuarios de relevancia frente al logro de los objetivos.</v>
          </cell>
        </row>
        <row r="14">
          <cell r="X14" t="str">
            <v>Entre 100 y 500 SMLMV</v>
          </cell>
          <cell r="Y14" t="str">
            <v>El riesgo afecta la imagen de la entidad con efecto publicitario sostenido a nivel de sector administrativo, nivel departamental o municipal.</v>
          </cell>
        </row>
        <row r="15">
          <cell r="X15" t="str">
            <v>Mayor a 500 SMLMV</v>
          </cell>
          <cell r="Y15" t="str">
            <v>El riesgo afecta la imagen de la entidad a nivel nacional, con efecto publicitario sostenido a nivel país</v>
          </cell>
        </row>
        <row r="16">
          <cell r="X16" t="str">
            <v>N/A</v>
          </cell>
          <cell r="Y16" t="str">
            <v>N/A</v>
          </cell>
        </row>
      </sheetData>
      <sheetData sheetId="3" refreshError="1"/>
      <sheetData sheetId="4" refreshError="1"/>
      <sheetData sheetId="5" refreshError="1"/>
      <sheetData sheetId="6" refreshError="1"/>
      <sheetData sheetId="7" refreshError="1"/>
      <sheetData sheetId="8">
        <row r="4">
          <cell r="A4" t="str">
            <v>A_Ejecución_y_Administración_de_procesos</v>
          </cell>
        </row>
        <row r="5">
          <cell r="A5" t="str">
            <v>B_Fraude_Externo</v>
          </cell>
        </row>
        <row r="6">
          <cell r="A6" t="str">
            <v>C_Fraude_Interno</v>
          </cell>
        </row>
        <row r="7">
          <cell r="A7" t="str">
            <v>D_Fallas_Tecnológicas</v>
          </cell>
        </row>
        <row r="8">
          <cell r="A8" t="str">
            <v>E_Relaciones_Laborales</v>
          </cell>
        </row>
        <row r="9">
          <cell r="A9" t="str">
            <v>F_Usuarios_Productos_y_Prácticas_Organizacionales</v>
          </cell>
        </row>
        <row r="10">
          <cell r="A10" t="str">
            <v>G_Daños_Activos_Físicos</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A16" zoomScale="115" zoomScaleNormal="115" workbookViewId="0">
      <selection activeCell="D6" sqref="D6"/>
    </sheetView>
  </sheetViews>
  <sheetFormatPr baseColWidth="10" defaultColWidth="4.7109375" defaultRowHeight="12" customHeight="1"/>
  <cols>
    <col min="1" max="1" width="15.42578125" style="3" customWidth="1"/>
    <col min="2" max="6" width="13.42578125" style="23" customWidth="1"/>
    <col min="7" max="7" width="3.28515625" style="3" customWidth="1"/>
    <col min="8" max="9" width="4.7109375" style="3" customWidth="1"/>
    <col min="10" max="10" width="14.28515625" style="3" customWidth="1"/>
    <col min="11" max="11" width="8.7109375" style="3" customWidth="1"/>
    <col min="12" max="12" width="9.140625" style="3" customWidth="1"/>
    <col min="13" max="256" width="4.7109375" style="3"/>
    <col min="257" max="257" width="15.42578125" style="3" customWidth="1"/>
    <col min="258" max="262" width="13.42578125" style="3" customWidth="1"/>
    <col min="263" max="263" width="3.28515625" style="3" customWidth="1"/>
    <col min="264" max="265" width="4.7109375" style="3" customWidth="1"/>
    <col min="266" max="266" width="14.28515625" style="3" customWidth="1"/>
    <col min="267" max="267" width="8.7109375" style="3" customWidth="1"/>
    <col min="268" max="268" width="9.140625" style="3" customWidth="1"/>
    <col min="269" max="512" width="4.7109375" style="3"/>
    <col min="513" max="513" width="15.42578125" style="3" customWidth="1"/>
    <col min="514" max="518" width="13.42578125" style="3" customWidth="1"/>
    <col min="519" max="519" width="3.28515625" style="3" customWidth="1"/>
    <col min="520" max="521" width="4.7109375" style="3" customWidth="1"/>
    <col min="522" max="522" width="14.28515625" style="3" customWidth="1"/>
    <col min="523" max="523" width="8.7109375" style="3" customWidth="1"/>
    <col min="524" max="524" width="9.140625" style="3" customWidth="1"/>
    <col min="525" max="768" width="4.7109375" style="3"/>
    <col min="769" max="769" width="15.42578125" style="3" customWidth="1"/>
    <col min="770" max="774" width="13.42578125" style="3" customWidth="1"/>
    <col min="775" max="775" width="3.28515625" style="3" customWidth="1"/>
    <col min="776" max="777" width="4.7109375" style="3" customWidth="1"/>
    <col min="778" max="778" width="14.28515625" style="3" customWidth="1"/>
    <col min="779" max="779" width="8.7109375" style="3" customWidth="1"/>
    <col min="780" max="780" width="9.140625" style="3" customWidth="1"/>
    <col min="781" max="1024" width="4.7109375" style="3"/>
    <col min="1025" max="1025" width="15.42578125" style="3" customWidth="1"/>
    <col min="1026" max="1030" width="13.42578125" style="3" customWidth="1"/>
    <col min="1031" max="1031" width="3.28515625" style="3" customWidth="1"/>
    <col min="1032" max="1033" width="4.7109375" style="3" customWidth="1"/>
    <col min="1034" max="1034" width="14.28515625" style="3" customWidth="1"/>
    <col min="1035" max="1035" width="8.7109375" style="3" customWidth="1"/>
    <col min="1036" max="1036" width="9.140625" style="3" customWidth="1"/>
    <col min="1037" max="1280" width="4.7109375" style="3"/>
    <col min="1281" max="1281" width="15.42578125" style="3" customWidth="1"/>
    <col min="1282" max="1286" width="13.42578125" style="3" customWidth="1"/>
    <col min="1287" max="1287" width="3.28515625" style="3" customWidth="1"/>
    <col min="1288" max="1289" width="4.7109375" style="3" customWidth="1"/>
    <col min="1290" max="1290" width="14.28515625" style="3" customWidth="1"/>
    <col min="1291" max="1291" width="8.7109375" style="3" customWidth="1"/>
    <col min="1292" max="1292" width="9.140625" style="3" customWidth="1"/>
    <col min="1293" max="1536" width="4.7109375" style="3"/>
    <col min="1537" max="1537" width="15.42578125" style="3" customWidth="1"/>
    <col min="1538" max="1542" width="13.42578125" style="3" customWidth="1"/>
    <col min="1543" max="1543" width="3.28515625" style="3" customWidth="1"/>
    <col min="1544" max="1545" width="4.7109375" style="3" customWidth="1"/>
    <col min="1546" max="1546" width="14.28515625" style="3" customWidth="1"/>
    <col min="1547" max="1547" width="8.7109375" style="3" customWidth="1"/>
    <col min="1548" max="1548" width="9.140625" style="3" customWidth="1"/>
    <col min="1549" max="1792" width="4.7109375" style="3"/>
    <col min="1793" max="1793" width="15.42578125" style="3" customWidth="1"/>
    <col min="1794" max="1798" width="13.42578125" style="3" customWidth="1"/>
    <col min="1799" max="1799" width="3.28515625" style="3" customWidth="1"/>
    <col min="1800" max="1801" width="4.7109375" style="3" customWidth="1"/>
    <col min="1802" max="1802" width="14.28515625" style="3" customWidth="1"/>
    <col min="1803" max="1803" width="8.7109375" style="3" customWidth="1"/>
    <col min="1804" max="1804" width="9.140625" style="3" customWidth="1"/>
    <col min="1805" max="2048" width="4.7109375" style="3"/>
    <col min="2049" max="2049" width="15.42578125" style="3" customWidth="1"/>
    <col min="2050" max="2054" width="13.42578125" style="3" customWidth="1"/>
    <col min="2055" max="2055" width="3.28515625" style="3" customWidth="1"/>
    <col min="2056" max="2057" width="4.7109375" style="3" customWidth="1"/>
    <col min="2058" max="2058" width="14.28515625" style="3" customWidth="1"/>
    <col min="2059" max="2059" width="8.7109375" style="3" customWidth="1"/>
    <col min="2060" max="2060" width="9.140625" style="3" customWidth="1"/>
    <col min="2061" max="2304" width="4.7109375" style="3"/>
    <col min="2305" max="2305" width="15.42578125" style="3" customWidth="1"/>
    <col min="2306" max="2310" width="13.42578125" style="3" customWidth="1"/>
    <col min="2311" max="2311" width="3.28515625" style="3" customWidth="1"/>
    <col min="2312" max="2313" width="4.7109375" style="3" customWidth="1"/>
    <col min="2314" max="2314" width="14.28515625" style="3" customWidth="1"/>
    <col min="2315" max="2315" width="8.7109375" style="3" customWidth="1"/>
    <col min="2316" max="2316" width="9.140625" style="3" customWidth="1"/>
    <col min="2317" max="2560" width="4.7109375" style="3"/>
    <col min="2561" max="2561" width="15.42578125" style="3" customWidth="1"/>
    <col min="2562" max="2566" width="13.42578125" style="3" customWidth="1"/>
    <col min="2567" max="2567" width="3.28515625" style="3" customWidth="1"/>
    <col min="2568" max="2569" width="4.7109375" style="3" customWidth="1"/>
    <col min="2570" max="2570" width="14.28515625" style="3" customWidth="1"/>
    <col min="2571" max="2571" width="8.7109375" style="3" customWidth="1"/>
    <col min="2572" max="2572" width="9.140625" style="3" customWidth="1"/>
    <col min="2573" max="2816" width="4.7109375" style="3"/>
    <col min="2817" max="2817" width="15.42578125" style="3" customWidth="1"/>
    <col min="2818" max="2822" width="13.42578125" style="3" customWidth="1"/>
    <col min="2823" max="2823" width="3.28515625" style="3" customWidth="1"/>
    <col min="2824" max="2825" width="4.7109375" style="3" customWidth="1"/>
    <col min="2826" max="2826" width="14.28515625" style="3" customWidth="1"/>
    <col min="2827" max="2827" width="8.7109375" style="3" customWidth="1"/>
    <col min="2828" max="2828" width="9.140625" style="3" customWidth="1"/>
    <col min="2829" max="3072" width="4.7109375" style="3"/>
    <col min="3073" max="3073" width="15.42578125" style="3" customWidth="1"/>
    <col min="3074" max="3078" width="13.42578125" style="3" customWidth="1"/>
    <col min="3079" max="3079" width="3.28515625" style="3" customWidth="1"/>
    <col min="3080" max="3081" width="4.7109375" style="3" customWidth="1"/>
    <col min="3082" max="3082" width="14.28515625" style="3" customWidth="1"/>
    <col min="3083" max="3083" width="8.7109375" style="3" customWidth="1"/>
    <col min="3084" max="3084" width="9.140625" style="3" customWidth="1"/>
    <col min="3085" max="3328" width="4.7109375" style="3"/>
    <col min="3329" max="3329" width="15.42578125" style="3" customWidth="1"/>
    <col min="3330" max="3334" width="13.42578125" style="3" customWidth="1"/>
    <col min="3335" max="3335" width="3.28515625" style="3" customWidth="1"/>
    <col min="3336" max="3337" width="4.7109375" style="3" customWidth="1"/>
    <col min="3338" max="3338" width="14.28515625" style="3" customWidth="1"/>
    <col min="3339" max="3339" width="8.7109375" style="3" customWidth="1"/>
    <col min="3340" max="3340" width="9.140625" style="3" customWidth="1"/>
    <col min="3341" max="3584" width="4.7109375" style="3"/>
    <col min="3585" max="3585" width="15.42578125" style="3" customWidth="1"/>
    <col min="3586" max="3590" width="13.42578125" style="3" customWidth="1"/>
    <col min="3591" max="3591" width="3.28515625" style="3" customWidth="1"/>
    <col min="3592" max="3593" width="4.7109375" style="3" customWidth="1"/>
    <col min="3594" max="3594" width="14.28515625" style="3" customWidth="1"/>
    <col min="3595" max="3595" width="8.7109375" style="3" customWidth="1"/>
    <col min="3596" max="3596" width="9.140625" style="3" customWidth="1"/>
    <col min="3597" max="3840" width="4.7109375" style="3"/>
    <col min="3841" max="3841" width="15.42578125" style="3" customWidth="1"/>
    <col min="3842" max="3846" width="13.42578125" style="3" customWidth="1"/>
    <col min="3847" max="3847" width="3.28515625" style="3" customWidth="1"/>
    <col min="3848" max="3849" width="4.7109375" style="3" customWidth="1"/>
    <col min="3850" max="3850" width="14.28515625" style="3" customWidth="1"/>
    <col min="3851" max="3851" width="8.7109375" style="3" customWidth="1"/>
    <col min="3852" max="3852" width="9.140625" style="3" customWidth="1"/>
    <col min="3853" max="4096" width="4.7109375" style="3"/>
    <col min="4097" max="4097" width="15.42578125" style="3" customWidth="1"/>
    <col min="4098" max="4102" width="13.42578125" style="3" customWidth="1"/>
    <col min="4103" max="4103" width="3.28515625" style="3" customWidth="1"/>
    <col min="4104" max="4105" width="4.7109375" style="3" customWidth="1"/>
    <col min="4106" max="4106" width="14.28515625" style="3" customWidth="1"/>
    <col min="4107" max="4107" width="8.7109375" style="3" customWidth="1"/>
    <col min="4108" max="4108" width="9.140625" style="3" customWidth="1"/>
    <col min="4109" max="4352" width="4.7109375" style="3"/>
    <col min="4353" max="4353" width="15.42578125" style="3" customWidth="1"/>
    <col min="4354" max="4358" width="13.42578125" style="3" customWidth="1"/>
    <col min="4359" max="4359" width="3.28515625" style="3" customWidth="1"/>
    <col min="4360" max="4361" width="4.7109375" style="3" customWidth="1"/>
    <col min="4362" max="4362" width="14.28515625" style="3" customWidth="1"/>
    <col min="4363" max="4363" width="8.7109375" style="3" customWidth="1"/>
    <col min="4364" max="4364" width="9.140625" style="3" customWidth="1"/>
    <col min="4365" max="4608" width="4.7109375" style="3"/>
    <col min="4609" max="4609" width="15.42578125" style="3" customWidth="1"/>
    <col min="4610" max="4614" width="13.42578125" style="3" customWidth="1"/>
    <col min="4615" max="4615" width="3.28515625" style="3" customWidth="1"/>
    <col min="4616" max="4617" width="4.7109375" style="3" customWidth="1"/>
    <col min="4618" max="4618" width="14.28515625" style="3" customWidth="1"/>
    <col min="4619" max="4619" width="8.7109375" style="3" customWidth="1"/>
    <col min="4620" max="4620" width="9.140625" style="3" customWidth="1"/>
    <col min="4621" max="4864" width="4.7109375" style="3"/>
    <col min="4865" max="4865" width="15.42578125" style="3" customWidth="1"/>
    <col min="4866" max="4870" width="13.42578125" style="3" customWidth="1"/>
    <col min="4871" max="4871" width="3.28515625" style="3" customWidth="1"/>
    <col min="4872" max="4873" width="4.7109375" style="3" customWidth="1"/>
    <col min="4874" max="4874" width="14.28515625" style="3" customWidth="1"/>
    <col min="4875" max="4875" width="8.7109375" style="3" customWidth="1"/>
    <col min="4876" max="4876" width="9.140625" style="3" customWidth="1"/>
    <col min="4877" max="5120" width="4.7109375" style="3"/>
    <col min="5121" max="5121" width="15.42578125" style="3" customWidth="1"/>
    <col min="5122" max="5126" width="13.42578125" style="3" customWidth="1"/>
    <col min="5127" max="5127" width="3.28515625" style="3" customWidth="1"/>
    <col min="5128" max="5129" width="4.7109375" style="3" customWidth="1"/>
    <col min="5130" max="5130" width="14.28515625" style="3" customWidth="1"/>
    <col min="5131" max="5131" width="8.7109375" style="3" customWidth="1"/>
    <col min="5132" max="5132" width="9.140625" style="3" customWidth="1"/>
    <col min="5133" max="5376" width="4.7109375" style="3"/>
    <col min="5377" max="5377" width="15.42578125" style="3" customWidth="1"/>
    <col min="5378" max="5382" width="13.42578125" style="3" customWidth="1"/>
    <col min="5383" max="5383" width="3.28515625" style="3" customWidth="1"/>
    <col min="5384" max="5385" width="4.7109375" style="3" customWidth="1"/>
    <col min="5386" max="5386" width="14.28515625" style="3" customWidth="1"/>
    <col min="5387" max="5387" width="8.7109375" style="3" customWidth="1"/>
    <col min="5388" max="5388" width="9.140625" style="3" customWidth="1"/>
    <col min="5389" max="5632" width="4.7109375" style="3"/>
    <col min="5633" max="5633" width="15.42578125" style="3" customWidth="1"/>
    <col min="5634" max="5638" width="13.42578125" style="3" customWidth="1"/>
    <col min="5639" max="5639" width="3.28515625" style="3" customWidth="1"/>
    <col min="5640" max="5641" width="4.7109375" style="3" customWidth="1"/>
    <col min="5642" max="5642" width="14.28515625" style="3" customWidth="1"/>
    <col min="5643" max="5643" width="8.7109375" style="3" customWidth="1"/>
    <col min="5644" max="5644" width="9.140625" style="3" customWidth="1"/>
    <col min="5645" max="5888" width="4.7109375" style="3"/>
    <col min="5889" max="5889" width="15.42578125" style="3" customWidth="1"/>
    <col min="5890" max="5894" width="13.42578125" style="3" customWidth="1"/>
    <col min="5895" max="5895" width="3.28515625" style="3" customWidth="1"/>
    <col min="5896" max="5897" width="4.7109375" style="3" customWidth="1"/>
    <col min="5898" max="5898" width="14.28515625" style="3" customWidth="1"/>
    <col min="5899" max="5899" width="8.7109375" style="3" customWidth="1"/>
    <col min="5900" max="5900" width="9.140625" style="3" customWidth="1"/>
    <col min="5901" max="6144" width="4.7109375" style="3"/>
    <col min="6145" max="6145" width="15.42578125" style="3" customWidth="1"/>
    <col min="6146" max="6150" width="13.42578125" style="3" customWidth="1"/>
    <col min="6151" max="6151" width="3.28515625" style="3" customWidth="1"/>
    <col min="6152" max="6153" width="4.7109375" style="3" customWidth="1"/>
    <col min="6154" max="6154" width="14.28515625" style="3" customWidth="1"/>
    <col min="6155" max="6155" width="8.7109375" style="3" customWidth="1"/>
    <col min="6156" max="6156" width="9.140625" style="3" customWidth="1"/>
    <col min="6157" max="6400" width="4.7109375" style="3"/>
    <col min="6401" max="6401" width="15.42578125" style="3" customWidth="1"/>
    <col min="6402" max="6406" width="13.42578125" style="3" customWidth="1"/>
    <col min="6407" max="6407" width="3.28515625" style="3" customWidth="1"/>
    <col min="6408" max="6409" width="4.7109375" style="3" customWidth="1"/>
    <col min="6410" max="6410" width="14.28515625" style="3" customWidth="1"/>
    <col min="6411" max="6411" width="8.7109375" style="3" customWidth="1"/>
    <col min="6412" max="6412" width="9.140625" style="3" customWidth="1"/>
    <col min="6413" max="6656" width="4.7109375" style="3"/>
    <col min="6657" max="6657" width="15.42578125" style="3" customWidth="1"/>
    <col min="6658" max="6662" width="13.42578125" style="3" customWidth="1"/>
    <col min="6663" max="6663" width="3.28515625" style="3" customWidth="1"/>
    <col min="6664" max="6665" width="4.7109375" style="3" customWidth="1"/>
    <col min="6666" max="6666" width="14.28515625" style="3" customWidth="1"/>
    <col min="6667" max="6667" width="8.7109375" style="3" customWidth="1"/>
    <col min="6668" max="6668" width="9.140625" style="3" customWidth="1"/>
    <col min="6669" max="6912" width="4.7109375" style="3"/>
    <col min="6913" max="6913" width="15.42578125" style="3" customWidth="1"/>
    <col min="6914" max="6918" width="13.42578125" style="3" customWidth="1"/>
    <col min="6919" max="6919" width="3.28515625" style="3" customWidth="1"/>
    <col min="6920" max="6921" width="4.7109375" style="3" customWidth="1"/>
    <col min="6922" max="6922" width="14.28515625" style="3" customWidth="1"/>
    <col min="6923" max="6923" width="8.7109375" style="3" customWidth="1"/>
    <col min="6924" max="6924" width="9.140625" style="3" customWidth="1"/>
    <col min="6925" max="7168" width="4.7109375" style="3"/>
    <col min="7169" max="7169" width="15.42578125" style="3" customWidth="1"/>
    <col min="7170" max="7174" width="13.42578125" style="3" customWidth="1"/>
    <col min="7175" max="7175" width="3.28515625" style="3" customWidth="1"/>
    <col min="7176" max="7177" width="4.7109375" style="3" customWidth="1"/>
    <col min="7178" max="7178" width="14.28515625" style="3" customWidth="1"/>
    <col min="7179" max="7179" width="8.7109375" style="3" customWidth="1"/>
    <col min="7180" max="7180" width="9.140625" style="3" customWidth="1"/>
    <col min="7181" max="7424" width="4.7109375" style="3"/>
    <col min="7425" max="7425" width="15.42578125" style="3" customWidth="1"/>
    <col min="7426" max="7430" width="13.42578125" style="3" customWidth="1"/>
    <col min="7431" max="7431" width="3.28515625" style="3" customWidth="1"/>
    <col min="7432" max="7433" width="4.7109375" style="3" customWidth="1"/>
    <col min="7434" max="7434" width="14.28515625" style="3" customWidth="1"/>
    <col min="7435" max="7435" width="8.7109375" style="3" customWidth="1"/>
    <col min="7436" max="7436" width="9.140625" style="3" customWidth="1"/>
    <col min="7437" max="7680" width="4.7109375" style="3"/>
    <col min="7681" max="7681" width="15.42578125" style="3" customWidth="1"/>
    <col min="7682" max="7686" width="13.42578125" style="3" customWidth="1"/>
    <col min="7687" max="7687" width="3.28515625" style="3" customWidth="1"/>
    <col min="7688" max="7689" width="4.7109375" style="3" customWidth="1"/>
    <col min="7690" max="7690" width="14.28515625" style="3" customWidth="1"/>
    <col min="7691" max="7691" width="8.7109375" style="3" customWidth="1"/>
    <col min="7692" max="7692" width="9.140625" style="3" customWidth="1"/>
    <col min="7693" max="7936" width="4.7109375" style="3"/>
    <col min="7937" max="7937" width="15.42578125" style="3" customWidth="1"/>
    <col min="7938" max="7942" width="13.42578125" style="3" customWidth="1"/>
    <col min="7943" max="7943" width="3.28515625" style="3" customWidth="1"/>
    <col min="7944" max="7945" width="4.7109375" style="3" customWidth="1"/>
    <col min="7946" max="7946" width="14.28515625" style="3" customWidth="1"/>
    <col min="7947" max="7947" width="8.7109375" style="3" customWidth="1"/>
    <col min="7948" max="7948" width="9.140625" style="3" customWidth="1"/>
    <col min="7949" max="8192" width="4.7109375" style="3"/>
    <col min="8193" max="8193" width="15.42578125" style="3" customWidth="1"/>
    <col min="8194" max="8198" width="13.42578125" style="3" customWidth="1"/>
    <col min="8199" max="8199" width="3.28515625" style="3" customWidth="1"/>
    <col min="8200" max="8201" width="4.7109375" style="3" customWidth="1"/>
    <col min="8202" max="8202" width="14.28515625" style="3" customWidth="1"/>
    <col min="8203" max="8203" width="8.7109375" style="3" customWidth="1"/>
    <col min="8204" max="8204" width="9.140625" style="3" customWidth="1"/>
    <col min="8205" max="8448" width="4.7109375" style="3"/>
    <col min="8449" max="8449" width="15.42578125" style="3" customWidth="1"/>
    <col min="8450" max="8454" width="13.42578125" style="3" customWidth="1"/>
    <col min="8455" max="8455" width="3.28515625" style="3" customWidth="1"/>
    <col min="8456" max="8457" width="4.7109375" style="3" customWidth="1"/>
    <col min="8458" max="8458" width="14.28515625" style="3" customWidth="1"/>
    <col min="8459" max="8459" width="8.7109375" style="3" customWidth="1"/>
    <col min="8460" max="8460" width="9.140625" style="3" customWidth="1"/>
    <col min="8461" max="8704" width="4.7109375" style="3"/>
    <col min="8705" max="8705" width="15.42578125" style="3" customWidth="1"/>
    <col min="8706" max="8710" width="13.42578125" style="3" customWidth="1"/>
    <col min="8711" max="8711" width="3.28515625" style="3" customWidth="1"/>
    <col min="8712" max="8713" width="4.7109375" style="3" customWidth="1"/>
    <col min="8714" max="8714" width="14.28515625" style="3" customWidth="1"/>
    <col min="8715" max="8715" width="8.7109375" style="3" customWidth="1"/>
    <col min="8716" max="8716" width="9.140625" style="3" customWidth="1"/>
    <col min="8717" max="8960" width="4.7109375" style="3"/>
    <col min="8961" max="8961" width="15.42578125" style="3" customWidth="1"/>
    <col min="8962" max="8966" width="13.42578125" style="3" customWidth="1"/>
    <col min="8967" max="8967" width="3.28515625" style="3" customWidth="1"/>
    <col min="8968" max="8969" width="4.7109375" style="3" customWidth="1"/>
    <col min="8970" max="8970" width="14.28515625" style="3" customWidth="1"/>
    <col min="8971" max="8971" width="8.7109375" style="3" customWidth="1"/>
    <col min="8972" max="8972" width="9.140625" style="3" customWidth="1"/>
    <col min="8973" max="9216" width="4.7109375" style="3"/>
    <col min="9217" max="9217" width="15.42578125" style="3" customWidth="1"/>
    <col min="9218" max="9222" width="13.42578125" style="3" customWidth="1"/>
    <col min="9223" max="9223" width="3.28515625" style="3" customWidth="1"/>
    <col min="9224" max="9225" width="4.7109375" style="3" customWidth="1"/>
    <col min="9226" max="9226" width="14.28515625" style="3" customWidth="1"/>
    <col min="9227" max="9227" width="8.7109375" style="3" customWidth="1"/>
    <col min="9228" max="9228" width="9.140625" style="3" customWidth="1"/>
    <col min="9229" max="9472" width="4.7109375" style="3"/>
    <col min="9473" max="9473" width="15.42578125" style="3" customWidth="1"/>
    <col min="9474" max="9478" width="13.42578125" style="3" customWidth="1"/>
    <col min="9479" max="9479" width="3.28515625" style="3" customWidth="1"/>
    <col min="9480" max="9481" width="4.7109375" style="3" customWidth="1"/>
    <col min="9482" max="9482" width="14.28515625" style="3" customWidth="1"/>
    <col min="9483" max="9483" width="8.7109375" style="3" customWidth="1"/>
    <col min="9484" max="9484" width="9.140625" style="3" customWidth="1"/>
    <col min="9485" max="9728" width="4.7109375" style="3"/>
    <col min="9729" max="9729" width="15.42578125" style="3" customWidth="1"/>
    <col min="9730" max="9734" width="13.42578125" style="3" customWidth="1"/>
    <col min="9735" max="9735" width="3.28515625" style="3" customWidth="1"/>
    <col min="9736" max="9737" width="4.7109375" style="3" customWidth="1"/>
    <col min="9738" max="9738" width="14.28515625" style="3" customWidth="1"/>
    <col min="9739" max="9739" width="8.7109375" style="3" customWidth="1"/>
    <col min="9740" max="9740" width="9.140625" style="3" customWidth="1"/>
    <col min="9741" max="9984" width="4.7109375" style="3"/>
    <col min="9985" max="9985" width="15.42578125" style="3" customWidth="1"/>
    <col min="9986" max="9990" width="13.42578125" style="3" customWidth="1"/>
    <col min="9991" max="9991" width="3.28515625" style="3" customWidth="1"/>
    <col min="9992" max="9993" width="4.7109375" style="3" customWidth="1"/>
    <col min="9994" max="9994" width="14.28515625" style="3" customWidth="1"/>
    <col min="9995" max="9995" width="8.7109375" style="3" customWidth="1"/>
    <col min="9996" max="9996" width="9.140625" style="3" customWidth="1"/>
    <col min="9997" max="10240" width="4.7109375" style="3"/>
    <col min="10241" max="10241" width="15.42578125" style="3" customWidth="1"/>
    <col min="10242" max="10246" width="13.42578125" style="3" customWidth="1"/>
    <col min="10247" max="10247" width="3.28515625" style="3" customWidth="1"/>
    <col min="10248" max="10249" width="4.7109375" style="3" customWidth="1"/>
    <col min="10250" max="10250" width="14.28515625" style="3" customWidth="1"/>
    <col min="10251" max="10251" width="8.7109375" style="3" customWidth="1"/>
    <col min="10252" max="10252" width="9.140625" style="3" customWidth="1"/>
    <col min="10253" max="10496" width="4.7109375" style="3"/>
    <col min="10497" max="10497" width="15.42578125" style="3" customWidth="1"/>
    <col min="10498" max="10502" width="13.42578125" style="3" customWidth="1"/>
    <col min="10503" max="10503" width="3.28515625" style="3" customWidth="1"/>
    <col min="10504" max="10505" width="4.7109375" style="3" customWidth="1"/>
    <col min="10506" max="10506" width="14.28515625" style="3" customWidth="1"/>
    <col min="10507" max="10507" width="8.7109375" style="3" customWidth="1"/>
    <col min="10508" max="10508" width="9.140625" style="3" customWidth="1"/>
    <col min="10509" max="10752" width="4.7109375" style="3"/>
    <col min="10753" max="10753" width="15.42578125" style="3" customWidth="1"/>
    <col min="10754" max="10758" width="13.42578125" style="3" customWidth="1"/>
    <col min="10759" max="10759" width="3.28515625" style="3" customWidth="1"/>
    <col min="10760" max="10761" width="4.7109375" style="3" customWidth="1"/>
    <col min="10762" max="10762" width="14.28515625" style="3" customWidth="1"/>
    <col min="10763" max="10763" width="8.7109375" style="3" customWidth="1"/>
    <col min="10764" max="10764" width="9.140625" style="3" customWidth="1"/>
    <col min="10765" max="11008" width="4.7109375" style="3"/>
    <col min="11009" max="11009" width="15.42578125" style="3" customWidth="1"/>
    <col min="11010" max="11014" width="13.42578125" style="3" customWidth="1"/>
    <col min="11015" max="11015" width="3.28515625" style="3" customWidth="1"/>
    <col min="11016" max="11017" width="4.7109375" style="3" customWidth="1"/>
    <col min="11018" max="11018" width="14.28515625" style="3" customWidth="1"/>
    <col min="11019" max="11019" width="8.7109375" style="3" customWidth="1"/>
    <col min="11020" max="11020" width="9.140625" style="3" customWidth="1"/>
    <col min="11021" max="11264" width="4.7109375" style="3"/>
    <col min="11265" max="11265" width="15.42578125" style="3" customWidth="1"/>
    <col min="11266" max="11270" width="13.42578125" style="3" customWidth="1"/>
    <col min="11271" max="11271" width="3.28515625" style="3" customWidth="1"/>
    <col min="11272" max="11273" width="4.7109375" style="3" customWidth="1"/>
    <col min="11274" max="11274" width="14.28515625" style="3" customWidth="1"/>
    <col min="11275" max="11275" width="8.7109375" style="3" customWidth="1"/>
    <col min="11276" max="11276" width="9.140625" style="3" customWidth="1"/>
    <col min="11277" max="11520" width="4.7109375" style="3"/>
    <col min="11521" max="11521" width="15.42578125" style="3" customWidth="1"/>
    <col min="11522" max="11526" width="13.42578125" style="3" customWidth="1"/>
    <col min="11527" max="11527" width="3.28515625" style="3" customWidth="1"/>
    <col min="11528" max="11529" width="4.7109375" style="3" customWidth="1"/>
    <col min="11530" max="11530" width="14.28515625" style="3" customWidth="1"/>
    <col min="11531" max="11531" width="8.7109375" style="3" customWidth="1"/>
    <col min="11532" max="11532" width="9.140625" style="3" customWidth="1"/>
    <col min="11533" max="11776" width="4.7109375" style="3"/>
    <col min="11777" max="11777" width="15.42578125" style="3" customWidth="1"/>
    <col min="11778" max="11782" width="13.42578125" style="3" customWidth="1"/>
    <col min="11783" max="11783" width="3.28515625" style="3" customWidth="1"/>
    <col min="11784" max="11785" width="4.7109375" style="3" customWidth="1"/>
    <col min="11786" max="11786" width="14.28515625" style="3" customWidth="1"/>
    <col min="11787" max="11787" width="8.7109375" style="3" customWidth="1"/>
    <col min="11788" max="11788" width="9.140625" style="3" customWidth="1"/>
    <col min="11789" max="12032" width="4.7109375" style="3"/>
    <col min="12033" max="12033" width="15.42578125" style="3" customWidth="1"/>
    <col min="12034" max="12038" width="13.42578125" style="3" customWidth="1"/>
    <col min="12039" max="12039" width="3.28515625" style="3" customWidth="1"/>
    <col min="12040" max="12041" width="4.7109375" style="3" customWidth="1"/>
    <col min="12042" max="12042" width="14.28515625" style="3" customWidth="1"/>
    <col min="12043" max="12043" width="8.7109375" style="3" customWidth="1"/>
    <col min="12044" max="12044" width="9.140625" style="3" customWidth="1"/>
    <col min="12045" max="12288" width="4.7109375" style="3"/>
    <col min="12289" max="12289" width="15.42578125" style="3" customWidth="1"/>
    <col min="12290" max="12294" width="13.42578125" style="3" customWidth="1"/>
    <col min="12295" max="12295" width="3.28515625" style="3" customWidth="1"/>
    <col min="12296" max="12297" width="4.7109375" style="3" customWidth="1"/>
    <col min="12298" max="12298" width="14.28515625" style="3" customWidth="1"/>
    <col min="12299" max="12299" width="8.7109375" style="3" customWidth="1"/>
    <col min="12300" max="12300" width="9.140625" style="3" customWidth="1"/>
    <col min="12301" max="12544" width="4.7109375" style="3"/>
    <col min="12545" max="12545" width="15.42578125" style="3" customWidth="1"/>
    <col min="12546" max="12550" width="13.42578125" style="3" customWidth="1"/>
    <col min="12551" max="12551" width="3.28515625" style="3" customWidth="1"/>
    <col min="12552" max="12553" width="4.7109375" style="3" customWidth="1"/>
    <col min="12554" max="12554" width="14.28515625" style="3" customWidth="1"/>
    <col min="12555" max="12555" width="8.7109375" style="3" customWidth="1"/>
    <col min="12556" max="12556" width="9.140625" style="3" customWidth="1"/>
    <col min="12557" max="12800" width="4.7109375" style="3"/>
    <col min="12801" max="12801" width="15.42578125" style="3" customWidth="1"/>
    <col min="12802" max="12806" width="13.42578125" style="3" customWidth="1"/>
    <col min="12807" max="12807" width="3.28515625" style="3" customWidth="1"/>
    <col min="12808" max="12809" width="4.7109375" style="3" customWidth="1"/>
    <col min="12810" max="12810" width="14.28515625" style="3" customWidth="1"/>
    <col min="12811" max="12811" width="8.7109375" style="3" customWidth="1"/>
    <col min="12812" max="12812" width="9.140625" style="3" customWidth="1"/>
    <col min="12813" max="13056" width="4.7109375" style="3"/>
    <col min="13057" max="13057" width="15.42578125" style="3" customWidth="1"/>
    <col min="13058" max="13062" width="13.42578125" style="3" customWidth="1"/>
    <col min="13063" max="13063" width="3.28515625" style="3" customWidth="1"/>
    <col min="13064" max="13065" width="4.7109375" style="3" customWidth="1"/>
    <col min="13066" max="13066" width="14.28515625" style="3" customWidth="1"/>
    <col min="13067" max="13067" width="8.7109375" style="3" customWidth="1"/>
    <col min="13068" max="13068" width="9.140625" style="3" customWidth="1"/>
    <col min="13069" max="13312" width="4.7109375" style="3"/>
    <col min="13313" max="13313" width="15.42578125" style="3" customWidth="1"/>
    <col min="13314" max="13318" width="13.42578125" style="3" customWidth="1"/>
    <col min="13319" max="13319" width="3.28515625" style="3" customWidth="1"/>
    <col min="13320" max="13321" width="4.7109375" style="3" customWidth="1"/>
    <col min="13322" max="13322" width="14.28515625" style="3" customWidth="1"/>
    <col min="13323" max="13323" width="8.7109375" style="3" customWidth="1"/>
    <col min="13324" max="13324" width="9.140625" style="3" customWidth="1"/>
    <col min="13325" max="13568" width="4.7109375" style="3"/>
    <col min="13569" max="13569" width="15.42578125" style="3" customWidth="1"/>
    <col min="13570" max="13574" width="13.42578125" style="3" customWidth="1"/>
    <col min="13575" max="13575" width="3.28515625" style="3" customWidth="1"/>
    <col min="13576" max="13577" width="4.7109375" style="3" customWidth="1"/>
    <col min="13578" max="13578" width="14.28515625" style="3" customWidth="1"/>
    <col min="13579" max="13579" width="8.7109375" style="3" customWidth="1"/>
    <col min="13580" max="13580" width="9.140625" style="3" customWidth="1"/>
    <col min="13581" max="13824" width="4.7109375" style="3"/>
    <col min="13825" max="13825" width="15.42578125" style="3" customWidth="1"/>
    <col min="13826" max="13830" width="13.42578125" style="3" customWidth="1"/>
    <col min="13831" max="13831" width="3.28515625" style="3" customWidth="1"/>
    <col min="13832" max="13833" width="4.7109375" style="3" customWidth="1"/>
    <col min="13834" max="13834" width="14.28515625" style="3" customWidth="1"/>
    <col min="13835" max="13835" width="8.7109375" style="3" customWidth="1"/>
    <col min="13836" max="13836" width="9.140625" style="3" customWidth="1"/>
    <col min="13837" max="14080" width="4.7109375" style="3"/>
    <col min="14081" max="14081" width="15.42578125" style="3" customWidth="1"/>
    <col min="14082" max="14086" width="13.42578125" style="3" customWidth="1"/>
    <col min="14087" max="14087" width="3.28515625" style="3" customWidth="1"/>
    <col min="14088" max="14089" width="4.7109375" style="3" customWidth="1"/>
    <col min="14090" max="14090" width="14.28515625" style="3" customWidth="1"/>
    <col min="14091" max="14091" width="8.7109375" style="3" customWidth="1"/>
    <col min="14092" max="14092" width="9.140625" style="3" customWidth="1"/>
    <col min="14093" max="14336" width="4.7109375" style="3"/>
    <col min="14337" max="14337" width="15.42578125" style="3" customWidth="1"/>
    <col min="14338" max="14342" width="13.42578125" style="3" customWidth="1"/>
    <col min="14343" max="14343" width="3.28515625" style="3" customWidth="1"/>
    <col min="14344" max="14345" width="4.7109375" style="3" customWidth="1"/>
    <col min="14346" max="14346" width="14.28515625" style="3" customWidth="1"/>
    <col min="14347" max="14347" width="8.7109375" style="3" customWidth="1"/>
    <col min="14348" max="14348" width="9.140625" style="3" customWidth="1"/>
    <col min="14349" max="14592" width="4.7109375" style="3"/>
    <col min="14593" max="14593" width="15.42578125" style="3" customWidth="1"/>
    <col min="14594" max="14598" width="13.42578125" style="3" customWidth="1"/>
    <col min="14599" max="14599" width="3.28515625" style="3" customWidth="1"/>
    <col min="14600" max="14601" width="4.7109375" style="3" customWidth="1"/>
    <col min="14602" max="14602" width="14.28515625" style="3" customWidth="1"/>
    <col min="14603" max="14603" width="8.7109375" style="3" customWidth="1"/>
    <col min="14604" max="14604" width="9.140625" style="3" customWidth="1"/>
    <col min="14605" max="14848" width="4.7109375" style="3"/>
    <col min="14849" max="14849" width="15.42578125" style="3" customWidth="1"/>
    <col min="14850" max="14854" width="13.42578125" style="3" customWidth="1"/>
    <col min="14855" max="14855" width="3.28515625" style="3" customWidth="1"/>
    <col min="14856" max="14857" width="4.7109375" style="3" customWidth="1"/>
    <col min="14858" max="14858" width="14.28515625" style="3" customWidth="1"/>
    <col min="14859" max="14859" width="8.7109375" style="3" customWidth="1"/>
    <col min="14860" max="14860" width="9.140625" style="3" customWidth="1"/>
    <col min="14861" max="15104" width="4.7109375" style="3"/>
    <col min="15105" max="15105" width="15.42578125" style="3" customWidth="1"/>
    <col min="15106" max="15110" width="13.42578125" style="3" customWidth="1"/>
    <col min="15111" max="15111" width="3.28515625" style="3" customWidth="1"/>
    <col min="15112" max="15113" width="4.7109375" style="3" customWidth="1"/>
    <col min="15114" max="15114" width="14.28515625" style="3" customWidth="1"/>
    <col min="15115" max="15115" width="8.7109375" style="3" customWidth="1"/>
    <col min="15116" max="15116" width="9.140625" style="3" customWidth="1"/>
    <col min="15117" max="15360" width="4.7109375" style="3"/>
    <col min="15361" max="15361" width="15.42578125" style="3" customWidth="1"/>
    <col min="15362" max="15366" width="13.42578125" style="3" customWidth="1"/>
    <col min="15367" max="15367" width="3.28515625" style="3" customWidth="1"/>
    <col min="15368" max="15369" width="4.7109375" style="3" customWidth="1"/>
    <col min="15370" max="15370" width="14.28515625" style="3" customWidth="1"/>
    <col min="15371" max="15371" width="8.7109375" style="3" customWidth="1"/>
    <col min="15372" max="15372" width="9.140625" style="3" customWidth="1"/>
    <col min="15373" max="15616" width="4.7109375" style="3"/>
    <col min="15617" max="15617" width="15.42578125" style="3" customWidth="1"/>
    <col min="15618" max="15622" width="13.42578125" style="3" customWidth="1"/>
    <col min="15623" max="15623" width="3.28515625" style="3" customWidth="1"/>
    <col min="15624" max="15625" width="4.7109375" style="3" customWidth="1"/>
    <col min="15626" max="15626" width="14.28515625" style="3" customWidth="1"/>
    <col min="15627" max="15627" width="8.7109375" style="3" customWidth="1"/>
    <col min="15628" max="15628" width="9.140625" style="3" customWidth="1"/>
    <col min="15629" max="15872" width="4.7109375" style="3"/>
    <col min="15873" max="15873" width="15.42578125" style="3" customWidth="1"/>
    <col min="15874" max="15878" width="13.42578125" style="3" customWidth="1"/>
    <col min="15879" max="15879" width="3.28515625" style="3" customWidth="1"/>
    <col min="15880" max="15881" width="4.7109375" style="3" customWidth="1"/>
    <col min="15882" max="15882" width="14.28515625" style="3" customWidth="1"/>
    <col min="15883" max="15883" width="8.7109375" style="3" customWidth="1"/>
    <col min="15884" max="15884" width="9.140625" style="3" customWidth="1"/>
    <col min="15885" max="16128" width="4.7109375" style="3"/>
    <col min="16129" max="16129" width="15.42578125" style="3" customWidth="1"/>
    <col min="16130" max="16134" width="13.42578125" style="3" customWidth="1"/>
    <col min="16135" max="16135" width="3.28515625" style="3" customWidth="1"/>
    <col min="16136" max="16137" width="4.7109375" style="3" customWidth="1"/>
    <col min="16138" max="16138" width="14.28515625" style="3" customWidth="1"/>
    <col min="16139" max="16139" width="8.7109375" style="3" customWidth="1"/>
    <col min="16140" max="16140" width="9.140625" style="3" customWidth="1"/>
    <col min="16141" max="16384" width="4.7109375" style="3"/>
  </cols>
  <sheetData>
    <row r="1" spans="1:19" ht="28.5" customHeight="1">
      <c r="A1" s="169" t="s">
        <v>12</v>
      </c>
      <c r="B1" s="169"/>
      <c r="C1" s="169"/>
      <c r="D1" s="169"/>
      <c r="E1" s="169"/>
      <c r="F1" s="169"/>
      <c r="G1" s="169"/>
      <c r="H1" s="2"/>
      <c r="I1" s="2"/>
      <c r="J1" s="2"/>
      <c r="K1" s="2"/>
      <c r="L1" s="2"/>
      <c r="M1" s="2"/>
      <c r="N1" s="2"/>
      <c r="O1" s="2"/>
      <c r="P1" s="2"/>
      <c r="Q1" s="2"/>
      <c r="R1" s="2"/>
      <c r="S1" s="2"/>
    </row>
    <row r="2" spans="1:19" ht="16.5" customHeight="1">
      <c r="A2" s="170" t="s">
        <v>13</v>
      </c>
      <c r="B2" s="170"/>
      <c r="C2" s="170"/>
      <c r="D2" s="170"/>
      <c r="E2" s="170"/>
      <c r="F2" s="170"/>
      <c r="G2" s="170"/>
      <c r="H2" s="2"/>
      <c r="I2" s="2"/>
      <c r="J2" s="2"/>
      <c r="K2" s="2"/>
      <c r="L2" s="2"/>
      <c r="M2" s="2"/>
      <c r="N2" s="2"/>
      <c r="O2" s="2"/>
      <c r="P2" s="2"/>
      <c r="Q2" s="2"/>
      <c r="R2" s="2"/>
      <c r="S2" s="2"/>
    </row>
    <row r="3" spans="1:19" ht="15.75" customHeight="1">
      <c r="A3" s="170" t="s">
        <v>14</v>
      </c>
      <c r="B3" s="170"/>
      <c r="C3" s="170"/>
      <c r="D3" s="170"/>
      <c r="E3" s="170"/>
      <c r="F3" s="170"/>
      <c r="G3" s="170"/>
      <c r="H3" s="2"/>
      <c r="I3" s="2"/>
      <c r="J3" s="2"/>
      <c r="K3" s="2"/>
      <c r="L3" s="2"/>
      <c r="M3" s="2"/>
      <c r="N3" s="2"/>
      <c r="O3" s="2"/>
      <c r="P3" s="2"/>
      <c r="Q3" s="2"/>
      <c r="R3" s="2"/>
      <c r="S3" s="2"/>
    </row>
    <row r="4" spans="1:19" ht="31.5" customHeight="1">
      <c r="B4" s="3"/>
      <c r="C4" s="3"/>
      <c r="D4" s="3"/>
      <c r="E4" s="3"/>
      <c r="F4" s="3"/>
      <c r="H4" s="4"/>
      <c r="I4" s="4"/>
      <c r="J4" s="4"/>
      <c r="K4" s="4"/>
      <c r="L4" s="4"/>
      <c r="M4" s="4"/>
      <c r="N4" s="4"/>
      <c r="O4" s="4"/>
      <c r="P4" s="4"/>
      <c r="Q4" s="4"/>
      <c r="R4" s="4"/>
      <c r="S4" s="4"/>
    </row>
    <row r="5" spans="1:19" ht="66" customHeight="1">
      <c r="A5" s="5" t="s">
        <v>15</v>
      </c>
      <c r="B5" s="6" t="e">
        <f>IF('8.Formulas'!#REF!&gt;0,'8.Formulas'!#REF!," ")</f>
        <v>#REF!</v>
      </c>
      <c r="C5" s="6" t="e">
        <f>IF('8.Formulas'!#REF!&gt;0,'8.Formulas'!#REF!," ")</f>
        <v>#REF!</v>
      </c>
      <c r="D5" s="7" t="e">
        <f>IF('8.Formulas'!#REF!&gt;0,'8.Formulas'!#REF!," ")</f>
        <v>#REF!</v>
      </c>
      <c r="E5" s="7" t="e">
        <f>IF('8.Formulas'!#REF!&gt;0,'8.Formulas'!#REF!," ")</f>
        <v>#REF!</v>
      </c>
      <c r="F5" s="7" t="e">
        <f>IF('8.Formulas'!#REF!&gt;0,'8.Formulas'!#REF!," ")</f>
        <v>#REF!</v>
      </c>
    </row>
    <row r="6" spans="1:19" ht="66" customHeight="1">
      <c r="A6" s="8" t="s">
        <v>16</v>
      </c>
      <c r="B6" s="9" t="e">
        <f>IF('8.Formulas'!#REF!&gt;0,'8.Formulas'!#REF!," ")</f>
        <v>#REF!</v>
      </c>
      <c r="C6" s="6" t="e">
        <f>IF('8.Formulas'!#REF!&gt;0,'8.Formulas'!#REF!," ")</f>
        <v>#REF!</v>
      </c>
      <c r="D6" s="10" t="e">
        <f>IF('8.Formulas'!#REF!&gt;0,'8.Formulas'!#REF!," ")</f>
        <v>#REF!</v>
      </c>
      <c r="E6" s="7" t="e">
        <f>IF('8.Formulas'!#REF!&gt;0,'8.Formulas'!#REF!," ")</f>
        <v>#REF!</v>
      </c>
      <c r="F6" s="7" t="e">
        <f>IF('8.Formulas'!#REF!&gt;0,'8.Formulas'!#REF!," ")</f>
        <v>#REF!</v>
      </c>
    </row>
    <row r="7" spans="1:19" ht="66" customHeight="1">
      <c r="A7" s="8" t="s">
        <v>17</v>
      </c>
      <c r="B7" s="11" t="e">
        <f>IF('8.Formulas'!#REF!&gt;0,'8.Formulas'!#REF!," ")</f>
        <v>#REF!</v>
      </c>
      <c r="C7" s="9" t="e">
        <f>IF('8.Formulas'!#REF!&gt;0,'8.Formulas'!#REF!," ")</f>
        <v>#REF!</v>
      </c>
      <c r="D7" s="12" t="e">
        <f>IF('8.Formulas'!#REF!&gt;0,'8.Formulas'!#REF!," ")</f>
        <v>#REF!</v>
      </c>
      <c r="E7" s="7" t="e">
        <f>IF('8.Formulas'!#REF!&gt;0,'8.Formulas'!#REF!," ")</f>
        <v>#REF!</v>
      </c>
      <c r="F7" s="7" t="e">
        <f>IF('8.Formulas'!#REF!&gt;0,'8.Formulas'!#REF!," ")</f>
        <v>#REF!</v>
      </c>
    </row>
    <row r="8" spans="1:19" ht="66" customHeight="1">
      <c r="A8" s="8" t="s">
        <v>18</v>
      </c>
      <c r="B8" s="11" t="e">
        <f>IF('8.Formulas'!#REF!&gt;0,'8.Formulas'!#REF!," ")</f>
        <v>#REF!</v>
      </c>
      <c r="C8" s="11" t="e">
        <f>IF('8.Formulas'!#REF!&gt;0,'8.Formulas'!#REF!," ")</f>
        <v>#REF!</v>
      </c>
      <c r="D8" s="13" t="e">
        <f>IF('8.Formulas'!#REF!&gt;0,'8.Formulas'!#REF!," ")</f>
        <v>#REF!</v>
      </c>
      <c r="E8" s="10" t="e">
        <f>IF('8.Formulas'!#REF!&gt;0,'8.Formulas'!#REF!," ")</f>
        <v>#REF!</v>
      </c>
      <c r="F8" s="7" t="e">
        <f>IF('8.Formulas'!#REF!&gt;0,'8.Formulas'!#REF!," ")</f>
        <v>#REF!</v>
      </c>
      <c r="I8" s="14"/>
    </row>
    <row r="9" spans="1:19" ht="66" customHeight="1">
      <c r="A9" s="8" t="s">
        <v>19</v>
      </c>
      <c r="B9" s="11" t="e">
        <f>IF('8.Formulas'!#REF!&gt;0,'8.Formulas'!#REF!," ")</f>
        <v>#REF!</v>
      </c>
      <c r="C9" s="11" t="e">
        <f>IF('8.Formulas'!#REF!&gt;0,'8.Formulas'!#REF!," ")</f>
        <v>#REF!</v>
      </c>
      <c r="D9" s="15" t="e">
        <f>IF('8.Formulas'!#REF!&gt;0,'8.Formulas'!#REF!," ")</f>
        <v>#REF!</v>
      </c>
      <c r="E9" s="10" t="e">
        <f>IF('8.Formulas'!#REF!&gt;0,'8.Formulas'!#REF!," ")</f>
        <v>#REF!</v>
      </c>
      <c r="F9" s="16" t="e">
        <f>IF('8.Formulas'!#REF!&gt;0,'8.Formulas'!#REF!," ")</f>
        <v>#REF!</v>
      </c>
    </row>
    <row r="10" spans="1:19" ht="16.5" customHeight="1">
      <c r="A10" s="17"/>
      <c r="B10" s="168" t="s">
        <v>20</v>
      </c>
      <c r="C10" s="168"/>
      <c r="D10" s="168"/>
      <c r="E10" s="168"/>
      <c r="F10" s="168"/>
    </row>
    <row r="11" spans="1:19" ht="12" customHeight="1">
      <c r="B11" s="18" t="s">
        <v>21</v>
      </c>
      <c r="C11" s="18" t="s">
        <v>22</v>
      </c>
      <c r="D11" s="18" t="s">
        <v>23</v>
      </c>
      <c r="E11" s="18" t="s">
        <v>24</v>
      </c>
      <c r="F11" s="18" t="s">
        <v>25</v>
      </c>
    </row>
    <row r="12" spans="1:19" ht="30" customHeight="1">
      <c r="B12" s="18"/>
      <c r="C12" s="18"/>
      <c r="D12" s="18"/>
      <c r="E12" s="18"/>
      <c r="F12" s="18"/>
    </row>
    <row r="13" spans="1:19" ht="15" customHeight="1" thickBot="1">
      <c r="B13" s="19" t="s">
        <v>26</v>
      </c>
      <c r="C13" s="20"/>
      <c r="D13" s="21"/>
      <c r="E13" s="22" t="s">
        <v>27</v>
      </c>
    </row>
    <row r="14" spans="1:19" ht="12" customHeight="1" thickTop="1">
      <c r="B14" s="3"/>
      <c r="C14" s="3"/>
      <c r="D14" s="3"/>
      <c r="E14" s="3"/>
    </row>
    <row r="15" spans="1:19" ht="13.5" customHeight="1">
      <c r="B15" s="24" t="s">
        <v>28</v>
      </c>
      <c r="C15" s="3"/>
      <c r="D15" s="25"/>
      <c r="E15" s="26" t="e">
        <f>SUM(D5,E5,F5,E6,F6,E7,F7,F8,)</f>
        <v>#REF!</v>
      </c>
    </row>
    <row r="16" spans="1:19" ht="13.5" customHeight="1">
      <c r="B16" s="24" t="s">
        <v>29</v>
      </c>
      <c r="C16" s="3"/>
      <c r="D16" s="27"/>
      <c r="E16" s="26" t="e">
        <f>SUM(B5,C5,C6,D6,D7,E8,E9,F9)</f>
        <v>#REF!</v>
      </c>
    </row>
    <row r="17" spans="2:19" ht="13.5" customHeight="1">
      <c r="B17" s="24" t="s">
        <v>23</v>
      </c>
      <c r="C17" s="3"/>
      <c r="D17" s="28"/>
      <c r="E17" s="26" t="e">
        <f>SUM(B6,C7,D8,D9)</f>
        <v>#REF!</v>
      </c>
    </row>
    <row r="18" spans="2:19" ht="13.5" customHeight="1">
      <c r="B18" s="24" t="s">
        <v>30</v>
      </c>
      <c r="C18" s="3"/>
      <c r="D18" s="29"/>
      <c r="E18" s="26" t="e">
        <f>SUM(B7,B8,C8,B9,C9)</f>
        <v>#REF!</v>
      </c>
    </row>
    <row r="19" spans="2:19" ht="12" customHeight="1" thickBot="1">
      <c r="B19" s="30"/>
      <c r="C19" s="30"/>
      <c r="D19" s="30"/>
      <c r="E19" s="30"/>
    </row>
    <row r="20" spans="2:19" ht="15" customHeight="1" thickTop="1">
      <c r="B20" s="31" t="s">
        <v>31</v>
      </c>
      <c r="C20" s="3"/>
      <c r="D20" s="3"/>
      <c r="E20" s="26" t="e">
        <f>SUM(E15:E19)</f>
        <v>#REF!</v>
      </c>
    </row>
    <row r="23" spans="2:19" ht="12" customHeight="1">
      <c r="B23" s="171" t="s">
        <v>32</v>
      </c>
      <c r="C23" s="171"/>
      <c r="D23" s="171"/>
      <c r="E23" s="171"/>
      <c r="F23" s="171"/>
      <c r="G23" s="171"/>
      <c r="H23" s="171"/>
      <c r="I23" s="171"/>
    </row>
    <row r="28" spans="2:19" ht="15.75">
      <c r="B28" s="168" t="s">
        <v>33</v>
      </c>
      <c r="C28" s="168"/>
      <c r="D28" s="168"/>
      <c r="E28" s="168"/>
      <c r="F28" s="168"/>
      <c r="G28" s="168"/>
      <c r="I28" s="168" t="s">
        <v>34</v>
      </c>
      <c r="J28" s="168"/>
      <c r="K28" s="168"/>
      <c r="L28" s="168"/>
      <c r="M28" s="168"/>
      <c r="N28" s="168"/>
      <c r="O28" s="168"/>
      <c r="P28" s="168"/>
      <c r="Q28" s="168"/>
      <c r="R28" s="168"/>
      <c r="S28" s="168"/>
    </row>
    <row r="51" spans="2:19" ht="15.75">
      <c r="B51" s="168" t="s">
        <v>35</v>
      </c>
      <c r="C51" s="168"/>
      <c r="D51" s="168"/>
      <c r="E51" s="168"/>
      <c r="F51" s="168"/>
      <c r="G51" s="168"/>
      <c r="I51" s="168" t="s">
        <v>0</v>
      </c>
      <c r="J51" s="168"/>
      <c r="K51" s="168"/>
      <c r="L51" s="168"/>
      <c r="M51" s="168"/>
      <c r="N51" s="168"/>
      <c r="O51" s="168"/>
      <c r="P51" s="168"/>
      <c r="Q51" s="168"/>
      <c r="R51" s="168"/>
      <c r="S51" s="168"/>
    </row>
  </sheetData>
  <mergeCells count="9">
    <mergeCell ref="B51:G51"/>
    <mergeCell ref="I51:S51"/>
    <mergeCell ref="A1:G1"/>
    <mergeCell ref="A2:G2"/>
    <mergeCell ref="A3:G3"/>
    <mergeCell ref="B10:F10"/>
    <mergeCell ref="B23:I23"/>
    <mergeCell ref="B28:G28"/>
    <mergeCell ref="I28:S28"/>
  </mergeCells>
  <pageMargins left="0.75" right="0.75" top="1" bottom="1" header="0.5" footer="0.5"/>
  <pageSetup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8"/>
  <sheetViews>
    <sheetView topLeftCell="A46" zoomScale="90" zoomScaleNormal="90" workbookViewId="0">
      <selection activeCell="D86" sqref="D86"/>
    </sheetView>
  </sheetViews>
  <sheetFormatPr baseColWidth="10" defaultColWidth="11.42578125" defaultRowHeight="15"/>
  <cols>
    <col min="1" max="1" width="2.85546875" style="83" customWidth="1" collapsed="1"/>
    <col min="2" max="3" width="24.5703125" style="83" customWidth="1" collapsed="1"/>
    <col min="4" max="4" width="16" style="83" customWidth="1" collapsed="1"/>
    <col min="5" max="5" width="24.5703125" style="83" customWidth="1" collapsed="1"/>
    <col min="6" max="6" width="27.5703125" style="83" customWidth="1" collapsed="1"/>
    <col min="7" max="8" width="24.5703125" style="83" customWidth="1" collapsed="1"/>
    <col min="9" max="16384" width="11.42578125" style="83" collapsed="1"/>
  </cols>
  <sheetData>
    <row r="1" spans="2:8" ht="15.75" thickBot="1"/>
    <row r="2" spans="2:8" ht="18">
      <c r="B2" s="172" t="s">
        <v>118</v>
      </c>
      <c r="C2" s="173"/>
      <c r="D2" s="173"/>
      <c r="E2" s="173"/>
      <c r="F2" s="173"/>
      <c r="G2" s="173"/>
      <c r="H2" s="174"/>
    </row>
    <row r="3" spans="2:8">
      <c r="B3" s="84"/>
      <c r="C3" s="85"/>
      <c r="D3" s="85"/>
      <c r="E3" s="85"/>
      <c r="F3" s="85"/>
      <c r="G3" s="85"/>
      <c r="H3" s="86"/>
    </row>
    <row r="4" spans="2:8">
      <c r="B4" s="175" t="s">
        <v>146</v>
      </c>
      <c r="C4" s="176"/>
      <c r="D4" s="176"/>
      <c r="E4" s="176"/>
      <c r="F4" s="176"/>
      <c r="G4" s="176"/>
      <c r="H4" s="177"/>
    </row>
    <row r="5" spans="2:8" ht="106.5" customHeight="1">
      <c r="B5" s="178"/>
      <c r="C5" s="179"/>
      <c r="D5" s="179"/>
      <c r="E5" s="179"/>
      <c r="F5" s="179"/>
      <c r="G5" s="179"/>
      <c r="H5" s="180"/>
    </row>
    <row r="6" spans="2:8" ht="16.5">
      <c r="B6" s="181" t="s">
        <v>119</v>
      </c>
      <c r="C6" s="182"/>
      <c r="D6" s="182"/>
      <c r="E6" s="182"/>
      <c r="F6" s="182"/>
      <c r="G6" s="182"/>
      <c r="H6" s="183"/>
    </row>
    <row r="7" spans="2:8" ht="72" customHeight="1">
      <c r="B7" s="184" t="s">
        <v>120</v>
      </c>
      <c r="C7" s="185"/>
      <c r="D7" s="185"/>
      <c r="E7" s="185"/>
      <c r="F7" s="185"/>
      <c r="G7" s="185"/>
      <c r="H7" s="186"/>
    </row>
    <row r="8" spans="2:8" ht="16.5">
      <c r="B8" s="88"/>
      <c r="C8" s="89"/>
      <c r="D8" s="89"/>
      <c r="E8" s="89"/>
      <c r="F8" s="89"/>
      <c r="G8" s="89"/>
      <c r="H8" s="90"/>
    </row>
    <row r="9" spans="2:8" ht="20.45" customHeight="1">
      <c r="B9" s="187" t="s">
        <v>121</v>
      </c>
      <c r="C9" s="188"/>
      <c r="D9" s="188"/>
      <c r="E9" s="188"/>
      <c r="F9" s="188"/>
      <c r="G9" s="188"/>
      <c r="H9" s="189"/>
    </row>
    <row r="10" spans="2:8" ht="16.5">
      <c r="B10" s="91"/>
      <c r="C10" s="92"/>
      <c r="D10" s="92"/>
      <c r="E10" s="92"/>
      <c r="F10" s="92"/>
      <c r="G10" s="92"/>
      <c r="H10" s="93"/>
    </row>
    <row r="11" spans="2:8" ht="9" customHeight="1">
      <c r="B11" s="181"/>
      <c r="C11" s="190"/>
      <c r="D11" s="190"/>
      <c r="E11" s="190"/>
      <c r="F11" s="190"/>
      <c r="G11" s="190"/>
      <c r="H11" s="191"/>
    </row>
    <row r="12" spans="2:8" ht="16.5">
      <c r="B12" s="181" t="s">
        <v>122</v>
      </c>
      <c r="C12" s="190"/>
      <c r="D12" s="190"/>
      <c r="E12" s="190"/>
      <c r="F12" s="190"/>
      <c r="G12" s="190"/>
      <c r="H12" s="191"/>
    </row>
    <row r="13" spans="2:8" ht="16.5">
      <c r="B13" s="87"/>
      <c r="C13" s="94"/>
      <c r="D13" s="94"/>
      <c r="E13" s="94"/>
      <c r="F13" s="94"/>
      <c r="G13" s="94"/>
      <c r="H13" s="95"/>
    </row>
    <row r="14" spans="2:8" ht="18.600000000000001" customHeight="1">
      <c r="B14" s="181" t="s">
        <v>123</v>
      </c>
      <c r="C14" s="190"/>
      <c r="D14" s="190"/>
      <c r="E14" s="190"/>
      <c r="F14" s="190"/>
      <c r="G14" s="190"/>
      <c r="H14" s="191"/>
    </row>
    <row r="15" spans="2:8" ht="18.600000000000001" customHeight="1">
      <c r="B15" s="87"/>
      <c r="C15" s="94"/>
      <c r="D15" s="94"/>
      <c r="E15" s="94"/>
      <c r="F15" s="94"/>
      <c r="G15" s="94"/>
      <c r="H15" s="95"/>
    </row>
    <row r="16" spans="2:8" ht="18.600000000000001" customHeight="1">
      <c r="B16" s="181" t="s">
        <v>170</v>
      </c>
      <c r="C16" s="190"/>
      <c r="D16" s="190"/>
      <c r="E16" s="190"/>
      <c r="F16" s="190"/>
      <c r="G16" s="190"/>
      <c r="H16" s="191"/>
    </row>
    <row r="17" spans="2:8" ht="18.600000000000001" customHeight="1" thickBot="1">
      <c r="B17" s="96"/>
      <c r="C17" s="97"/>
      <c r="D17" s="97"/>
      <c r="E17" s="97"/>
      <c r="F17" s="97"/>
      <c r="G17" s="97"/>
      <c r="H17" s="98"/>
    </row>
    <row r="18" spans="2:8" ht="15.75" thickTop="1">
      <c r="B18" s="99"/>
      <c r="C18" s="192" t="s">
        <v>124</v>
      </c>
      <c r="D18" s="193"/>
      <c r="E18" s="194" t="s">
        <v>125</v>
      </c>
      <c r="F18" s="195"/>
      <c r="G18" s="100"/>
      <c r="H18" s="101"/>
    </row>
    <row r="19" spans="2:8" ht="35.25" customHeight="1">
      <c r="B19" s="99"/>
      <c r="C19" s="196" t="s">
        <v>148</v>
      </c>
      <c r="D19" s="196"/>
      <c r="E19" s="197" t="s">
        <v>149</v>
      </c>
      <c r="F19" s="197"/>
      <c r="G19" s="100"/>
      <c r="H19" s="101"/>
    </row>
    <row r="20" spans="2:8" ht="17.25" customHeight="1">
      <c r="B20" s="99"/>
      <c r="C20" s="196" t="s">
        <v>147</v>
      </c>
      <c r="D20" s="196"/>
      <c r="E20" s="197" t="s">
        <v>150</v>
      </c>
      <c r="F20" s="197"/>
      <c r="G20" s="100"/>
      <c r="H20" s="101"/>
    </row>
    <row r="21" spans="2:8" ht="120.6" customHeight="1">
      <c r="B21" s="99"/>
      <c r="C21" s="196" t="s">
        <v>151</v>
      </c>
      <c r="D21" s="196"/>
      <c r="E21" s="197" t="s">
        <v>152</v>
      </c>
      <c r="F21" s="197"/>
      <c r="G21" s="100"/>
      <c r="H21" s="101"/>
    </row>
    <row r="22" spans="2:8" ht="69.75" customHeight="1">
      <c r="B22" s="99"/>
      <c r="C22" s="198" t="s">
        <v>110</v>
      </c>
      <c r="D22" s="198"/>
      <c r="E22" s="197" t="s">
        <v>153</v>
      </c>
      <c r="F22" s="197"/>
      <c r="G22" s="100"/>
      <c r="H22" s="101"/>
    </row>
    <row r="23" spans="2:8" ht="69.75" customHeight="1">
      <c r="B23" s="99"/>
      <c r="C23" s="198" t="s">
        <v>154</v>
      </c>
      <c r="D23" s="198"/>
      <c r="E23" s="197" t="s">
        <v>155</v>
      </c>
      <c r="F23" s="197"/>
      <c r="G23" s="100"/>
      <c r="H23" s="101"/>
    </row>
    <row r="24" spans="2:8" ht="60.75" customHeight="1">
      <c r="B24" s="99"/>
      <c r="C24" s="198" t="s">
        <v>156</v>
      </c>
      <c r="D24" s="198"/>
      <c r="E24" s="197" t="s">
        <v>157</v>
      </c>
      <c r="F24" s="197"/>
      <c r="G24" s="100"/>
      <c r="H24" s="101"/>
    </row>
    <row r="25" spans="2:8">
      <c r="B25" s="99"/>
      <c r="C25" s="102"/>
      <c r="D25" s="102"/>
      <c r="E25" s="103"/>
      <c r="F25" s="103"/>
      <c r="G25" s="100"/>
      <c r="H25" s="101"/>
    </row>
    <row r="26" spans="2:8" ht="16.5">
      <c r="B26" s="181" t="s">
        <v>176</v>
      </c>
      <c r="C26" s="190"/>
      <c r="D26" s="190"/>
      <c r="E26" s="190"/>
      <c r="F26" s="190"/>
      <c r="G26" s="190"/>
      <c r="H26" s="191"/>
    </row>
    <row r="27" spans="2:8" ht="14.45" customHeight="1" thickBot="1">
      <c r="B27" s="104"/>
      <c r="C27" s="105"/>
      <c r="D27" s="105"/>
      <c r="E27" s="105"/>
      <c r="F27" s="105"/>
      <c r="G27" s="105"/>
      <c r="H27" s="106"/>
    </row>
    <row r="28" spans="2:8" ht="14.45" customHeight="1" thickTop="1">
      <c r="B28" s="104"/>
      <c r="C28" s="192" t="s">
        <v>124</v>
      </c>
      <c r="D28" s="193"/>
      <c r="E28" s="203" t="s">
        <v>125</v>
      </c>
      <c r="F28" s="204"/>
      <c r="G28" s="105"/>
      <c r="H28" s="106"/>
    </row>
    <row r="29" spans="2:8" ht="89.45" customHeight="1">
      <c r="B29" s="104"/>
      <c r="C29" s="198" t="s">
        <v>2</v>
      </c>
      <c r="D29" s="198"/>
      <c r="E29" s="197" t="s">
        <v>158</v>
      </c>
      <c r="F29" s="197"/>
      <c r="G29" s="105"/>
      <c r="H29" s="106"/>
    </row>
    <row r="30" spans="2:8" ht="53.45" customHeight="1">
      <c r="B30" s="104"/>
      <c r="C30" s="198" t="s">
        <v>159</v>
      </c>
      <c r="D30" s="198"/>
      <c r="E30" s="197" t="s">
        <v>160</v>
      </c>
      <c r="F30" s="197"/>
      <c r="G30" s="105"/>
      <c r="H30" s="106"/>
    </row>
    <row r="31" spans="2:8" ht="138.6" customHeight="1">
      <c r="B31" s="104"/>
      <c r="C31" s="198" t="s">
        <v>4</v>
      </c>
      <c r="D31" s="198"/>
      <c r="E31" s="205" t="s">
        <v>161</v>
      </c>
      <c r="F31" s="197"/>
      <c r="G31" s="105"/>
      <c r="H31" s="106"/>
    </row>
    <row r="32" spans="2:8" ht="32.450000000000003" customHeight="1">
      <c r="B32" s="104"/>
      <c r="C32" s="198" t="s">
        <v>5</v>
      </c>
      <c r="D32" s="198"/>
      <c r="E32" s="197" t="s">
        <v>162</v>
      </c>
      <c r="F32" s="197"/>
      <c r="G32" s="105"/>
      <c r="H32" s="106"/>
    </row>
    <row r="33" spans="2:8" ht="32.450000000000003" customHeight="1">
      <c r="B33" s="104"/>
      <c r="C33" s="198" t="s">
        <v>6</v>
      </c>
      <c r="D33" s="198"/>
      <c r="E33" s="199" t="s">
        <v>163</v>
      </c>
      <c r="F33" s="199"/>
      <c r="G33" s="105"/>
      <c r="H33" s="106"/>
    </row>
    <row r="34" spans="2:8" ht="32.450000000000003" customHeight="1">
      <c r="B34" s="104"/>
      <c r="C34" s="206" t="s">
        <v>164</v>
      </c>
      <c r="D34" s="207"/>
      <c r="E34" s="199" t="s">
        <v>163</v>
      </c>
      <c r="F34" s="199"/>
      <c r="G34" s="105"/>
      <c r="H34" s="106"/>
    </row>
    <row r="35" spans="2:8" ht="46.5" customHeight="1">
      <c r="B35" s="104"/>
      <c r="C35" s="198" t="s">
        <v>105</v>
      </c>
      <c r="D35" s="198"/>
      <c r="E35" s="199" t="s">
        <v>165</v>
      </c>
      <c r="F35" s="199"/>
      <c r="G35" s="105"/>
      <c r="H35" s="106"/>
    </row>
    <row r="36" spans="2:8" ht="54.6" customHeight="1">
      <c r="B36" s="104"/>
      <c r="C36" s="198" t="s">
        <v>8</v>
      </c>
      <c r="D36" s="198"/>
      <c r="E36" s="199" t="s">
        <v>166</v>
      </c>
      <c r="F36" s="199"/>
      <c r="G36" s="105"/>
      <c r="H36" s="106"/>
    </row>
    <row r="37" spans="2:8" ht="16.5">
      <c r="B37" s="104"/>
      <c r="C37" s="105"/>
      <c r="D37" s="105"/>
      <c r="E37" s="105"/>
      <c r="F37" s="105"/>
      <c r="G37" s="105"/>
      <c r="H37" s="106"/>
    </row>
    <row r="38" spans="2:8" ht="18.600000000000001" customHeight="1">
      <c r="B38" s="200" t="s">
        <v>126</v>
      </c>
      <c r="C38" s="201"/>
      <c r="D38" s="201"/>
      <c r="E38" s="201"/>
      <c r="F38" s="201"/>
      <c r="G38" s="201"/>
      <c r="H38" s="202"/>
    </row>
    <row r="39" spans="2:8" ht="18.600000000000001" customHeight="1">
      <c r="B39" s="107"/>
      <c r="C39" s="108"/>
      <c r="D39" s="108"/>
      <c r="E39" s="108"/>
      <c r="F39" s="108"/>
      <c r="G39" s="108"/>
      <c r="H39" s="109"/>
    </row>
    <row r="40" spans="2:8" ht="18.600000000000001" customHeight="1">
      <c r="B40" s="181" t="s">
        <v>171</v>
      </c>
      <c r="C40" s="190"/>
      <c r="D40" s="190"/>
      <c r="E40" s="190"/>
      <c r="F40" s="190"/>
      <c r="G40" s="190"/>
      <c r="H40" s="191"/>
    </row>
    <row r="41" spans="2:8" ht="18.600000000000001" customHeight="1" thickBot="1">
      <c r="B41" s="96"/>
      <c r="C41" s="97"/>
      <c r="D41" s="97"/>
      <c r="E41" s="97"/>
      <c r="F41" s="97"/>
      <c r="G41" s="97"/>
      <c r="H41" s="98"/>
    </row>
    <row r="42" spans="2:8" ht="18.600000000000001" customHeight="1" thickTop="1">
      <c r="B42" s="96"/>
      <c r="C42" s="192" t="s">
        <v>124</v>
      </c>
      <c r="D42" s="193"/>
      <c r="E42" s="203" t="s">
        <v>125</v>
      </c>
      <c r="F42" s="204"/>
      <c r="G42" s="97"/>
      <c r="H42" s="98"/>
    </row>
    <row r="43" spans="2:8" ht="53.1" customHeight="1">
      <c r="B43" s="96"/>
      <c r="C43" s="198" t="s">
        <v>9</v>
      </c>
      <c r="D43" s="198"/>
      <c r="E43" s="197" t="s">
        <v>127</v>
      </c>
      <c r="F43" s="197"/>
      <c r="G43" s="97"/>
      <c r="H43" s="98"/>
    </row>
    <row r="44" spans="2:8" ht="117" customHeight="1">
      <c r="B44" s="96"/>
      <c r="C44" s="198" t="s">
        <v>85</v>
      </c>
      <c r="D44" s="198"/>
      <c r="E44" s="197" t="s">
        <v>172</v>
      </c>
      <c r="F44" s="197"/>
      <c r="G44" s="97"/>
      <c r="H44" s="98"/>
    </row>
    <row r="45" spans="2:8" ht="51.95" customHeight="1">
      <c r="B45" s="96"/>
      <c r="C45" s="198" t="s">
        <v>128</v>
      </c>
      <c r="D45" s="198"/>
      <c r="E45" s="197" t="s">
        <v>129</v>
      </c>
      <c r="F45" s="197"/>
      <c r="G45" s="97"/>
      <c r="H45" s="98"/>
    </row>
    <row r="46" spans="2:8" ht="53.45" customHeight="1">
      <c r="B46" s="96"/>
      <c r="C46" s="198" t="s">
        <v>82</v>
      </c>
      <c r="D46" s="198"/>
      <c r="E46" s="197" t="s">
        <v>173</v>
      </c>
      <c r="F46" s="197"/>
      <c r="G46" s="97"/>
      <c r="H46" s="98"/>
    </row>
    <row r="47" spans="2:8" ht="48.6" customHeight="1">
      <c r="B47" s="96"/>
      <c r="C47" s="198" t="s">
        <v>167</v>
      </c>
      <c r="D47" s="198"/>
      <c r="E47" s="197" t="s">
        <v>174</v>
      </c>
      <c r="F47" s="197"/>
      <c r="G47" s="97"/>
      <c r="H47" s="98"/>
    </row>
    <row r="48" spans="2:8" ht="49.5" customHeight="1">
      <c r="B48" s="96"/>
      <c r="C48" s="198" t="s">
        <v>80</v>
      </c>
      <c r="D48" s="198"/>
      <c r="E48" s="197" t="s">
        <v>175</v>
      </c>
      <c r="F48" s="197"/>
      <c r="G48" s="97"/>
      <c r="H48" s="98"/>
    </row>
    <row r="49" spans="2:8" ht="16.5">
      <c r="B49" s="97"/>
      <c r="C49" s="150"/>
      <c r="D49" s="150"/>
      <c r="E49" s="151"/>
      <c r="F49" s="151"/>
      <c r="G49" s="97"/>
      <c r="H49" s="97"/>
    </row>
    <row r="50" spans="2:8" ht="17.25" thickBot="1">
      <c r="B50" s="181" t="s">
        <v>177</v>
      </c>
      <c r="C50" s="190"/>
      <c r="D50" s="190"/>
      <c r="E50" s="190"/>
      <c r="F50" s="190"/>
      <c r="G50" s="190"/>
      <c r="H50" s="191"/>
    </row>
    <row r="51" spans="2:8" ht="17.25" thickTop="1">
      <c r="B51" s="96"/>
      <c r="C51" s="192" t="s">
        <v>124</v>
      </c>
      <c r="D51" s="193"/>
      <c r="E51" s="203" t="s">
        <v>125</v>
      </c>
      <c r="F51" s="204"/>
      <c r="G51" s="97"/>
      <c r="H51" s="98"/>
    </row>
    <row r="52" spans="2:8" ht="36.6" customHeight="1">
      <c r="B52" s="96"/>
      <c r="C52" s="198" t="s">
        <v>151</v>
      </c>
      <c r="D52" s="198"/>
      <c r="E52" s="211" t="s">
        <v>178</v>
      </c>
      <c r="F52" s="198"/>
      <c r="G52" s="97"/>
      <c r="H52" s="98"/>
    </row>
    <row r="53" spans="2:8" ht="69" customHeight="1">
      <c r="B53" s="96"/>
      <c r="C53" s="198" t="s">
        <v>2</v>
      </c>
      <c r="D53" s="198"/>
      <c r="E53" s="197" t="s">
        <v>158</v>
      </c>
      <c r="F53" s="197"/>
      <c r="G53" s="97"/>
      <c r="H53" s="98"/>
    </row>
    <row r="54" spans="2:8" ht="39.950000000000003" customHeight="1">
      <c r="B54" s="96"/>
      <c r="C54" s="198" t="s">
        <v>159</v>
      </c>
      <c r="D54" s="198"/>
      <c r="E54" s="197" t="s">
        <v>160</v>
      </c>
      <c r="F54" s="197"/>
      <c r="G54" s="97"/>
      <c r="H54" s="98"/>
    </row>
    <row r="55" spans="2:8" ht="146.1" customHeight="1">
      <c r="B55" s="96"/>
      <c r="C55" s="198" t="s">
        <v>4</v>
      </c>
      <c r="D55" s="198"/>
      <c r="E55" s="205" t="s">
        <v>161</v>
      </c>
      <c r="F55" s="197"/>
      <c r="G55" s="97"/>
      <c r="H55" s="98"/>
    </row>
    <row r="56" spans="2:8" ht="29.45" customHeight="1">
      <c r="B56" s="96"/>
      <c r="C56" s="198" t="s">
        <v>5</v>
      </c>
      <c r="D56" s="198"/>
      <c r="E56" s="197" t="s">
        <v>162</v>
      </c>
      <c r="F56" s="197"/>
      <c r="G56" s="97"/>
      <c r="H56" s="98"/>
    </row>
    <row r="57" spans="2:8" ht="29.45" customHeight="1">
      <c r="B57" s="96"/>
      <c r="C57" s="198" t="s">
        <v>6</v>
      </c>
      <c r="D57" s="198"/>
      <c r="E57" s="199" t="s">
        <v>163</v>
      </c>
      <c r="F57" s="199"/>
      <c r="G57" s="97"/>
      <c r="H57" s="98"/>
    </row>
    <row r="58" spans="2:8" ht="34.5" customHeight="1">
      <c r="B58" s="96"/>
      <c r="C58" s="206" t="s">
        <v>164</v>
      </c>
      <c r="D58" s="207"/>
      <c r="E58" s="199" t="s">
        <v>163</v>
      </c>
      <c r="F58" s="199"/>
      <c r="G58" s="97"/>
      <c r="H58" s="98"/>
    </row>
    <row r="59" spans="2:8" ht="48.6" customHeight="1">
      <c r="B59" s="96"/>
      <c r="C59" s="198" t="s">
        <v>105</v>
      </c>
      <c r="D59" s="198"/>
      <c r="E59" s="199" t="s">
        <v>165</v>
      </c>
      <c r="F59" s="199"/>
      <c r="G59" s="97"/>
      <c r="H59" s="98"/>
    </row>
    <row r="60" spans="2:8" ht="50.45" customHeight="1">
      <c r="B60" s="96"/>
      <c r="C60" s="198" t="s">
        <v>8</v>
      </c>
      <c r="D60" s="198"/>
      <c r="E60" s="199" t="s">
        <v>166</v>
      </c>
      <c r="F60" s="199"/>
      <c r="G60" s="97"/>
      <c r="H60" s="98"/>
    </row>
    <row r="61" spans="2:8" ht="18.600000000000001" customHeight="1">
      <c r="B61" s="96"/>
      <c r="C61" s="97"/>
      <c r="D61" s="97"/>
      <c r="E61" s="97"/>
      <c r="F61" s="97"/>
      <c r="G61" s="97"/>
      <c r="H61" s="98"/>
    </row>
    <row r="62" spans="2:8" ht="18.600000000000001" customHeight="1">
      <c r="B62" s="212" t="s">
        <v>179</v>
      </c>
      <c r="C62" s="213"/>
      <c r="D62" s="213"/>
      <c r="E62" s="213"/>
      <c r="F62" s="213"/>
      <c r="G62" s="213"/>
      <c r="H62" s="214"/>
    </row>
    <row r="63" spans="2:8" ht="18.600000000000001" customHeight="1">
      <c r="B63" s="96"/>
      <c r="C63" s="97"/>
      <c r="D63" s="97"/>
      <c r="E63" s="97"/>
      <c r="F63" s="97"/>
      <c r="G63" s="97"/>
      <c r="H63" s="98"/>
    </row>
    <row r="64" spans="2:8" ht="17.25" thickBot="1">
      <c r="B64" s="96"/>
      <c r="C64" s="97"/>
      <c r="D64" s="97"/>
      <c r="E64" s="97"/>
      <c r="F64" s="97"/>
      <c r="G64" s="97"/>
      <c r="H64" s="98"/>
    </row>
    <row r="65" spans="2:8" ht="30" customHeight="1" thickTop="1">
      <c r="B65" s="96"/>
      <c r="C65" s="192" t="s">
        <v>124</v>
      </c>
      <c r="D65" s="193"/>
      <c r="E65" s="203" t="s">
        <v>125</v>
      </c>
      <c r="F65" s="204"/>
      <c r="G65" s="97"/>
      <c r="H65" s="98"/>
    </row>
    <row r="66" spans="2:8" ht="30" customHeight="1">
      <c r="B66" s="96"/>
      <c r="C66" s="198" t="s">
        <v>130</v>
      </c>
      <c r="D66" s="198"/>
      <c r="E66" s="197" t="s">
        <v>131</v>
      </c>
      <c r="F66" s="197"/>
      <c r="G66" s="97"/>
      <c r="H66" s="98"/>
    </row>
    <row r="67" spans="2:8" ht="44.45" customHeight="1">
      <c r="B67" s="96"/>
      <c r="C67" s="198" t="s">
        <v>132</v>
      </c>
      <c r="D67" s="198"/>
      <c r="E67" s="197" t="s">
        <v>133</v>
      </c>
      <c r="F67" s="197"/>
      <c r="G67" s="97"/>
      <c r="H67" s="98"/>
    </row>
    <row r="68" spans="2:8" ht="51" customHeight="1">
      <c r="B68" s="96"/>
      <c r="C68" s="198" t="s">
        <v>134</v>
      </c>
      <c r="D68" s="198"/>
      <c r="E68" s="197" t="s">
        <v>135</v>
      </c>
      <c r="F68" s="197"/>
      <c r="G68" s="97"/>
      <c r="H68" s="98"/>
    </row>
    <row r="69" spans="2:8" ht="84.75" customHeight="1">
      <c r="B69" s="96"/>
      <c r="C69" s="198" t="s">
        <v>136</v>
      </c>
      <c r="D69" s="198"/>
      <c r="E69" s="197" t="s">
        <v>137</v>
      </c>
      <c r="F69" s="197"/>
      <c r="G69" s="97"/>
      <c r="H69" s="98"/>
    </row>
    <row r="70" spans="2:8" ht="15.75" customHeight="1">
      <c r="B70" s="96"/>
      <c r="C70" s="198" t="s">
        <v>138</v>
      </c>
      <c r="D70" s="198"/>
      <c r="E70" s="197" t="s">
        <v>139</v>
      </c>
      <c r="F70" s="197"/>
      <c r="G70" s="97"/>
      <c r="H70" s="98"/>
    </row>
    <row r="71" spans="2:8" ht="30" customHeight="1">
      <c r="B71" s="96"/>
      <c r="C71" s="198" t="s">
        <v>140</v>
      </c>
      <c r="D71" s="198"/>
      <c r="E71" s="197" t="s">
        <v>141</v>
      </c>
      <c r="F71" s="197"/>
      <c r="G71" s="97"/>
      <c r="H71" s="98"/>
    </row>
    <row r="72" spans="2:8" ht="30" customHeight="1">
      <c r="B72" s="96"/>
      <c r="C72" s="198" t="s">
        <v>142</v>
      </c>
      <c r="D72" s="198"/>
      <c r="E72" s="197" t="s">
        <v>143</v>
      </c>
      <c r="F72" s="197"/>
      <c r="G72" s="97"/>
      <c r="H72" s="98"/>
    </row>
    <row r="73" spans="2:8" ht="53.45" customHeight="1">
      <c r="B73" s="96"/>
      <c r="C73" s="198" t="s">
        <v>144</v>
      </c>
      <c r="D73" s="198"/>
      <c r="E73" s="197" t="s">
        <v>145</v>
      </c>
      <c r="F73" s="197"/>
      <c r="G73" s="97"/>
      <c r="H73" s="98"/>
    </row>
    <row r="74" spans="2:8" ht="30" customHeight="1">
      <c r="B74" s="96"/>
      <c r="C74" s="97"/>
      <c r="D74" s="97"/>
      <c r="E74" s="97"/>
      <c r="F74" s="97"/>
      <c r="G74" s="97"/>
      <c r="H74" s="98"/>
    </row>
    <row r="75" spans="2:8" ht="18.600000000000001" customHeight="1">
      <c r="B75" s="208" t="s">
        <v>180</v>
      </c>
      <c r="C75" s="209"/>
      <c r="D75" s="209"/>
      <c r="E75" s="209"/>
      <c r="F75" s="209"/>
      <c r="G75" s="209"/>
      <c r="H75" s="210"/>
    </row>
    <row r="76" spans="2:8" ht="18.600000000000001" customHeight="1">
      <c r="B76" s="110"/>
      <c r="C76" s="111"/>
      <c r="D76" s="111"/>
      <c r="E76" s="111"/>
      <c r="F76" s="111"/>
      <c r="G76" s="111"/>
      <c r="H76" s="112"/>
    </row>
    <row r="77" spans="2:8" ht="18.600000000000001" customHeight="1">
      <c r="B77" s="208" t="s">
        <v>181</v>
      </c>
      <c r="C77" s="209"/>
      <c r="D77" s="209"/>
      <c r="E77" s="209"/>
      <c r="F77" s="209"/>
      <c r="G77" s="209"/>
      <c r="H77" s="210"/>
    </row>
    <row r="78" spans="2:8" ht="16.5">
      <c r="B78" s="110"/>
      <c r="C78" s="152"/>
      <c r="D78" s="152"/>
      <c r="E78" s="152"/>
      <c r="F78" s="152"/>
      <c r="G78" s="152"/>
      <c r="H78" s="153"/>
    </row>
  </sheetData>
  <mergeCells count="100">
    <mergeCell ref="C52:D52"/>
    <mergeCell ref="E52:F52"/>
    <mergeCell ref="C73:D73"/>
    <mergeCell ref="E73:F73"/>
    <mergeCell ref="B75:H75"/>
    <mergeCell ref="C67:D67"/>
    <mergeCell ref="E67:F67"/>
    <mergeCell ref="C68:D68"/>
    <mergeCell ref="E68:F68"/>
    <mergeCell ref="C69:D69"/>
    <mergeCell ref="E69:F69"/>
    <mergeCell ref="B62:H62"/>
    <mergeCell ref="C65:D65"/>
    <mergeCell ref="E65:F65"/>
    <mergeCell ref="C66:D66"/>
    <mergeCell ref="E66:F66"/>
    <mergeCell ref="B77:H77"/>
    <mergeCell ref="C70:D70"/>
    <mergeCell ref="E70:F70"/>
    <mergeCell ref="C71:D71"/>
    <mergeCell ref="E71:F71"/>
    <mergeCell ref="C72:D72"/>
    <mergeCell ref="E72:F72"/>
    <mergeCell ref="E58:F58"/>
    <mergeCell ref="C53:D53"/>
    <mergeCell ref="E53:F53"/>
    <mergeCell ref="C54:D54"/>
    <mergeCell ref="E54:F54"/>
    <mergeCell ref="C55:D55"/>
    <mergeCell ref="E55:F55"/>
    <mergeCell ref="C59:D59"/>
    <mergeCell ref="E59:F59"/>
    <mergeCell ref="C60:D60"/>
    <mergeCell ref="E60:F60"/>
    <mergeCell ref="C47:D47"/>
    <mergeCell ref="E47:F47"/>
    <mergeCell ref="C48:D48"/>
    <mergeCell ref="E48:F48"/>
    <mergeCell ref="C51:D51"/>
    <mergeCell ref="E51:F51"/>
    <mergeCell ref="B50:H50"/>
    <mergeCell ref="C56:D56"/>
    <mergeCell ref="E56:F56"/>
    <mergeCell ref="C57:D57"/>
    <mergeCell ref="E57:F57"/>
    <mergeCell ref="C58:D58"/>
    <mergeCell ref="C44:D44"/>
    <mergeCell ref="E44:F44"/>
    <mergeCell ref="C45:D45"/>
    <mergeCell ref="E45:F45"/>
    <mergeCell ref="C46:D46"/>
    <mergeCell ref="E46:F46"/>
    <mergeCell ref="C42:D42"/>
    <mergeCell ref="E42:F42"/>
    <mergeCell ref="C43:D43"/>
    <mergeCell ref="E43:F43"/>
    <mergeCell ref="C30:D30"/>
    <mergeCell ref="E30:F30"/>
    <mergeCell ref="C31:D31"/>
    <mergeCell ref="E31:F31"/>
    <mergeCell ref="C32:D32"/>
    <mergeCell ref="E32:F32"/>
    <mergeCell ref="E34:F34"/>
    <mergeCell ref="E35:F35"/>
    <mergeCell ref="C35:D35"/>
    <mergeCell ref="C34:D34"/>
    <mergeCell ref="C36:D36"/>
    <mergeCell ref="E36:F36"/>
    <mergeCell ref="C33:D33"/>
    <mergeCell ref="E33:F33"/>
    <mergeCell ref="B38:H38"/>
    <mergeCell ref="B40:H40"/>
    <mergeCell ref="C22:D22"/>
    <mergeCell ref="E22:F22"/>
    <mergeCell ref="C23:D23"/>
    <mergeCell ref="E23:F23"/>
    <mergeCell ref="C24:D24"/>
    <mergeCell ref="E24:F24"/>
    <mergeCell ref="B26:H26"/>
    <mergeCell ref="C28:D28"/>
    <mergeCell ref="E28:F28"/>
    <mergeCell ref="C29:D29"/>
    <mergeCell ref="E29:F29"/>
    <mergeCell ref="C19:D19"/>
    <mergeCell ref="E19:F19"/>
    <mergeCell ref="C20:D20"/>
    <mergeCell ref="E20:F20"/>
    <mergeCell ref="C21:D21"/>
    <mergeCell ref="E21:F21"/>
    <mergeCell ref="B11:H11"/>
    <mergeCell ref="B12:H12"/>
    <mergeCell ref="B14:H14"/>
    <mergeCell ref="B16:H16"/>
    <mergeCell ref="C18:D18"/>
    <mergeCell ref="E18:F18"/>
    <mergeCell ref="B2:H2"/>
    <mergeCell ref="B4:H5"/>
    <mergeCell ref="B6:H6"/>
    <mergeCell ref="B7:H7"/>
    <mergeCell ref="B9:H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12"/>
  <sheetViews>
    <sheetView showGridLines="0" tabSelected="1" topLeftCell="AD1" zoomScale="70" zoomScaleNormal="70" zoomScaleSheetLayoutView="90" workbookViewId="0">
      <pane ySplit="6" topLeftCell="A7" activePane="bottomLeft" state="frozen"/>
      <selection pane="bottomLeft" activeCell="AD8" sqref="AD8"/>
    </sheetView>
  </sheetViews>
  <sheetFormatPr baseColWidth="10" defaultColWidth="11.42578125" defaultRowHeight="15"/>
  <cols>
    <col min="1" max="1" width="23.5703125" style="65" customWidth="1"/>
    <col min="2" max="2" width="19.7109375" style="65" customWidth="1"/>
    <col min="3" max="3" width="26.5703125" style="65" customWidth="1"/>
    <col min="4" max="4" width="31.85546875" style="1" customWidth="1"/>
    <col min="5" max="5" width="24.7109375" style="1" customWidth="1"/>
    <col min="6" max="6" width="13.5703125" style="65" customWidth="1"/>
    <col min="7" max="7" width="15.7109375" style="65" customWidth="1"/>
    <col min="8" max="8" width="15.28515625" style="65" customWidth="1"/>
    <col min="9" max="9" width="12.28515625" style="65" bestFit="1" customWidth="1"/>
    <col min="10" max="10" width="10.85546875" style="65" bestFit="1" customWidth="1"/>
    <col min="11" max="11" width="30.85546875" style="65" customWidth="1"/>
    <col min="12" max="12" width="17.28515625" style="65" bestFit="1" customWidth="1"/>
    <col min="13" max="13" width="17.28515625" style="65" customWidth="1"/>
    <col min="14" max="14" width="13.28515625" style="65" customWidth="1"/>
    <col min="15" max="15" width="34.7109375" style="65" customWidth="1"/>
    <col min="16" max="16" width="18.28515625" style="65" customWidth="1"/>
    <col min="17" max="17" width="15.5703125" style="65" customWidth="1"/>
    <col min="18" max="18" width="15.28515625" style="65" customWidth="1"/>
    <col min="19" max="19" width="13" style="65" bestFit="1" customWidth="1"/>
    <col min="20" max="21" width="10.85546875" style="65" bestFit="1" customWidth="1"/>
    <col min="22" max="22" width="13" style="65" bestFit="1" customWidth="1"/>
    <col min="23" max="23" width="13" style="65" customWidth="1"/>
    <col min="24" max="24" width="13.140625" style="65" customWidth="1"/>
    <col min="25" max="25" width="36.140625" style="65" customWidth="1"/>
    <col min="26" max="26" width="40.85546875" style="65" customWidth="1"/>
    <col min="27" max="27" width="36.42578125" style="65" customWidth="1"/>
    <col min="28" max="28" width="10.7109375" style="65" customWidth="1"/>
    <col min="29" max="29" width="31.28515625" style="165" customWidth="1"/>
    <col min="30" max="30" width="62" style="65" customWidth="1"/>
    <col min="31" max="31" width="31.28515625" style="65" customWidth="1"/>
    <col min="32" max="32" width="16.85546875" style="65" customWidth="1"/>
    <col min="33" max="33" width="17" style="65" customWidth="1"/>
    <col min="34" max="34" width="23.140625" style="65" customWidth="1"/>
    <col min="35" max="35" width="18.7109375" style="65" customWidth="1"/>
    <col min="36" max="16384" width="11.42578125" style="65"/>
  </cols>
  <sheetData>
    <row r="1" spans="1:35" ht="25.5" customHeight="1">
      <c r="A1" s="215"/>
      <c r="B1" s="268" t="s">
        <v>249</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70"/>
      <c r="AH1" s="278" t="s">
        <v>108</v>
      </c>
      <c r="AI1" s="279" t="s">
        <v>250</v>
      </c>
    </row>
    <row r="2" spans="1:35" ht="31.5" customHeight="1">
      <c r="A2" s="215"/>
      <c r="B2" s="276" t="s">
        <v>248</v>
      </c>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5"/>
      <c r="AH2" s="278" t="s">
        <v>246</v>
      </c>
      <c r="AI2" s="277">
        <v>45828</v>
      </c>
    </row>
    <row r="3" spans="1:35" ht="25.5" customHeight="1">
      <c r="A3" s="215"/>
      <c r="B3" s="271" t="s">
        <v>112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3"/>
      <c r="AH3" s="278" t="s">
        <v>109</v>
      </c>
      <c r="AI3" s="280">
        <v>1</v>
      </c>
    </row>
    <row r="4" spans="1:35" ht="25.5" customHeight="1">
      <c r="A4" s="216"/>
      <c r="B4" s="229" t="s">
        <v>113</v>
      </c>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1"/>
      <c r="AH4" s="278" t="s">
        <v>91</v>
      </c>
      <c r="AI4" s="281" t="s">
        <v>247</v>
      </c>
    </row>
    <row r="5" spans="1:35" ht="17.100000000000001" customHeight="1" thickBot="1">
      <c r="A5" s="226" t="s">
        <v>83</v>
      </c>
      <c r="B5" s="226" t="s">
        <v>90</v>
      </c>
      <c r="C5" s="218" t="s">
        <v>84</v>
      </c>
      <c r="D5" s="218" t="s">
        <v>61</v>
      </c>
      <c r="E5" s="218" t="s">
        <v>62</v>
      </c>
      <c r="F5" s="218" t="s">
        <v>1</v>
      </c>
      <c r="G5" s="223" t="s">
        <v>10</v>
      </c>
      <c r="H5" s="224"/>
      <c r="I5" s="224"/>
      <c r="J5" s="224"/>
      <c r="K5" s="224"/>
      <c r="L5" s="224"/>
      <c r="M5" s="224"/>
      <c r="N5" s="225"/>
      <c r="O5" s="218" t="s">
        <v>9</v>
      </c>
      <c r="P5" s="118"/>
      <c r="Q5" s="220" t="s">
        <v>11</v>
      </c>
      <c r="R5" s="221"/>
      <c r="S5" s="221"/>
      <c r="T5" s="221"/>
      <c r="U5" s="221"/>
      <c r="V5" s="221"/>
      <c r="W5" s="221"/>
      <c r="X5" s="222"/>
      <c r="Y5" s="217" t="s">
        <v>82</v>
      </c>
      <c r="Z5" s="119"/>
      <c r="AA5" s="119"/>
      <c r="AB5" s="119"/>
      <c r="AC5" s="163"/>
      <c r="AD5" s="119"/>
      <c r="AE5" s="119"/>
    </row>
    <row r="6" spans="1:35" ht="48.75" customHeight="1">
      <c r="A6" s="219" t="s">
        <v>83</v>
      </c>
      <c r="B6" s="219" t="s">
        <v>90</v>
      </c>
      <c r="C6" s="219"/>
      <c r="D6" s="219"/>
      <c r="E6" s="219"/>
      <c r="F6" s="219"/>
      <c r="G6" s="121" t="s">
        <v>2</v>
      </c>
      <c r="H6" s="121" t="s">
        <v>3</v>
      </c>
      <c r="I6" s="121" t="s">
        <v>4</v>
      </c>
      <c r="J6" s="121" t="s">
        <v>5</v>
      </c>
      <c r="K6" s="121" t="s">
        <v>6</v>
      </c>
      <c r="L6" s="121" t="s">
        <v>7</v>
      </c>
      <c r="M6" s="121" t="s">
        <v>105</v>
      </c>
      <c r="N6" s="121" t="s">
        <v>8</v>
      </c>
      <c r="O6" s="219"/>
      <c r="P6" s="120" t="s">
        <v>85</v>
      </c>
      <c r="Q6" s="122" t="s">
        <v>2</v>
      </c>
      <c r="R6" s="121" t="s">
        <v>3</v>
      </c>
      <c r="S6" s="122" t="s">
        <v>4</v>
      </c>
      <c r="T6" s="122" t="s">
        <v>5</v>
      </c>
      <c r="U6" s="122" t="s">
        <v>6</v>
      </c>
      <c r="V6" s="122" t="s">
        <v>7</v>
      </c>
      <c r="W6" s="122" t="s">
        <v>106</v>
      </c>
      <c r="X6" s="122" t="s">
        <v>8</v>
      </c>
      <c r="Y6" s="217"/>
      <c r="Z6" s="123" t="s">
        <v>79</v>
      </c>
      <c r="AA6" s="124" t="s">
        <v>80</v>
      </c>
      <c r="AB6" s="124" t="s">
        <v>81</v>
      </c>
      <c r="AC6" s="164" t="s">
        <v>237</v>
      </c>
      <c r="AD6" s="160" t="s">
        <v>88</v>
      </c>
      <c r="AE6" s="162" t="s">
        <v>238</v>
      </c>
      <c r="AF6" s="162" t="s">
        <v>239</v>
      </c>
      <c r="AG6" s="162" t="s">
        <v>242</v>
      </c>
      <c r="AH6" s="162" t="s">
        <v>240</v>
      </c>
      <c r="AI6" s="162" t="s">
        <v>241</v>
      </c>
    </row>
    <row r="7" spans="1:35" ht="204.75" customHeight="1">
      <c r="A7" s="125" t="s">
        <v>182</v>
      </c>
      <c r="B7" s="126" t="s">
        <v>183</v>
      </c>
      <c r="C7" s="126" t="s">
        <v>98</v>
      </c>
      <c r="D7" s="127" t="s">
        <v>189</v>
      </c>
      <c r="E7" s="128" t="s">
        <v>204</v>
      </c>
      <c r="F7" s="129" t="s">
        <v>111</v>
      </c>
      <c r="G7" s="66" t="str">
        <f>+'3.Riesgo Inherentes'!B7</f>
        <v>Posible</v>
      </c>
      <c r="H7" s="66">
        <f>+'3.Riesgo Inherentes'!C7</f>
        <v>3</v>
      </c>
      <c r="I7" s="66" t="str">
        <f>+'3.Riesgo Inherentes'!D7</f>
        <v>Moderado</v>
      </c>
      <c r="J7" s="66">
        <f>+'3.Riesgo Inherentes'!E7</f>
        <v>3</v>
      </c>
      <c r="K7" s="66">
        <f>+'3.Riesgo Inherentes'!F7</f>
        <v>9</v>
      </c>
      <c r="L7" s="66" t="str">
        <f>+'3.Riesgo Inherentes'!G7</f>
        <v>33</v>
      </c>
      <c r="M7" s="66">
        <f>+'3.Riesgo Inherentes'!H7</f>
        <v>0.45</v>
      </c>
      <c r="N7" s="66" t="str">
        <f>+'3.Riesgo Inherentes'!I7</f>
        <v>ALTO</v>
      </c>
      <c r="O7" s="73" t="str">
        <f>+'5.Controles y Acciones'!A8</f>
        <v>Segmentación de red y firewall para proteger el NAS.
Actualización periódica del sistema operativo y software del NAS.
Política de recuperación ante desastres (DRP) documentada.
Procedimientos de restauración documentados y accesibles.</v>
      </c>
      <c r="P7" s="72" t="str">
        <f>+'5.Controles y Acciones'!B8</f>
        <v>Mitigar</v>
      </c>
      <c r="Q7" s="66" t="str">
        <f>+'6.Riesgo Residual'!B7</f>
        <v>Poco probable</v>
      </c>
      <c r="R7" s="66">
        <f>IF(O7="NO"," ",IFERROR(VLOOKUP(Q7,'8.Formulas'!$I$7:$J$11,2,FALSE)," "))</f>
        <v>2</v>
      </c>
      <c r="S7" s="66" t="str">
        <f>+'6.Riesgo Residual'!D7</f>
        <v>Moderado</v>
      </c>
      <c r="T7" s="66">
        <f>+'6.Riesgo Residual'!E7</f>
        <v>3</v>
      </c>
      <c r="U7" s="67">
        <f>+'6.Riesgo Residual'!F7</f>
        <v>6</v>
      </c>
      <c r="V7" s="67" t="str">
        <f>+'6.Riesgo Residual'!G7</f>
        <v>23</v>
      </c>
      <c r="W7" s="82">
        <f>+'6.Riesgo Residual'!H7</f>
        <v>0.35</v>
      </c>
      <c r="X7" s="67" t="str">
        <f>+'6.Riesgo Residual'!I7</f>
        <v>MODERADO</v>
      </c>
      <c r="Y7" s="145" t="str">
        <f>+'5.Controles y Acciones'!C8</f>
        <v>1. Mantener el sistema operativo del NAS actualizado con parches de seguridad y estabilidad.
2. Ubicar físicamente el NAS en un lugar seguro, con control de acceso físico, ventilación adecuada y protección contra incendios.
3. Restringir el acceso administrativo al NAS únicamente a personal autorizado.
4. Mantener actualizado el antivirus y antimalware en el NAS o en los equipos que acceden a él.</v>
      </c>
      <c r="Z7" s="71" t="str">
        <f>+'5.Controles y Acciones'!D8</f>
        <v>1. Activar el Plan de Recuperación ante Desastres (DRP): Ejecutar el procedimiento documentado para recuperación de servicios de respaldo.
2. Notificar al equipo de TI y líderes de proceso: Informar del incidente para gestionar la priorización del restablecimiento.
3. Reinstalar o recuperar el sistema operativo del NAS: Usar medios de recuperación o imágenes de respaldo del sistema.</v>
      </c>
      <c r="AA7" s="70" t="str">
        <f>+'5.Controles y Acciones'!E8</f>
        <v>Director de sistemas de información e infraestructura tecnológica</v>
      </c>
      <c r="AB7" s="134" t="s">
        <v>169</v>
      </c>
      <c r="AC7" s="66" t="s">
        <v>243</v>
      </c>
      <c r="AD7" s="167" t="s">
        <v>245</v>
      </c>
      <c r="AE7" s="161"/>
      <c r="AF7" s="161"/>
      <c r="AG7" s="161"/>
      <c r="AH7" s="161"/>
      <c r="AI7" s="161"/>
    </row>
    <row r="8" spans="1:35" ht="195" customHeight="1">
      <c r="A8" s="125" t="s">
        <v>184</v>
      </c>
      <c r="B8" s="126" t="s">
        <v>183</v>
      </c>
      <c r="C8" s="126" t="s">
        <v>98</v>
      </c>
      <c r="D8" s="131" t="s">
        <v>190</v>
      </c>
      <c r="E8" s="128" t="s">
        <v>191</v>
      </c>
      <c r="F8" s="129" t="s">
        <v>111</v>
      </c>
      <c r="G8" s="66" t="str">
        <f>+'3.Riesgo Inherentes'!B8</f>
        <v>Poco probable</v>
      </c>
      <c r="H8" s="66">
        <f>+'3.Riesgo Inherentes'!C8</f>
        <v>2</v>
      </c>
      <c r="I8" s="66" t="str">
        <f>+'3.Riesgo Inherentes'!D8</f>
        <v>Mayor</v>
      </c>
      <c r="J8" s="66">
        <f>+'3.Riesgo Inherentes'!E8</f>
        <v>4</v>
      </c>
      <c r="K8" s="66">
        <f>+'3.Riesgo Inherentes'!F8</f>
        <v>8</v>
      </c>
      <c r="L8" s="66" t="str">
        <f>+'3.Riesgo Inherentes'!G8</f>
        <v>24</v>
      </c>
      <c r="M8" s="66">
        <f>+'3.Riesgo Inherentes'!H8</f>
        <v>0.5</v>
      </c>
      <c r="N8" s="66" t="str">
        <f>+'3.Riesgo Inherentes'!I8</f>
        <v>ALTO</v>
      </c>
      <c r="O8" s="73" t="str">
        <f>+'5.Controles y Acciones'!A9</f>
        <v>Implementar un sistema de respaldo de energía (UPS y planta eléctrica).
Disponer de un plan de continuidad del negocio (BCP) y plan de recuperación ante desastres (DRP).
Servidor de respaldo activo</v>
      </c>
      <c r="P8" s="72" t="str">
        <f>+'5.Controles y Acciones'!B9</f>
        <v>Mitigar</v>
      </c>
      <c r="Q8" s="66" t="str">
        <f>+'6.Riesgo Residual'!B8</f>
        <v>Raro</v>
      </c>
      <c r="R8" s="66">
        <f>IF(O8="NO"," ",IFERROR(VLOOKUP(Q8,'8.Formulas'!$I$7:$J$11,2,FALSE)," "))</f>
        <v>1</v>
      </c>
      <c r="S8" s="66" t="str">
        <f>+'6.Riesgo Residual'!D8</f>
        <v>Mayor</v>
      </c>
      <c r="T8" s="66">
        <f>+'6.Riesgo Residual'!E8</f>
        <v>4</v>
      </c>
      <c r="U8" s="67">
        <f>+'6.Riesgo Residual'!F8</f>
        <v>4</v>
      </c>
      <c r="V8" s="67" t="str">
        <f>+'6.Riesgo Residual'!G8</f>
        <v>14</v>
      </c>
      <c r="W8" s="82">
        <f>+'6.Riesgo Residual'!H8</f>
        <v>0.4</v>
      </c>
      <c r="X8" s="67" t="str">
        <f>+'6.Riesgo Residual'!I8</f>
        <v>ALTO</v>
      </c>
      <c r="Y8" s="145" t="str">
        <f>+'5.Controles y Acciones'!C9</f>
        <v>Ejecutar monitoreo proactivo del estado del servidor (uso de CPU, disco, temperatura, ventilación).
Programar backups automáticos y realizar pruebas periódicas de restauración.
Capacitar al personal técnico en manejo de fallas y respuesta rápida ante eventos de indisponibilidad.</v>
      </c>
      <c r="Z8" s="71" t="str">
        <f>+'5.Controles y Acciones'!D9</f>
        <v>1. Activar el Plan de Continuidad del Negocio (BCP) y el Plan de Recuperación ante Desastres (DRP).
2. Encender la infraestructura de respaldo (host alterno o recuperación desde backup en otro servidor).
3. Notificar al área TIC y al proveedor del sistema de información.
4. Informar a los usuarios sobre el estado del servicio y posibles afectaciones.</v>
      </c>
      <c r="AA8" s="70" t="str">
        <f>+'5.Controles y Acciones'!E9</f>
        <v>Director de sistemas de información e infraestructura tecnológica</v>
      </c>
      <c r="AB8" s="134" t="s">
        <v>169</v>
      </c>
      <c r="AC8" s="66" t="s">
        <v>244</v>
      </c>
      <c r="AD8" s="159" t="s">
        <v>230</v>
      </c>
      <c r="AE8" s="161"/>
      <c r="AF8" s="161"/>
      <c r="AG8" s="161"/>
      <c r="AH8" s="161"/>
      <c r="AI8" s="161"/>
    </row>
    <row r="9" spans="1:35" ht="171" customHeight="1">
      <c r="A9" s="125" t="s">
        <v>184</v>
      </c>
      <c r="B9" s="126" t="s">
        <v>183</v>
      </c>
      <c r="C9" s="126" t="s">
        <v>89</v>
      </c>
      <c r="D9" s="135" t="s">
        <v>192</v>
      </c>
      <c r="E9" s="128" t="s">
        <v>193</v>
      </c>
      <c r="F9" s="129" t="s">
        <v>111</v>
      </c>
      <c r="G9" s="66" t="str">
        <f>+'3.Riesgo Inherentes'!B9</f>
        <v>Poco probable</v>
      </c>
      <c r="H9" s="66">
        <f>+'3.Riesgo Inherentes'!C9</f>
        <v>2</v>
      </c>
      <c r="I9" s="66" t="str">
        <f>+'3.Riesgo Inherentes'!D9</f>
        <v>Moderado</v>
      </c>
      <c r="J9" s="66">
        <f>+'3.Riesgo Inherentes'!E9</f>
        <v>3</v>
      </c>
      <c r="K9" s="66">
        <f>+'3.Riesgo Inherentes'!F9</f>
        <v>6</v>
      </c>
      <c r="L9" s="66" t="str">
        <f>+'3.Riesgo Inherentes'!G9</f>
        <v>23</v>
      </c>
      <c r="M9" s="66">
        <f>+'3.Riesgo Inherentes'!H9</f>
        <v>0.35</v>
      </c>
      <c r="N9" s="66" t="str">
        <f>+'3.Riesgo Inherentes'!I9</f>
        <v>MODERADO</v>
      </c>
      <c r="O9" s="73" t="str">
        <f>+'5.Controles y Acciones'!A10</f>
        <v>Realizar pruebas periódicas de restauración de backups para verificar que estén completos e íntegros.
Configurar versionamiento regulares de las máquinas virtuales y de la base de datos.
Activar logs de auditoría y registros de eventos para monitorear manipulaciones sospechosas.</v>
      </c>
      <c r="P9" s="72" t="str">
        <f>+'5.Controles y Acciones'!B10</f>
        <v>Mitigar</v>
      </c>
      <c r="Q9" s="66" t="str">
        <f>+'6.Riesgo Residual'!B9</f>
        <v>Raro</v>
      </c>
      <c r="R9" s="66">
        <f>IF(O9="NO"," ",IFERROR(VLOOKUP(Q9,'8.Formulas'!$I$7:$J$11,2,FALSE)," "))</f>
        <v>1</v>
      </c>
      <c r="S9" s="66" t="str">
        <f>+'6.Riesgo Residual'!D9</f>
        <v>Moderado</v>
      </c>
      <c r="T9" s="66">
        <f>+'6.Riesgo Residual'!E9</f>
        <v>3</v>
      </c>
      <c r="U9" s="67">
        <f>+'6.Riesgo Residual'!F9</f>
        <v>3</v>
      </c>
      <c r="V9" s="67" t="str">
        <f>+'6.Riesgo Residual'!G9</f>
        <v>13</v>
      </c>
      <c r="W9" s="82">
        <f>+'6.Riesgo Residual'!H9</f>
        <v>0.25</v>
      </c>
      <c r="X9" s="67" t="str">
        <f>+'6.Riesgo Residual'!I9</f>
        <v>MODERADO</v>
      </c>
      <c r="Y9" s="145" t="str">
        <f>+'5.Controles y Acciones'!C10</f>
        <v>1. Realizar copias de seguridad incrementales y completas
2. Configurar alertas ante cambios inusuales en el comportamiento del sistema o uso de recursos.</v>
      </c>
      <c r="Z9" s="71" t="str">
        <f>+'5.Controles y Acciones'!D10</f>
        <v>1. Aislar el servidor afectado para evitar propagación o nuevos daños.
2. Verificar respaldos disponibles y restaurar la versión íntegra más reciente.
3. Auditar logs del sistema para identificar causa raíz (fallo técnico, usuario, malware, etc.).
4. Registrar el evento y realizar lecciones aprendidas.</v>
      </c>
      <c r="AA9" s="70" t="str">
        <f>+'5.Controles y Acciones'!E10</f>
        <v>Director de sistemas de información e infraestructura tecnológica</v>
      </c>
      <c r="AB9" s="134" t="s">
        <v>169</v>
      </c>
      <c r="AC9" s="66" t="s">
        <v>244</v>
      </c>
      <c r="AD9" s="159" t="s">
        <v>231</v>
      </c>
      <c r="AE9" s="161"/>
      <c r="AF9" s="161"/>
      <c r="AG9" s="161"/>
      <c r="AH9" s="161"/>
      <c r="AI9" s="161"/>
    </row>
    <row r="10" spans="1:35" ht="150.6" customHeight="1">
      <c r="A10" s="125" t="s">
        <v>185</v>
      </c>
      <c r="B10" s="126" t="s">
        <v>183</v>
      </c>
      <c r="C10" s="126" t="s">
        <v>98</v>
      </c>
      <c r="D10" s="131" t="s">
        <v>194</v>
      </c>
      <c r="E10" s="128" t="s">
        <v>195</v>
      </c>
      <c r="F10" s="129" t="s">
        <v>111</v>
      </c>
      <c r="G10" s="66" t="str">
        <f>+'3.Riesgo Inherentes'!B10</f>
        <v>Poco probable</v>
      </c>
      <c r="H10" s="66">
        <f>+'3.Riesgo Inherentes'!C10</f>
        <v>2</v>
      </c>
      <c r="I10" s="66" t="str">
        <f>+'3.Riesgo Inherentes'!D10</f>
        <v>Moderado</v>
      </c>
      <c r="J10" s="66">
        <f>+'3.Riesgo Inherentes'!E10</f>
        <v>3</v>
      </c>
      <c r="K10" s="66">
        <f>+'3.Riesgo Inherentes'!F10</f>
        <v>6</v>
      </c>
      <c r="L10" s="66" t="str">
        <f>+'3.Riesgo Inherentes'!G10</f>
        <v>23</v>
      </c>
      <c r="M10" s="66">
        <f>+'3.Riesgo Inherentes'!H10</f>
        <v>0.35</v>
      </c>
      <c r="N10" s="66" t="str">
        <f>+'3.Riesgo Inherentes'!I10</f>
        <v>MODERADO</v>
      </c>
      <c r="O10" s="73" t="str">
        <f>+'5.Controles y Acciones'!A11</f>
        <v>Configurar monitoreo del servidor y alertas de servicio (CPU, RAM, espacio en disco, servicios caídos).
Usar UPS y sistema de energía estable.</v>
      </c>
      <c r="P10" s="72" t="str">
        <f>+'5.Controles y Acciones'!B11</f>
        <v>Mitigar</v>
      </c>
      <c r="Q10" s="66" t="str">
        <f>+'6.Riesgo Residual'!B10</f>
        <v>Raro</v>
      </c>
      <c r="R10" s="66">
        <f>IF(O10="NO"," ",IFERROR(VLOOKUP(Q10,'8.Formulas'!$I$7:$J$11,2,FALSE)," "))</f>
        <v>1</v>
      </c>
      <c r="S10" s="66" t="str">
        <f>+'6.Riesgo Residual'!D10</f>
        <v>Menor</v>
      </c>
      <c r="T10" s="66">
        <f>+'6.Riesgo Residual'!E10</f>
        <v>2</v>
      </c>
      <c r="U10" s="67">
        <f>+'6.Riesgo Residual'!F10</f>
        <v>2</v>
      </c>
      <c r="V10" s="67" t="str">
        <f>+'6.Riesgo Residual'!G10</f>
        <v>12</v>
      </c>
      <c r="W10" s="82">
        <f>+'6.Riesgo Residual'!H10</f>
        <v>0.15</v>
      </c>
      <c r="X10" s="67" t="str">
        <f>+'6.Riesgo Residual'!I10</f>
        <v>BAJO</v>
      </c>
      <c r="Y10" s="145" t="str">
        <f>+'5.Controles y Acciones'!C11</f>
        <v>1. Ejecutar monitoreos del estado del servidor.
2. Capacitar al equipo técnico sobre recuperación del Directorio Activo.</v>
      </c>
      <c r="Z10" s="71" t="str">
        <f>+'5.Controles y Acciones'!D11</f>
        <v>1. Activar protocolo de recuperación: intentar reiniciar el servicio ADDS.
2. Redireccionar temporalmente servicios críticos a un controlador de dominio alterno.
3.Documentar el incidente e investigar causa raíz.</v>
      </c>
      <c r="AA10" s="70" t="str">
        <f>+'5.Controles y Acciones'!E11</f>
        <v>Director de sistemas de información e infraestructura tecnológica</v>
      </c>
      <c r="AB10" s="134" t="s">
        <v>169</v>
      </c>
      <c r="AC10" s="66" t="s">
        <v>243</v>
      </c>
      <c r="AD10" s="159" t="s">
        <v>232</v>
      </c>
      <c r="AE10" s="161"/>
      <c r="AF10" s="161"/>
      <c r="AG10" s="161"/>
      <c r="AH10" s="161"/>
      <c r="AI10" s="161"/>
    </row>
    <row r="11" spans="1:35" ht="150" customHeight="1">
      <c r="A11" s="125" t="s">
        <v>186</v>
      </c>
      <c r="B11" s="126" t="s">
        <v>183</v>
      </c>
      <c r="C11" s="126" t="s">
        <v>98</v>
      </c>
      <c r="D11" s="136" t="s">
        <v>196</v>
      </c>
      <c r="E11" s="128" t="s">
        <v>197</v>
      </c>
      <c r="F11" s="129" t="s">
        <v>111</v>
      </c>
      <c r="G11" s="66" t="str">
        <f>+'3.Riesgo Inherentes'!B11</f>
        <v>Posible</v>
      </c>
      <c r="H11" s="66">
        <f>+'3.Riesgo Inherentes'!C11</f>
        <v>3</v>
      </c>
      <c r="I11" s="66" t="str">
        <f>+'3.Riesgo Inherentes'!D11</f>
        <v>Moderado</v>
      </c>
      <c r="J11" s="66">
        <f>+'3.Riesgo Inherentes'!E11</f>
        <v>3</v>
      </c>
      <c r="K11" s="66">
        <f>+'3.Riesgo Inherentes'!F11</f>
        <v>9</v>
      </c>
      <c r="L11" s="66" t="str">
        <f>+'3.Riesgo Inherentes'!G11</f>
        <v>33</v>
      </c>
      <c r="M11" s="66">
        <f>+'3.Riesgo Inherentes'!H11</f>
        <v>0.45</v>
      </c>
      <c r="N11" s="66" t="str">
        <f>+'3.Riesgo Inherentes'!I11</f>
        <v>ALTO</v>
      </c>
      <c r="O11" s="73" t="str">
        <f>+'5.Controles y Acciones'!A12</f>
        <v>Monitorear accesos y cambios desde la entidad a los backups recibidos.
Exigir reporte mensual de disponibilidad y soporte ante incidentes.</v>
      </c>
      <c r="P11" s="72" t="str">
        <f>+'5.Controles y Acciones'!B12</f>
        <v>Trasladar</v>
      </c>
      <c r="Q11" s="66" t="str">
        <f>+'6.Riesgo Residual'!B11</f>
        <v>Poco probable</v>
      </c>
      <c r="R11" s="66">
        <f>IF(O11="NO"," ",IFERROR(VLOOKUP(Q11,'8.Formulas'!$I$7:$J$11,2,FALSE)," "))</f>
        <v>2</v>
      </c>
      <c r="S11" s="66" t="str">
        <f>+'6.Riesgo Residual'!D11</f>
        <v>Menor</v>
      </c>
      <c r="T11" s="66">
        <f>+'6.Riesgo Residual'!E11</f>
        <v>2</v>
      </c>
      <c r="U11" s="67">
        <f>+'6.Riesgo Residual'!F11</f>
        <v>4</v>
      </c>
      <c r="V11" s="67" t="str">
        <f>+'6.Riesgo Residual'!G11</f>
        <v>22</v>
      </c>
      <c r="W11" s="82">
        <f>+'6.Riesgo Residual'!H11</f>
        <v>0.2</v>
      </c>
      <c r="X11" s="67" t="str">
        <f>+'6.Riesgo Residual'!I11</f>
        <v>BAJO</v>
      </c>
      <c r="Y11" s="145" t="str">
        <f>+'5.Controles y Acciones'!C12</f>
        <v>Capacitar al personal TIC en revisión técnica de respaldos externos.
Incluir estos respaldos en el sistema de monitoreo interno.</v>
      </c>
      <c r="Z11" s="71" t="str">
        <f>+'5.Controles y Acciones'!D12</f>
        <v>1. Activar canal de comunicación directa con el proveedor.
2. Publicar aviso a usuarios indicando que el sistema no está disponible temporalmente.
3. Notificar a directivos y áreas afectadas (Hacienda, Atención al Ciudadano).</v>
      </c>
      <c r="AA11" s="70" t="str">
        <f>+'5.Controles y Acciones'!E12</f>
        <v>Director de sistemas de información e infraestructura tecnológica</v>
      </c>
      <c r="AB11" s="134" t="s">
        <v>169</v>
      </c>
      <c r="AC11" s="66" t="s">
        <v>243</v>
      </c>
      <c r="AD11" s="159" t="s">
        <v>233</v>
      </c>
      <c r="AE11" s="161"/>
      <c r="AF11" s="161"/>
      <c r="AG11" s="161"/>
      <c r="AH11" s="161"/>
      <c r="AI11" s="161"/>
    </row>
    <row r="12" spans="1:35" ht="230.25" customHeight="1">
      <c r="A12" s="125" t="s">
        <v>187</v>
      </c>
      <c r="B12" s="126" t="s">
        <v>183</v>
      </c>
      <c r="C12" s="126" t="s">
        <v>98</v>
      </c>
      <c r="D12" s="131" t="s">
        <v>198</v>
      </c>
      <c r="E12" s="128" t="s">
        <v>199</v>
      </c>
      <c r="F12" s="129" t="s">
        <v>111</v>
      </c>
      <c r="G12" s="66" t="str">
        <f>+'3.Riesgo Inherentes'!B12</f>
        <v>Poco probable</v>
      </c>
      <c r="H12" s="66">
        <f>+'3.Riesgo Inherentes'!C12</f>
        <v>2</v>
      </c>
      <c r="I12" s="66" t="str">
        <f>+'3.Riesgo Inherentes'!D12</f>
        <v>Moderado</v>
      </c>
      <c r="J12" s="66">
        <f>+'3.Riesgo Inherentes'!E12</f>
        <v>3</v>
      </c>
      <c r="K12" s="66">
        <f>+'3.Riesgo Inherentes'!F12</f>
        <v>6</v>
      </c>
      <c r="L12" s="66" t="str">
        <f>+'3.Riesgo Inherentes'!G12</f>
        <v>23</v>
      </c>
      <c r="M12" s="66">
        <f>+'3.Riesgo Inherentes'!H12</f>
        <v>0.35</v>
      </c>
      <c r="N12" s="66" t="str">
        <f>+'3.Riesgo Inherentes'!I12</f>
        <v>MODERADO</v>
      </c>
      <c r="O12" s="73" t="str">
        <f>+'5.Controles y Acciones'!A13</f>
        <v xml:space="preserve">Implementar soluciones de alta disponibilidad (servidores redundantes, clustering, replicación de datos).
Programar mantenimientos preventivos y pruebas de restauración de la infraestructura.
</v>
      </c>
      <c r="P12" s="72" t="str">
        <f>+'5.Controles y Acciones'!B13</f>
        <v>Mitigar</v>
      </c>
      <c r="Q12" s="66" t="str">
        <f>+'6.Riesgo Residual'!B12</f>
        <v>Raro</v>
      </c>
      <c r="R12" s="66">
        <f>IF(O12="NO"," ",IFERROR(VLOOKUP(Q12,'8.Formulas'!$I$7:$J$11,2,FALSE)," "))</f>
        <v>1</v>
      </c>
      <c r="S12" s="66" t="str">
        <f>+'6.Riesgo Residual'!D12</f>
        <v>Menor</v>
      </c>
      <c r="T12" s="66">
        <f>+'6.Riesgo Residual'!E12</f>
        <v>2</v>
      </c>
      <c r="U12" s="67">
        <f>+'6.Riesgo Residual'!F12</f>
        <v>2</v>
      </c>
      <c r="V12" s="67" t="str">
        <f>+'6.Riesgo Residual'!G12</f>
        <v>12</v>
      </c>
      <c r="W12" s="82">
        <f>+'6.Riesgo Residual'!H12</f>
        <v>0.15</v>
      </c>
      <c r="X12" s="67" t="str">
        <f>+'6.Riesgo Residual'!I12</f>
        <v>BAJO</v>
      </c>
      <c r="Y12" s="145" t="str">
        <f>+'5.Controles y Acciones'!C13</f>
        <v xml:space="preserve">Realizar mantenimientos preventivos regulares al hardware y sistemas críticos.
Ejecutar pruebas de respaldo y restauración de la intranet con periodicidad
</v>
      </c>
      <c r="Z12" s="71" t="str">
        <f>+'5.Controles y Acciones'!D13</f>
        <v xml:space="preserve">1. Activar el Plan de Recuperación ante Desastres (DRP) específico para el servidor de Controldoc.
2. Conmutar a un servidor de respaldo o utilizar sistemas de virtualización para reestablecer temporalmente el servicio.
3. Investigar la causa raíz y documentar el incidente, implementando mejoras en el plan de respuesta.
</v>
      </c>
      <c r="AA12" s="70" t="str">
        <f>+'5.Controles y Acciones'!E13</f>
        <v>Director de sistemas de información e infraestructura tecnológica</v>
      </c>
      <c r="AB12" s="134" t="s">
        <v>169</v>
      </c>
      <c r="AC12" s="66" t="s">
        <v>244</v>
      </c>
      <c r="AD12" s="159" t="s">
        <v>234</v>
      </c>
      <c r="AE12" s="161"/>
      <c r="AF12" s="161"/>
      <c r="AG12" s="161"/>
      <c r="AH12" s="161"/>
      <c r="AI12" s="161"/>
    </row>
    <row r="13" spans="1:35" ht="176.1" customHeight="1">
      <c r="A13" s="125" t="s">
        <v>187</v>
      </c>
      <c r="B13" s="126" t="s">
        <v>183</v>
      </c>
      <c r="C13" s="126" t="s">
        <v>97</v>
      </c>
      <c r="D13" s="137" t="s">
        <v>200</v>
      </c>
      <c r="E13" s="128" t="s">
        <v>201</v>
      </c>
      <c r="F13" s="129" t="s">
        <v>111</v>
      </c>
      <c r="G13" s="66" t="str">
        <f>+'3.Riesgo Inherentes'!B13</f>
        <v>Poco probable</v>
      </c>
      <c r="H13" s="66">
        <f>+'3.Riesgo Inherentes'!C13</f>
        <v>2</v>
      </c>
      <c r="I13" s="66" t="str">
        <f>+'3.Riesgo Inherentes'!D13</f>
        <v>Moderado</v>
      </c>
      <c r="J13" s="66">
        <f>+'3.Riesgo Inherentes'!E13</f>
        <v>3</v>
      </c>
      <c r="K13" s="66">
        <f>+'3.Riesgo Inherentes'!F13</f>
        <v>6</v>
      </c>
      <c r="L13" s="66" t="str">
        <f>+'3.Riesgo Inherentes'!G13</f>
        <v>23</v>
      </c>
      <c r="M13" s="66">
        <f>+'3.Riesgo Inherentes'!H13</f>
        <v>0.35</v>
      </c>
      <c r="N13" s="66" t="str">
        <f>+'3.Riesgo Inherentes'!I13</f>
        <v>MODERADO</v>
      </c>
      <c r="O13" s="73" t="str">
        <f>+'5.Controles y Acciones'!A14</f>
        <v xml:space="preserve">Configurar autenticación fuerte
Aplicar firewall interno y segmentar la red para aislar los sistemas críticos.
Capacitar a los usuarios sobre prácticas seguras en el manejo de la información, la importancia de la confidencialidad y la prevención del acceso no autorizado.
</v>
      </c>
      <c r="P13" s="72" t="str">
        <f>+'5.Controles y Acciones'!B14</f>
        <v>Mitigar</v>
      </c>
      <c r="Q13" s="66" t="str">
        <f>+'6.Riesgo Residual'!B13</f>
        <v>Raro</v>
      </c>
      <c r="R13" s="66">
        <f>IF(O13="NO"," ",IFERROR(VLOOKUP(Q13,'8.Formulas'!$I$7:$J$11,2,FALSE)," "))</f>
        <v>1</v>
      </c>
      <c r="S13" s="66" t="str">
        <f>+'6.Riesgo Residual'!D13</f>
        <v>Moderado</v>
      </c>
      <c r="T13" s="66">
        <f>+'6.Riesgo Residual'!E13</f>
        <v>3</v>
      </c>
      <c r="U13" s="67">
        <f>+'6.Riesgo Residual'!F13</f>
        <v>3</v>
      </c>
      <c r="V13" s="67" t="str">
        <f>+'6.Riesgo Residual'!G13</f>
        <v>13</v>
      </c>
      <c r="W13" s="82">
        <f>+'6.Riesgo Residual'!H13</f>
        <v>0.25</v>
      </c>
      <c r="X13" s="67" t="str">
        <f>+'6.Riesgo Residual'!I13</f>
        <v>MODERADO</v>
      </c>
      <c r="Y13" s="145" t="str">
        <f>+'5.Controles y Acciones'!C14</f>
        <v xml:space="preserve">Revisar y actualizar las políticas de acceso y seguridad periódicamente.
Auditar de forma regular los accesos a la plataforma (logs y reportes de actividad).
</v>
      </c>
      <c r="Z13" s="71" t="str">
        <f>+'5.Controles y Acciones'!D14</f>
        <v xml:space="preserve">1. Inmediatamente, limitar o revocar accesos comprometidos y cambiar credenciales.
2. Informar a las áreas afectadas y, en su caso, seguir los protocolos de notificación interna y externa (según políticas de incidentes).
</v>
      </c>
      <c r="AA13" s="70" t="str">
        <f>+'5.Controles y Acciones'!E14</f>
        <v>Director de sistemas de información e infraestructura tecnológica</v>
      </c>
      <c r="AB13" s="134" t="s">
        <v>169</v>
      </c>
      <c r="AC13" s="66" t="s">
        <v>243</v>
      </c>
      <c r="AD13" s="159" t="s">
        <v>235</v>
      </c>
      <c r="AE13" s="161"/>
      <c r="AF13" s="161"/>
      <c r="AG13" s="161"/>
      <c r="AH13" s="161"/>
      <c r="AI13" s="161"/>
    </row>
    <row r="14" spans="1:35" ht="180.95" customHeight="1">
      <c r="A14" s="138" t="s">
        <v>188</v>
      </c>
      <c r="B14" s="126" t="s">
        <v>183</v>
      </c>
      <c r="C14" s="126" t="s">
        <v>98</v>
      </c>
      <c r="D14" s="135" t="s">
        <v>202</v>
      </c>
      <c r="E14" s="139" t="s">
        <v>203</v>
      </c>
      <c r="F14" s="129" t="s">
        <v>111</v>
      </c>
      <c r="G14" s="66" t="str">
        <f>+'3.Riesgo Inherentes'!B14</f>
        <v>Raro</v>
      </c>
      <c r="H14" s="66">
        <f>+'3.Riesgo Inherentes'!C14</f>
        <v>1</v>
      </c>
      <c r="I14" s="66" t="str">
        <f>+'3.Riesgo Inherentes'!D14</f>
        <v>Moderado</v>
      </c>
      <c r="J14" s="66">
        <f>+'3.Riesgo Inherentes'!E14</f>
        <v>3</v>
      </c>
      <c r="K14" s="66">
        <f>+'3.Riesgo Inherentes'!F14</f>
        <v>3</v>
      </c>
      <c r="L14" s="66" t="str">
        <f>+'3.Riesgo Inherentes'!G14</f>
        <v>13</v>
      </c>
      <c r="M14" s="66">
        <f>+'3.Riesgo Inherentes'!H14</f>
        <v>0.25</v>
      </c>
      <c r="N14" s="66" t="str">
        <f>+'3.Riesgo Inherentes'!I14</f>
        <v>MODERADO</v>
      </c>
      <c r="O14" s="73" t="str">
        <f>+'5.Controles y Acciones'!A15</f>
        <v>Enlace de internet alterno a través de topologia SDWAN
Monitoreo constante de red</v>
      </c>
      <c r="P14" s="72" t="str">
        <f>+'5.Controles y Acciones'!B15</f>
        <v>Trasladar</v>
      </c>
      <c r="Q14" s="66" t="str">
        <f>+'6.Riesgo Residual'!B14</f>
        <v>Raro</v>
      </c>
      <c r="R14" s="66">
        <f>IF(O14="NO"," ",IFERROR(VLOOKUP(Q14,'8.Formulas'!$I$7:$J$11,2,FALSE)," "))</f>
        <v>1</v>
      </c>
      <c r="S14" s="66" t="str">
        <f>+'6.Riesgo Residual'!D14</f>
        <v>Menor</v>
      </c>
      <c r="T14" s="66">
        <f>+'6.Riesgo Residual'!E14</f>
        <v>2</v>
      </c>
      <c r="U14" s="67">
        <f>+'6.Riesgo Residual'!F14</f>
        <v>2</v>
      </c>
      <c r="V14" s="67" t="str">
        <f>+'6.Riesgo Residual'!G14</f>
        <v>12</v>
      </c>
      <c r="W14" s="82">
        <f>+'6.Riesgo Residual'!H14</f>
        <v>0.15</v>
      </c>
      <c r="X14" s="67" t="str">
        <f>+'6.Riesgo Residual'!I14</f>
        <v>BAJO</v>
      </c>
      <c r="Y14" s="145" t="str">
        <f>+'5.Controles y Acciones'!C15</f>
        <v xml:space="preserve">Validar disponibilidad del servicio de respaldo
Auditorías periódicas a la seguridad de red.
Revisar cumplimiento de SLA con el proveedor.
</v>
      </c>
      <c r="Z14" s="71" t="str">
        <f>+'5.Controles y Acciones'!D15</f>
        <v xml:space="preserve">1. Comunicar afectación a los usuarios.
2. Notificar al proveedor y escalar según SLA.
3. Reconfigurar equipo dañado si el fallo es interno.
</v>
      </c>
      <c r="AA14" s="70" t="str">
        <f>+'5.Controles y Acciones'!E15</f>
        <v>Director de sistemas de información e infraestructura tecnológica</v>
      </c>
      <c r="AB14" s="134" t="s">
        <v>169</v>
      </c>
      <c r="AC14" s="66" t="s">
        <v>244</v>
      </c>
      <c r="AD14" s="159" t="s">
        <v>236</v>
      </c>
      <c r="AE14" s="161"/>
      <c r="AF14" s="161"/>
      <c r="AG14" s="161"/>
      <c r="AH14" s="161"/>
      <c r="AI14" s="161"/>
    </row>
    <row r="15" spans="1:35" ht="159.75" customHeight="1">
      <c r="A15" s="138"/>
      <c r="B15" s="140"/>
      <c r="C15" s="129"/>
      <c r="D15" s="135"/>
      <c r="E15" s="141"/>
      <c r="F15" s="129"/>
      <c r="G15" s="66">
        <f>+'3.Riesgo Inherentes'!B15</f>
        <v>0</v>
      </c>
      <c r="H15" s="66" t="str">
        <f>+'3.Riesgo Inherentes'!C15</f>
        <v xml:space="preserve"> </v>
      </c>
      <c r="I15" s="66">
        <f>+'3.Riesgo Inherentes'!D15</f>
        <v>0</v>
      </c>
      <c r="J15" s="66" t="str">
        <f>+'3.Riesgo Inherentes'!E15</f>
        <v xml:space="preserve"> </v>
      </c>
      <c r="K15" s="66" t="str">
        <f>+'3.Riesgo Inherentes'!F15</f>
        <v xml:space="preserve"> </v>
      </c>
      <c r="L15" s="66" t="str">
        <f>+'3.Riesgo Inherentes'!G15</f>
        <v xml:space="preserve">  </v>
      </c>
      <c r="M15" s="66" t="e">
        <f>+'3.Riesgo Inherentes'!H15</f>
        <v>#VALUE!</v>
      </c>
      <c r="N15" s="66" t="str">
        <f>+'3.Riesgo Inherentes'!I15</f>
        <v xml:space="preserve"> </v>
      </c>
      <c r="O15" s="73">
        <f>+'5.Controles y Acciones'!A16</f>
        <v>0</v>
      </c>
      <c r="P15" s="72">
        <f>+'5.Controles y Acciones'!B16</f>
        <v>0</v>
      </c>
      <c r="Q15" s="66">
        <f>+'6.Riesgo Residual'!B15</f>
        <v>0</v>
      </c>
      <c r="R15" s="66" t="str">
        <f>IF(O15="NO"," ",IFERROR(VLOOKUP(Q15,'8.Formulas'!$I$7:$J$11,2,FALSE)," "))</f>
        <v xml:space="preserve"> </v>
      </c>
      <c r="S15" s="66">
        <f>+'6.Riesgo Residual'!D15</f>
        <v>0</v>
      </c>
      <c r="T15" s="66" t="str">
        <f>+'6.Riesgo Residual'!E15</f>
        <v xml:space="preserve"> </v>
      </c>
      <c r="U15" s="67" t="str">
        <f>+'6.Riesgo Residual'!F15</f>
        <v xml:space="preserve"> </v>
      </c>
      <c r="V15" s="67" t="str">
        <f>+'6.Riesgo Residual'!G15</f>
        <v xml:space="preserve">  </v>
      </c>
      <c r="W15" s="82" t="e">
        <f>+'6.Riesgo Residual'!H15</f>
        <v>#VALUE!</v>
      </c>
      <c r="X15" s="67" t="str">
        <f>+'6.Riesgo Residual'!I15</f>
        <v xml:space="preserve"> </v>
      </c>
      <c r="Y15" s="145">
        <f>+'5.Controles y Acciones'!C16</f>
        <v>0</v>
      </c>
      <c r="Z15" s="71">
        <f>+'5.Controles y Acciones'!D16</f>
        <v>0</v>
      </c>
      <c r="AA15" s="70">
        <f>+'5.Controles y Acciones'!E16</f>
        <v>0</v>
      </c>
      <c r="AB15" s="134"/>
      <c r="AC15" s="66"/>
      <c r="AD15" s="159"/>
      <c r="AE15" s="161"/>
      <c r="AF15" s="161"/>
      <c r="AG15" s="161"/>
      <c r="AH15" s="161"/>
      <c r="AI15" s="161"/>
    </row>
    <row r="16" spans="1:35" ht="137.1" hidden="1" customHeight="1">
      <c r="A16" s="142"/>
      <c r="B16" s="143"/>
      <c r="C16" s="126"/>
      <c r="D16" s="141"/>
      <c r="E16" s="141"/>
      <c r="F16" s="129"/>
      <c r="G16" s="66">
        <f>+'3.Riesgo Inherentes'!B16</f>
        <v>0</v>
      </c>
      <c r="H16" s="66" t="str">
        <f>+'3.Riesgo Inherentes'!C16</f>
        <v xml:space="preserve"> </v>
      </c>
      <c r="I16" s="66">
        <f>+'3.Riesgo Inherentes'!D16</f>
        <v>0</v>
      </c>
      <c r="J16" s="66" t="str">
        <f>+'3.Riesgo Inherentes'!E16</f>
        <v xml:space="preserve"> </v>
      </c>
      <c r="K16" s="66" t="str">
        <f>+'3.Riesgo Inherentes'!F16</f>
        <v xml:space="preserve"> </v>
      </c>
      <c r="L16" s="66" t="str">
        <f>+'3.Riesgo Inherentes'!G16</f>
        <v xml:space="preserve">  </v>
      </c>
      <c r="M16" s="66" t="e">
        <f>+'3.Riesgo Inherentes'!H16</f>
        <v>#VALUE!</v>
      </c>
      <c r="N16" s="66" t="str">
        <f>+'3.Riesgo Inherentes'!I16</f>
        <v xml:space="preserve"> </v>
      </c>
      <c r="O16" s="73">
        <f>+'5.Controles y Acciones'!A17</f>
        <v>0</v>
      </c>
      <c r="P16" s="72">
        <f>+'5.Controles y Acciones'!B17</f>
        <v>0</v>
      </c>
      <c r="Q16" s="66">
        <f>+'6.Riesgo Residual'!B16</f>
        <v>0</v>
      </c>
      <c r="R16" s="66" t="str">
        <f>IF(O16="NO"," ",IFERROR(VLOOKUP(Q16,'8.Formulas'!$I$7:$J$11,2,FALSE)," "))</f>
        <v xml:space="preserve"> </v>
      </c>
      <c r="S16" s="66">
        <f>+'6.Riesgo Residual'!D16</f>
        <v>0</v>
      </c>
      <c r="T16" s="66" t="str">
        <f>+'6.Riesgo Residual'!E16</f>
        <v xml:space="preserve"> </v>
      </c>
      <c r="U16" s="67" t="str">
        <f>+'6.Riesgo Residual'!F16</f>
        <v xml:space="preserve"> </v>
      </c>
      <c r="V16" s="67" t="str">
        <f>+'6.Riesgo Residual'!G16</f>
        <v xml:space="preserve">  </v>
      </c>
      <c r="W16" s="82" t="e">
        <f>+'6.Riesgo Residual'!H16</f>
        <v>#VALUE!</v>
      </c>
      <c r="X16" s="67" t="str">
        <f>+'6.Riesgo Residual'!I16</f>
        <v xml:space="preserve"> </v>
      </c>
      <c r="Y16" s="145">
        <f>+'5.Controles y Acciones'!C17</f>
        <v>0</v>
      </c>
      <c r="Z16" s="71">
        <f>+'5.Controles y Acciones'!D17</f>
        <v>0</v>
      </c>
      <c r="AA16" s="70">
        <f>+'5.Controles y Acciones'!E17</f>
        <v>0</v>
      </c>
      <c r="AB16" s="134"/>
      <c r="AC16" s="66"/>
      <c r="AD16" s="134"/>
      <c r="AE16" s="161"/>
      <c r="AF16" s="161"/>
      <c r="AG16" s="161"/>
      <c r="AH16" s="161"/>
      <c r="AI16" s="161"/>
    </row>
    <row r="17" spans="1:35" ht="93.95" hidden="1" customHeight="1">
      <c r="A17" s="142"/>
      <c r="B17" s="143"/>
      <c r="C17" s="126"/>
      <c r="D17" s="144"/>
      <c r="E17" s="130"/>
      <c r="F17" s="129"/>
      <c r="G17" s="66">
        <f>+'3.Riesgo Inherentes'!B17</f>
        <v>0</v>
      </c>
      <c r="H17" s="66" t="str">
        <f>+'3.Riesgo Inherentes'!C17</f>
        <v xml:space="preserve"> </v>
      </c>
      <c r="I17" s="66">
        <f>+'3.Riesgo Inherentes'!D17</f>
        <v>0</v>
      </c>
      <c r="J17" s="66" t="str">
        <f>+'3.Riesgo Inherentes'!E17</f>
        <v xml:space="preserve"> </v>
      </c>
      <c r="K17" s="66" t="str">
        <f>+'3.Riesgo Inherentes'!F17</f>
        <v xml:space="preserve"> </v>
      </c>
      <c r="L17" s="66" t="str">
        <f>+'3.Riesgo Inherentes'!G17</f>
        <v xml:space="preserve">  </v>
      </c>
      <c r="M17" s="66" t="e">
        <f>+'3.Riesgo Inherentes'!H17</f>
        <v>#VALUE!</v>
      </c>
      <c r="N17" s="66" t="str">
        <f>+'3.Riesgo Inherentes'!I17</f>
        <v xml:space="preserve"> </v>
      </c>
      <c r="O17" s="73">
        <f>+'5.Controles y Acciones'!A18</f>
        <v>0</v>
      </c>
      <c r="P17" s="72">
        <f>+'5.Controles y Acciones'!B18</f>
        <v>0</v>
      </c>
      <c r="Q17" s="66">
        <f>+'6.Riesgo Residual'!B17</f>
        <v>0</v>
      </c>
      <c r="R17" s="66" t="str">
        <f>IF(O17="NO"," ",IFERROR(VLOOKUP(Q17,'8.Formulas'!$I$7:$J$11,2,FALSE)," "))</f>
        <v xml:space="preserve"> </v>
      </c>
      <c r="S17" s="66">
        <f>+'6.Riesgo Residual'!D17</f>
        <v>0</v>
      </c>
      <c r="T17" s="66" t="str">
        <f>+'6.Riesgo Residual'!E17</f>
        <v xml:space="preserve"> </v>
      </c>
      <c r="U17" s="67" t="str">
        <f>+'6.Riesgo Residual'!F17</f>
        <v xml:space="preserve"> </v>
      </c>
      <c r="V17" s="67" t="str">
        <f>+'6.Riesgo Residual'!G17</f>
        <v xml:space="preserve">  </v>
      </c>
      <c r="W17" s="82" t="e">
        <f>+'6.Riesgo Residual'!H17</f>
        <v>#VALUE!</v>
      </c>
      <c r="X17" s="67" t="str">
        <f>+'6.Riesgo Residual'!I17</f>
        <v xml:space="preserve"> </v>
      </c>
      <c r="Y17" s="145">
        <f>+'5.Controles y Acciones'!C18</f>
        <v>0</v>
      </c>
      <c r="Z17" s="71">
        <f>+'5.Controles y Acciones'!D18</f>
        <v>0</v>
      </c>
      <c r="AA17" s="70">
        <f>+'5.Controles y Acciones'!E18</f>
        <v>0</v>
      </c>
      <c r="AB17" s="134" t="s">
        <v>169</v>
      </c>
      <c r="AC17" s="66"/>
      <c r="AD17" s="134"/>
      <c r="AE17" s="161"/>
      <c r="AF17" s="161"/>
      <c r="AG17" s="161"/>
      <c r="AH17" s="161"/>
      <c r="AI17" s="161"/>
    </row>
    <row r="18" spans="1:35" ht="90" hidden="1" customHeight="1">
      <c r="A18" s="125"/>
      <c r="B18" s="143"/>
      <c r="C18" s="126"/>
      <c r="D18" s="144"/>
      <c r="E18" s="141"/>
      <c r="F18" s="129"/>
      <c r="G18" s="66">
        <f>+'3.Riesgo Inherentes'!B18</f>
        <v>0</v>
      </c>
      <c r="H18" s="66" t="str">
        <f>+'3.Riesgo Inherentes'!C18</f>
        <v xml:space="preserve"> </v>
      </c>
      <c r="I18" s="66">
        <f>+'3.Riesgo Inherentes'!D18</f>
        <v>0</v>
      </c>
      <c r="J18" s="66" t="str">
        <f>+'3.Riesgo Inherentes'!E18</f>
        <v xml:space="preserve"> </v>
      </c>
      <c r="K18" s="66" t="str">
        <f>+'3.Riesgo Inherentes'!F18</f>
        <v xml:space="preserve"> </v>
      </c>
      <c r="L18" s="66" t="str">
        <f>+'3.Riesgo Inherentes'!G18</f>
        <v xml:space="preserve">  </v>
      </c>
      <c r="M18" s="66" t="e">
        <f>+'3.Riesgo Inherentes'!H18</f>
        <v>#VALUE!</v>
      </c>
      <c r="N18" s="66" t="str">
        <f>+'3.Riesgo Inherentes'!I18</f>
        <v xml:space="preserve"> </v>
      </c>
      <c r="O18" s="73">
        <f>+'5.Controles y Acciones'!A19</f>
        <v>0</v>
      </c>
      <c r="P18" s="72">
        <f>+'5.Controles y Acciones'!B19</f>
        <v>0</v>
      </c>
      <c r="Q18" s="66">
        <f>+'6.Riesgo Residual'!B18</f>
        <v>0</v>
      </c>
      <c r="R18" s="66" t="str">
        <f>IF(O18="NO"," ",IFERROR(VLOOKUP(Q18,'8.Formulas'!$I$7:$J$11,2,FALSE)," "))</f>
        <v xml:space="preserve"> </v>
      </c>
      <c r="S18" s="66">
        <f>+'6.Riesgo Residual'!D18</f>
        <v>0</v>
      </c>
      <c r="T18" s="66" t="str">
        <f>+'6.Riesgo Residual'!E18</f>
        <v xml:space="preserve"> </v>
      </c>
      <c r="U18" s="67" t="str">
        <f>+'6.Riesgo Residual'!F18</f>
        <v xml:space="preserve"> </v>
      </c>
      <c r="V18" s="67" t="str">
        <f>+'6.Riesgo Residual'!G18</f>
        <v xml:space="preserve">  </v>
      </c>
      <c r="W18" s="82" t="e">
        <f>+'6.Riesgo Residual'!H18</f>
        <v>#VALUE!</v>
      </c>
      <c r="X18" s="67" t="str">
        <f>+'6.Riesgo Residual'!I18</f>
        <v xml:space="preserve"> </v>
      </c>
      <c r="Y18" s="146">
        <f>+'5.Controles y Acciones'!C19</f>
        <v>0</v>
      </c>
      <c r="Z18" s="69">
        <f>+'5.Controles y Acciones'!D19</f>
        <v>0</v>
      </c>
      <c r="AA18" s="70">
        <f>+'5.Controles y Acciones'!E19</f>
        <v>0</v>
      </c>
      <c r="AB18" s="134"/>
      <c r="AC18" s="66"/>
      <c r="AD18" s="134"/>
      <c r="AE18" s="161"/>
      <c r="AF18" s="161"/>
      <c r="AG18" s="161"/>
      <c r="AH18" s="161"/>
      <c r="AI18" s="161"/>
    </row>
    <row r="151" spans="28:31">
      <c r="AB151" s="78"/>
      <c r="AC151" s="166"/>
      <c r="AE151" s="78"/>
    </row>
    <row r="164" spans="28:31">
      <c r="AB164" s="78"/>
      <c r="AC164" s="166"/>
      <c r="AE164" s="78"/>
    </row>
    <row r="165" spans="28:31">
      <c r="AB165" s="78"/>
      <c r="AC165" s="166"/>
      <c r="AE165" s="78"/>
    </row>
    <row r="166" spans="28:31">
      <c r="AB166" s="78"/>
      <c r="AC166" s="166"/>
      <c r="AE166" s="78"/>
    </row>
    <row r="167" spans="28:31">
      <c r="AB167" s="78"/>
      <c r="AC167" s="166"/>
      <c r="AE167" s="78"/>
    </row>
    <row r="168" spans="28:31">
      <c r="AB168" s="78"/>
      <c r="AC168" s="166"/>
      <c r="AE168" s="78"/>
    </row>
    <row r="169" spans="28:31">
      <c r="AB169" s="78"/>
      <c r="AC169" s="166"/>
      <c r="AE169" s="78"/>
    </row>
    <row r="170" spans="28:31">
      <c r="AB170" s="78"/>
      <c r="AC170" s="166"/>
      <c r="AE170" s="78"/>
    </row>
    <row r="171" spans="28:31">
      <c r="AB171" s="78"/>
      <c r="AC171" s="166"/>
      <c r="AE171" s="78"/>
    </row>
    <row r="172" spans="28:31">
      <c r="AB172" s="78"/>
      <c r="AC172" s="166"/>
      <c r="AE172" s="78"/>
    </row>
    <row r="173" spans="28:31">
      <c r="AB173" s="78"/>
      <c r="AC173" s="166"/>
      <c r="AE173" s="78"/>
    </row>
    <row r="174" spans="28:31">
      <c r="AB174" s="78"/>
      <c r="AC174" s="166"/>
      <c r="AE174" s="78"/>
    </row>
    <row r="175" spans="28:31">
      <c r="AB175" s="78"/>
      <c r="AC175" s="166"/>
      <c r="AE175" s="78"/>
    </row>
    <row r="176" spans="28:31">
      <c r="AB176" s="78"/>
      <c r="AC176" s="166"/>
      <c r="AE176" s="78"/>
    </row>
    <row r="177" spans="28:31">
      <c r="AB177" s="78"/>
      <c r="AC177" s="166"/>
      <c r="AE177" s="78"/>
    </row>
    <row r="178" spans="28:31">
      <c r="AB178" s="78"/>
      <c r="AC178" s="166"/>
      <c r="AE178" s="78"/>
    </row>
    <row r="179" spans="28:31">
      <c r="AB179" s="78"/>
      <c r="AC179" s="166"/>
      <c r="AE179" s="78"/>
    </row>
    <row r="180" spans="28:31">
      <c r="AB180" s="78"/>
      <c r="AC180" s="166"/>
      <c r="AE180" s="78"/>
    </row>
    <row r="181" spans="28:31">
      <c r="AB181" s="78"/>
      <c r="AC181" s="166"/>
      <c r="AE181" s="78"/>
    </row>
    <row r="182" spans="28:31">
      <c r="AB182" s="78"/>
      <c r="AC182" s="166"/>
      <c r="AE182" s="78"/>
    </row>
    <row r="183" spans="28:31">
      <c r="AB183" s="78"/>
      <c r="AC183" s="166"/>
      <c r="AE183" s="78"/>
    </row>
    <row r="184" spans="28:31">
      <c r="AB184" s="78"/>
      <c r="AC184" s="166"/>
      <c r="AE184" s="78"/>
    </row>
    <row r="185" spans="28:31">
      <c r="AB185" s="78"/>
      <c r="AC185" s="166"/>
      <c r="AE185" s="78"/>
    </row>
    <row r="186" spans="28:31">
      <c r="AB186" s="78"/>
      <c r="AC186" s="166"/>
      <c r="AE186" s="78"/>
    </row>
    <row r="187" spans="28:31">
      <c r="AB187" s="78"/>
      <c r="AC187" s="166"/>
      <c r="AE187" s="78"/>
    </row>
    <row r="188" spans="28:31">
      <c r="AB188" s="78"/>
      <c r="AC188" s="166"/>
      <c r="AE188" s="78"/>
    </row>
    <row r="189" spans="28:31">
      <c r="AB189" s="78"/>
      <c r="AC189" s="166"/>
      <c r="AE189" s="78"/>
    </row>
    <row r="190" spans="28:31">
      <c r="AB190" s="78"/>
      <c r="AC190" s="166"/>
      <c r="AE190" s="78"/>
    </row>
    <row r="191" spans="28:31">
      <c r="AB191" s="78"/>
      <c r="AC191" s="166"/>
      <c r="AE191" s="78"/>
    </row>
    <row r="192" spans="28:31">
      <c r="AB192" s="78"/>
      <c r="AC192" s="166"/>
      <c r="AE192" s="78"/>
    </row>
    <row r="193" spans="28:31">
      <c r="AB193" s="78"/>
      <c r="AC193" s="166"/>
      <c r="AE193" s="78"/>
    </row>
    <row r="194" spans="28:31">
      <c r="AB194" s="78"/>
      <c r="AC194" s="166"/>
      <c r="AE194" s="78"/>
    </row>
    <row r="195" spans="28:31">
      <c r="AB195" s="78"/>
      <c r="AC195" s="166"/>
      <c r="AE195" s="78"/>
    </row>
    <row r="196" spans="28:31">
      <c r="AB196" s="78"/>
      <c r="AC196" s="166"/>
      <c r="AE196" s="78"/>
    </row>
    <row r="197" spans="28:31">
      <c r="AB197" s="78"/>
      <c r="AC197" s="166"/>
      <c r="AE197" s="78"/>
    </row>
    <row r="198" spans="28:31">
      <c r="AB198" s="78"/>
      <c r="AC198" s="166"/>
      <c r="AE198" s="78"/>
    </row>
    <row r="199" spans="28:31">
      <c r="AB199" s="78"/>
      <c r="AC199" s="166"/>
      <c r="AE199" s="78"/>
    </row>
    <row r="200" spans="28:31">
      <c r="AB200" s="78"/>
      <c r="AC200" s="166"/>
      <c r="AE200" s="78"/>
    </row>
    <row r="201" spans="28:31">
      <c r="AB201" s="78"/>
      <c r="AC201" s="166"/>
      <c r="AE201" s="78"/>
    </row>
    <row r="202" spans="28:31">
      <c r="AB202" s="78"/>
      <c r="AC202" s="166"/>
      <c r="AE202" s="78"/>
    </row>
    <row r="203" spans="28:31">
      <c r="AB203" s="78"/>
      <c r="AC203" s="166"/>
      <c r="AE203" s="78"/>
    </row>
    <row r="204" spans="28:31">
      <c r="AB204" s="78"/>
      <c r="AC204" s="166"/>
      <c r="AE204" s="78"/>
    </row>
    <row r="205" spans="28:31">
      <c r="AB205" s="78"/>
      <c r="AC205" s="166"/>
      <c r="AE205" s="78"/>
    </row>
    <row r="206" spans="28:31">
      <c r="AB206" s="78"/>
      <c r="AC206" s="166"/>
      <c r="AE206" s="78"/>
    </row>
    <row r="207" spans="28:31">
      <c r="AB207" s="78"/>
      <c r="AC207" s="166"/>
      <c r="AE207" s="78"/>
    </row>
    <row r="208" spans="28:31">
      <c r="AB208" s="78"/>
      <c r="AC208" s="166"/>
      <c r="AE208" s="78"/>
    </row>
    <row r="209" spans="28:31">
      <c r="AB209" s="78"/>
      <c r="AC209" s="166"/>
      <c r="AE209" s="78"/>
    </row>
    <row r="210" spans="28:31">
      <c r="AB210" s="78"/>
      <c r="AC210" s="166"/>
      <c r="AE210" s="78"/>
    </row>
    <row r="211" spans="28:31">
      <c r="AB211" s="78"/>
      <c r="AC211" s="166"/>
      <c r="AE211" s="78"/>
    </row>
    <row r="212" spans="28:31">
      <c r="AB212" s="78"/>
      <c r="AC212" s="166"/>
      <c r="AE212" s="78"/>
    </row>
  </sheetData>
  <mergeCells count="15">
    <mergeCell ref="B4:AG4"/>
    <mergeCell ref="B2:AG2"/>
    <mergeCell ref="A1:A4"/>
    <mergeCell ref="Y5:Y6"/>
    <mergeCell ref="D5:D6"/>
    <mergeCell ref="E5:E6"/>
    <mergeCell ref="F5:F6"/>
    <mergeCell ref="Q5:X5"/>
    <mergeCell ref="G5:N5"/>
    <mergeCell ref="O5:O6"/>
    <mergeCell ref="C5:C6"/>
    <mergeCell ref="B5:B6"/>
    <mergeCell ref="A5:A6"/>
    <mergeCell ref="B1:AG1"/>
    <mergeCell ref="B3:AG3"/>
  </mergeCells>
  <conditionalFormatting sqref="AE19:AE151 A7:AB151 AD7:AD151 AC19:AC151">
    <cfRule type="expression" dxfId="15" priority="2">
      <formula>$AB7="Cerrado"</formula>
    </cfRule>
  </conditionalFormatting>
  <conditionalFormatting sqref="N7:N18 X7:X18">
    <cfRule type="cellIs" dxfId="14" priority="4" operator="equal">
      <formula>"Extremo"</formula>
    </cfRule>
    <cfRule type="cellIs" dxfId="13" priority="5" operator="equal">
      <formula>"Alto"</formula>
    </cfRule>
    <cfRule type="cellIs" dxfId="12" priority="6" operator="equal">
      <formula>"Moderado"</formula>
    </cfRule>
    <cfRule type="cellIs" dxfId="11" priority="7" operator="equal">
      <formula>"Bajo"</formula>
    </cfRule>
  </conditionalFormatting>
  <dataValidations count="2">
    <dataValidation allowBlank="1" showInputMessage="1" showErrorMessage="1" promptTitle="Atención" prompt="Estas celdas están protegidas. No debes editarlas porque contienen fórmulas automáticas." sqref="G7:AA18"/>
    <dataValidation type="list" allowBlank="1" showErrorMessage="1" promptTitle="Atención" prompt="Estas celdas están protegidas. No debes editarlas porque contienen fórmulas automáticas." sqref="AB7:AB18">
      <formula1>"Abierto,Cerrado"</formula1>
    </dataValidation>
  </dataValidations>
  <pageMargins left="0.70866141732283472" right="0.70866141732283472" top="0.74803149606299213" bottom="0.74803149606299213" header="0.31496062992125984" footer="0.31496062992125984"/>
  <pageSetup paperSize="5" scale="32" orientation="landscape" horizontalDpi="4294967293" verticalDpi="4294967293" r:id="rId1"/>
  <headerFooter>
    <oddHeader>&amp;R
&amp;K00+000................</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'8.Formulas'!$M$7:$M$9</xm:f>
          </x14:formula1>
          <xm:sqref>C7:C18</xm:sqref>
        </x14:dataValidation>
        <x14:dataValidation type="list" allowBlank="1" showInputMessage="1" showErrorMessage="1">
          <x14:formula1>
            <xm:f>'8.Formulas'!$O$7:$O$8</xm:f>
          </x14:formula1>
          <xm:sqref>F7:F18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zoomScale="85" zoomScaleNormal="85" workbookViewId="0">
      <selection activeCell="Q7" sqref="Q7"/>
    </sheetView>
  </sheetViews>
  <sheetFormatPr baseColWidth="10" defaultRowHeight="15"/>
  <cols>
    <col min="1" max="1" width="46.140625" customWidth="1"/>
    <col min="2" max="2" width="20.140625" customWidth="1"/>
    <col min="3" max="3" width="21.7109375" customWidth="1"/>
    <col min="4" max="5" width="14.85546875" customWidth="1"/>
    <col min="8" max="8" width="13.140625" customWidth="1"/>
    <col min="9" max="9" width="16.85546875" customWidth="1"/>
  </cols>
  <sheetData>
    <row r="1" spans="1:29" ht="27" customHeight="1">
      <c r="A1" s="233"/>
      <c r="B1" s="227" t="s">
        <v>95</v>
      </c>
      <c r="C1" s="227"/>
      <c r="D1" s="227"/>
      <c r="E1" s="227"/>
      <c r="F1" s="227"/>
      <c r="G1" s="227"/>
      <c r="H1" s="227"/>
      <c r="I1" s="227"/>
      <c r="J1" s="114"/>
      <c r="K1" s="114"/>
      <c r="L1" s="114"/>
      <c r="M1" s="114"/>
      <c r="N1" s="114"/>
      <c r="O1" s="114"/>
      <c r="P1" s="114"/>
      <c r="Q1" s="114"/>
      <c r="R1" s="114"/>
      <c r="S1" s="114"/>
      <c r="T1" s="114"/>
      <c r="U1" s="114"/>
      <c r="V1" s="114"/>
      <c r="W1" s="114"/>
      <c r="X1" s="114"/>
      <c r="Y1" s="114"/>
      <c r="Z1" s="114"/>
      <c r="AA1" s="114"/>
      <c r="AB1" s="114"/>
      <c r="AC1" s="114"/>
    </row>
    <row r="2" spans="1:29" ht="15.75">
      <c r="A2" s="233"/>
      <c r="B2" s="228" t="s">
        <v>112</v>
      </c>
      <c r="C2" s="228"/>
      <c r="D2" s="228"/>
      <c r="E2" s="228"/>
      <c r="F2" s="228"/>
      <c r="G2" s="228"/>
      <c r="H2" s="228"/>
      <c r="I2" s="228"/>
      <c r="J2" s="115"/>
      <c r="K2" s="115"/>
      <c r="L2" s="115"/>
      <c r="M2" s="115"/>
      <c r="N2" s="115"/>
      <c r="O2" s="115"/>
      <c r="P2" s="115"/>
      <c r="Q2" s="115"/>
      <c r="R2" s="115"/>
      <c r="S2" s="115"/>
      <c r="T2" s="115"/>
      <c r="U2" s="115"/>
      <c r="V2" s="115"/>
      <c r="W2" s="115"/>
      <c r="X2" s="115"/>
      <c r="Y2" s="115"/>
      <c r="Z2" s="115"/>
      <c r="AA2" s="115"/>
      <c r="AB2" s="115"/>
      <c r="AC2" s="115"/>
    </row>
    <row r="3" spans="1:29" ht="20.45" customHeight="1">
      <c r="A3" s="233"/>
      <c r="B3" s="232" t="s">
        <v>113</v>
      </c>
      <c r="C3" s="232"/>
      <c r="D3" s="232"/>
      <c r="E3" s="232"/>
      <c r="F3" s="232"/>
      <c r="G3" s="232"/>
      <c r="H3" s="232"/>
      <c r="I3" s="232"/>
      <c r="J3" s="115"/>
      <c r="K3" s="115"/>
      <c r="L3" s="115"/>
      <c r="M3" s="115"/>
      <c r="N3" s="115"/>
      <c r="O3" s="115"/>
      <c r="P3" s="115"/>
      <c r="Q3" s="115"/>
      <c r="R3" s="115"/>
      <c r="S3" s="115"/>
      <c r="T3" s="115"/>
      <c r="U3" s="115"/>
      <c r="V3" s="115"/>
      <c r="W3" s="115"/>
      <c r="X3" s="115"/>
      <c r="Y3" s="115"/>
      <c r="Z3" s="115"/>
      <c r="AA3" s="115"/>
      <c r="AB3" s="115"/>
      <c r="AC3" s="115"/>
    </row>
    <row r="4" spans="1:29">
      <c r="A4" s="233"/>
      <c r="B4" s="232"/>
      <c r="C4" s="232"/>
      <c r="D4" s="232"/>
      <c r="E4" s="232"/>
      <c r="F4" s="232"/>
      <c r="G4" s="232"/>
      <c r="H4" s="232"/>
      <c r="I4" s="232"/>
      <c r="J4" s="115"/>
      <c r="K4" s="115"/>
      <c r="L4" s="115"/>
      <c r="M4" s="115"/>
      <c r="N4" s="115"/>
      <c r="O4" s="115"/>
      <c r="P4" s="115"/>
      <c r="Q4" s="115"/>
      <c r="R4" s="115"/>
      <c r="S4" s="115"/>
      <c r="T4" s="115"/>
      <c r="U4" s="115"/>
      <c r="V4" s="115"/>
      <c r="W4" s="115"/>
      <c r="X4" s="115"/>
      <c r="Y4" s="115"/>
      <c r="Z4" s="115"/>
      <c r="AA4" s="115"/>
      <c r="AB4" s="115"/>
      <c r="AC4" s="115"/>
    </row>
    <row r="5" spans="1:29" ht="15.75">
      <c r="A5" s="234" t="s">
        <v>10</v>
      </c>
      <c r="B5" s="234"/>
      <c r="C5" s="234"/>
      <c r="D5" s="234"/>
      <c r="E5" s="234"/>
      <c r="F5" s="234"/>
      <c r="G5" s="234"/>
      <c r="H5" s="234"/>
      <c r="I5" s="234"/>
    </row>
    <row r="6" spans="1:29" ht="46.5" customHeight="1">
      <c r="A6" s="121" t="s">
        <v>151</v>
      </c>
      <c r="B6" s="121" t="s">
        <v>2</v>
      </c>
      <c r="C6" s="121" t="s">
        <v>3</v>
      </c>
      <c r="D6" s="121" t="s">
        <v>4</v>
      </c>
      <c r="E6" s="121" t="s">
        <v>5</v>
      </c>
      <c r="F6" s="121" t="s">
        <v>6</v>
      </c>
      <c r="G6" s="121" t="s">
        <v>7</v>
      </c>
      <c r="H6" s="121" t="s">
        <v>105</v>
      </c>
      <c r="I6" s="121" t="s">
        <v>8</v>
      </c>
    </row>
    <row r="7" spans="1:29" ht="161.44999999999999" customHeight="1">
      <c r="A7" s="154" t="str">
        <f>+CONCATENATE('2.Identificación de Riesgos'!C7, " del activo",'2.Identificación de Riesgos'!A7," por: ",'2.Identificación de Riesgos'!D7," debido a: ",'2.Identificación de Riesgos'!E7)</f>
        <v>Perdida de Disponibilidad del activoNAS (servidor Windows de copias de seguridad de las bases de datos institucionales) por: Ataques de ransomware, fallas de hardware, corte de energía no gestionado, acceso indebido y eliminación accidental de archivos críticos. debido a: Políticas de acceso mal definidas.
Falta de monitoreo de disponibilidad 24/7.
Sistema operativo o software de backup desactualizado.</v>
      </c>
      <c r="B7" s="129" t="s">
        <v>17</v>
      </c>
      <c r="C7" s="129">
        <f>IF('2.Identificación de Riesgos'!F7="NO"," ",IFERROR(VLOOKUP(B7,'8.Formulas'!$I$7:$J$11,2,FALSE)," "))</f>
        <v>3</v>
      </c>
      <c r="D7" s="129" t="s">
        <v>23</v>
      </c>
      <c r="E7" s="129">
        <f>IF('2.Identificación de Riesgos'!F7="NO"," ",IFERROR(VLOOKUP(D7,'8.Formulas'!$I$15:$J$19,2,FALSE)," "))</f>
        <v>3</v>
      </c>
      <c r="F7" s="132">
        <f>IFERROR(C7*E7," ")</f>
        <v>9</v>
      </c>
      <c r="G7" s="147" t="str">
        <f>IFERROR(CONCATENATE(C7,E7)," ")</f>
        <v>33</v>
      </c>
      <c r="H7" s="133">
        <f>VLOOKUP(VALUE(G7),'8.Formulas'!$P$14:$R$39,2,FALSE)</f>
        <v>0.45</v>
      </c>
      <c r="I7" s="132" t="str">
        <f>IFERROR(INDEX('8.Formulas'!$D$59:$H$63,C7,E7)," ")</f>
        <v>ALTO</v>
      </c>
    </row>
    <row r="8" spans="1:29" ht="161.1" customHeight="1">
      <c r="A8" s="148" t="str">
        <f>+CONCATENATE('2.Identificación de Riesgos'!C8, " del activo",'2.Identificación de Riesgos'!A8," por: ",'2.Identificación de Riesgos'!D8," debido a: ",'2.Identificación de Riesgos'!E8)</f>
        <v xml:space="preserve">Perdida de Disponibilidad del activoPCT
Humano por: Falla de hardware (disco, memoria, tarjeta madre, fuente de poder).
Sobrecarga del servidor (por múltiples VMs o procesos mal gestionados).
Corte de energía prolongado. debido a: No contar con redundancia o clúster de alta disponibilidad.
No tener UPS, planta eléctrica o protección contra sobretensiones.
</v>
      </c>
      <c r="B8" s="129" t="s">
        <v>48</v>
      </c>
      <c r="C8" s="129">
        <f>IF('2.Identificación de Riesgos'!F8="NO"," ",IFERROR(VLOOKUP(B8,'8.Formulas'!$I$7:$J$11,2,FALSE)," "))</f>
        <v>2</v>
      </c>
      <c r="D8" s="129" t="s">
        <v>24</v>
      </c>
      <c r="E8" s="129">
        <f>IF('2.Identificación de Riesgos'!F8="NO"," ",IFERROR(VLOOKUP(D8,'8.Formulas'!$I$15:$J$19,2,FALSE)," "))</f>
        <v>4</v>
      </c>
      <c r="F8" s="132">
        <f t="shared" ref="F8:F18" si="0">IFERROR(C8*E8," ")</f>
        <v>8</v>
      </c>
      <c r="G8" s="132" t="str">
        <f t="shared" ref="G8:G18" si="1">IFERROR(CONCATENATE(C8,E8)," ")</f>
        <v>24</v>
      </c>
      <c r="H8" s="133">
        <f>VLOOKUP(VALUE(G8),'8.Formulas'!$P$14:$R$39,2,FALSE)</f>
        <v>0.5</v>
      </c>
      <c r="I8" s="132" t="str">
        <f>IFERROR(INDEX('8.Formulas'!$D$59:$H$63,C8,E8)," ")</f>
        <v>ALTO</v>
      </c>
    </row>
    <row r="9" spans="1:29" ht="161.1" customHeight="1">
      <c r="A9" s="148" t="str">
        <f>+CONCATENATE('2.Identificación de Riesgos'!C9, " del activo",'2.Identificación de Riesgos'!A9," por: ",'2.Identificación de Riesgos'!D9," debido a: ",'2.Identificación de Riesgos'!E9)</f>
        <v xml:space="preserve">Perdida de Integridad del activoPCT
Humano por: Malware o ataques dirigidos.
Error humano al manipular configuraciones o ejecutar comandos.
Acceso indebido de usuarios con privilegios.
 debido a: Falta de validaciones de integridad en la base de datos o archivos.
Backups sin pruebas de restauración o sin verificación de integridad.
</v>
      </c>
      <c r="B9" s="129" t="s">
        <v>48</v>
      </c>
      <c r="C9" s="129">
        <f>IF('2.Identificación de Riesgos'!F9="NO"," ",IFERROR(VLOOKUP(B9,'8.Formulas'!$I$7:$J$11,2,FALSE)," "))</f>
        <v>2</v>
      </c>
      <c r="D9" s="129" t="s">
        <v>23</v>
      </c>
      <c r="E9" s="129">
        <f>IF('2.Identificación de Riesgos'!F9="NO"," ",IFERROR(VLOOKUP(D9,'8.Formulas'!$I$15:$J$19,2,FALSE)," "))</f>
        <v>3</v>
      </c>
      <c r="F9" s="132">
        <f t="shared" si="0"/>
        <v>6</v>
      </c>
      <c r="G9" s="132" t="str">
        <f t="shared" si="1"/>
        <v>23</v>
      </c>
      <c r="H9" s="133">
        <f>VLOOKUP(VALUE(G9),'8.Formulas'!$P$14:$R$39,2,FALSE)</f>
        <v>0.35</v>
      </c>
      <c r="I9" s="132" t="str">
        <f>IFERROR(INDEX('8.Formulas'!$D$59:$H$63,C9,E9)," ")</f>
        <v>MODERADO</v>
      </c>
    </row>
    <row r="10" spans="1:29" ht="161.1" customHeight="1">
      <c r="A10" s="148" t="str">
        <f>+CONCATENATE('2.Identificación de Riesgos'!C10, " del activo",'2.Identificación de Riesgos'!A10," por: ",'2.Identificación de Riesgos'!D10," debido a: ",'2.Identificación de Riesgos'!E10)</f>
        <v xml:space="preserve">Perdida de Disponibilidad del activoDominio (Active directory) por: Fallo del hardware o sistema operativo
Apagón eléctrico no controlado
 debido a: Ausencia de alta disponibilidad o servidor secundario
No disponer de UPS o red eléctrica estable
Falta de monitoreo de salud del servidor
</v>
      </c>
      <c r="B10" s="129" t="s">
        <v>48</v>
      </c>
      <c r="C10" s="129">
        <f>IF('2.Identificación de Riesgos'!F10="NO"," ",IFERROR(VLOOKUP(B10,'8.Formulas'!$I$7:$J$11,2,FALSE)," "))</f>
        <v>2</v>
      </c>
      <c r="D10" s="129" t="s">
        <v>23</v>
      </c>
      <c r="E10" s="129">
        <f>IF('2.Identificación de Riesgos'!F10="NO"," ",IFERROR(VLOOKUP(D10,'8.Formulas'!$I$15:$J$19,2,FALSE)," "))</f>
        <v>3</v>
      </c>
      <c r="F10" s="132">
        <f t="shared" si="0"/>
        <v>6</v>
      </c>
      <c r="G10" s="132" t="str">
        <f t="shared" si="1"/>
        <v>23</v>
      </c>
      <c r="H10" s="133">
        <f>VLOOKUP(VALUE(G10),'8.Formulas'!$P$14:$R$39,2,FALSE)</f>
        <v>0.35</v>
      </c>
      <c r="I10" s="132" t="str">
        <f>IFERROR(INDEX('8.Formulas'!$D$59:$H$63,C10,E10)," ")</f>
        <v>MODERADO</v>
      </c>
    </row>
    <row r="11" spans="1:29" ht="161.1" customHeight="1">
      <c r="A11" s="148" t="str">
        <f>+CONCATENATE('2.Identificación de Riesgos'!C11, " del activo",'2.Identificación de Riesgos'!A11," por: ",'2.Identificación de Riesgos'!D11," debido a: ",'2.Identificación de Riesgos'!E11)</f>
        <v xml:space="preserve">Perdida de Disponibilidad del activoSiscar por: Caída del servicio en el proveedor (fallo técnico, mantenimiento no programado).
Falla de conectividad (VPN site 2 site) entre la gobernación y siscar
 debido a: Ausencia de monitoreo sobre la disponibilidad del proveedor.
Falta de contrato con cláusulas claras sobre niveles de servicio (SLA).
</v>
      </c>
      <c r="B11" s="129" t="s">
        <v>17</v>
      </c>
      <c r="C11" s="129">
        <f>IF('2.Identificación de Riesgos'!F11="NO"," ",IFERROR(VLOOKUP(B11,'8.Formulas'!$I$7:$J$11,2,FALSE)," "))</f>
        <v>3</v>
      </c>
      <c r="D11" s="129" t="s">
        <v>23</v>
      </c>
      <c r="E11" s="129">
        <f>IF('2.Identificación de Riesgos'!F11="NO"," ",IFERROR(VLOOKUP(D11,'8.Formulas'!$I$15:$J$19,2,FALSE)," "))</f>
        <v>3</v>
      </c>
      <c r="F11" s="132">
        <f t="shared" si="0"/>
        <v>9</v>
      </c>
      <c r="G11" s="132" t="str">
        <f t="shared" si="1"/>
        <v>33</v>
      </c>
      <c r="H11" s="133">
        <f>VLOOKUP(VALUE(G11),'8.Formulas'!$P$14:$R$39,2,FALSE)</f>
        <v>0.45</v>
      </c>
      <c r="I11" s="132" t="str">
        <f>IFERROR(INDEX('8.Formulas'!$D$59:$H$63,C11,E11)," ")</f>
        <v>ALTO</v>
      </c>
    </row>
    <row r="12" spans="1:29" ht="161.1" customHeight="1">
      <c r="A12" s="148" t="str">
        <f>+CONCATENATE('2.Identificación de Riesgos'!C12, " del activo",'2.Identificación de Riesgos'!A12," por: ",'2.Identificación de Riesgos'!D12," debido a: ",'2.Identificación de Riesgos'!E12)</f>
        <v xml:space="preserve">Perdida de Disponibilidad del activoControldoc por: Fallo de hardware o desgaste de componentes (discos, fuentes, etc.).
Errores en actualizaciones o mantenimiento que provoquen caídas del servicio.
Cortes de energía o problemas en el suministro eléctrico.
 debido a: Ausencia de soluciones de redundancia (por ejemplo, servidores de respaldo o clustering).
Mantenimiento preventivo inadecuado o inexistente.
</v>
      </c>
      <c r="B12" s="129" t="s">
        <v>48</v>
      </c>
      <c r="C12" s="129">
        <f>IF('2.Identificación de Riesgos'!F12="NO"," ",IFERROR(VLOOKUP(B12,'8.Formulas'!$I$7:$J$11,2,FALSE)," "))</f>
        <v>2</v>
      </c>
      <c r="D12" s="129" t="s">
        <v>23</v>
      </c>
      <c r="E12" s="129">
        <f>IF('2.Identificación de Riesgos'!F12="NO"," ",IFERROR(VLOOKUP(D12,'8.Formulas'!$I$15:$J$19,2,FALSE)," "))</f>
        <v>3</v>
      </c>
      <c r="F12" s="132">
        <f t="shared" si="0"/>
        <v>6</v>
      </c>
      <c r="G12" s="132" t="str">
        <f t="shared" si="1"/>
        <v>23</v>
      </c>
      <c r="H12" s="133">
        <f>VLOOKUP(VALUE(G12),'8.Formulas'!$P$14:$R$39,2,FALSE)</f>
        <v>0.35</v>
      </c>
      <c r="I12" s="132" t="str">
        <f>IFERROR(INDEX('8.Formulas'!$D$59:$H$63,C12,E12)," ")</f>
        <v>MODERADO</v>
      </c>
    </row>
    <row r="13" spans="1:29" ht="161.1" customHeight="1">
      <c r="A13" s="148" t="str">
        <f>+CONCATENATE('2.Identificación de Riesgos'!C13, " del activo",'2.Identificación de Riesgos'!A13," por: ",'2.Identificación de Riesgos'!D13," debido a: ",'2.Identificación de Riesgos'!E13)</f>
        <v xml:space="preserve">Perdida de Confidencialidad del activoControldoc por: Acceso no autorizado a documentos internos por parte de usuarios o terceros.
Exposición accidental de datos por vulnerabilidades en la red interna o en la aplicación.
 debido a: Uso de credenciales débiles o mal gestionadas.
Insuficiente segmentación de la red interna, lo que facilita el acceso a áreas críticas del sistema.
</v>
      </c>
      <c r="B13" s="129" t="s">
        <v>48</v>
      </c>
      <c r="C13" s="129">
        <f>IF('2.Identificación de Riesgos'!F13="NO"," ",IFERROR(VLOOKUP(B13,'8.Formulas'!$I$7:$J$11,2,FALSE)," "))</f>
        <v>2</v>
      </c>
      <c r="D13" s="129" t="s">
        <v>23</v>
      </c>
      <c r="E13" s="129">
        <f>IF('2.Identificación de Riesgos'!F13="NO"," ",IFERROR(VLOOKUP(D13,'8.Formulas'!$I$15:$J$19,2,FALSE)," "))</f>
        <v>3</v>
      </c>
      <c r="F13" s="132">
        <f t="shared" si="0"/>
        <v>6</v>
      </c>
      <c r="G13" s="132" t="str">
        <f t="shared" si="1"/>
        <v>23</v>
      </c>
      <c r="H13" s="133">
        <f>VLOOKUP(VALUE(G13),'8.Formulas'!$P$14:$R$39,2,FALSE)</f>
        <v>0.35</v>
      </c>
      <c r="I13" s="132" t="str">
        <f>IFERROR(INDEX('8.Formulas'!$D$59:$H$63,C13,E13)," ")</f>
        <v>MODERADO</v>
      </c>
    </row>
    <row r="14" spans="1:29" ht="161.1" customHeight="1">
      <c r="A14" s="148" t="str">
        <f>+CONCATENATE('2.Identificación de Riesgos'!C14, " del activo",'2.Identificación de Riesgos'!A14," por: ",'2.Identificación de Riesgos'!D14," debido a: ",'2.Identificación de Riesgos'!E14)</f>
        <v xml:space="preserve">Perdida de Disponibilidad del activoServicio de Internet por: Fallas del proveedor de internet.
Corte eléctrico.
Daño en equipos de red (routers, switches).
 debido a: Dependencia de un único proveedor.
No contar con enlaces redundantes.
Infraestructura obsoleta o no mantenida.
</v>
      </c>
      <c r="B14" s="129" t="s">
        <v>19</v>
      </c>
      <c r="C14" s="129">
        <f>IF('2.Identificación de Riesgos'!F14="NO"," ",IFERROR(VLOOKUP(B14,'8.Formulas'!$I$7:$J$11,2,FALSE)," "))</f>
        <v>1</v>
      </c>
      <c r="D14" s="129" t="s">
        <v>23</v>
      </c>
      <c r="E14" s="129">
        <f>IF('2.Identificación de Riesgos'!F14="NO"," ",IFERROR(VLOOKUP(D14,'8.Formulas'!$I$15:$J$19,2,FALSE)," "))</f>
        <v>3</v>
      </c>
      <c r="F14" s="132">
        <f t="shared" si="0"/>
        <v>3</v>
      </c>
      <c r="G14" s="132" t="str">
        <f t="shared" si="1"/>
        <v>13</v>
      </c>
      <c r="H14" s="133">
        <f>VLOOKUP(VALUE(G14),'8.Formulas'!$P$14:$R$39,2,FALSE)</f>
        <v>0.25</v>
      </c>
      <c r="I14" s="132" t="str">
        <f>IFERROR(INDEX('8.Formulas'!$D$59:$H$63,C14,E14)," ")</f>
        <v>MODERADO</v>
      </c>
    </row>
    <row r="15" spans="1:29" ht="161.1" customHeight="1">
      <c r="A15" s="148" t="str">
        <f>+CONCATENATE('2.Identificación de Riesgos'!C15, " del activo",'2.Identificación de Riesgos'!A15," por: ",'2.Identificación de Riesgos'!D15," debido a: ",'2.Identificación de Riesgos'!E15)</f>
        <v xml:space="preserve"> del activo por:  debido a: </v>
      </c>
      <c r="B15" s="129"/>
      <c r="C15" s="129" t="str">
        <f>IF('2.Identificación de Riesgos'!F15="NO"," ",IFERROR(VLOOKUP(B15,'8.Formulas'!$I$7:$J$11,2,FALSE)," "))</f>
        <v xml:space="preserve"> </v>
      </c>
      <c r="D15" s="129"/>
      <c r="E15" s="129" t="str">
        <f>IF('2.Identificación de Riesgos'!F15="NO"," ",IFERROR(VLOOKUP(D15,'8.Formulas'!$I$15:$J$19,2,FALSE)," "))</f>
        <v xml:space="preserve"> </v>
      </c>
      <c r="F15" s="132" t="str">
        <f t="shared" si="0"/>
        <v xml:space="preserve"> </v>
      </c>
      <c r="G15" s="132" t="str">
        <f t="shared" si="1"/>
        <v xml:space="preserve">  </v>
      </c>
      <c r="H15" s="133" t="e">
        <f>VLOOKUP(VALUE(G15),'8.Formulas'!$P$14:$R$39,2,FALSE)</f>
        <v>#VALUE!</v>
      </c>
      <c r="I15" s="132" t="str">
        <f>IFERROR(INDEX('8.Formulas'!$D$59:$H$63,C15,E15)," ")</f>
        <v xml:space="preserve"> </v>
      </c>
    </row>
    <row r="16" spans="1:29" ht="161.1" customHeight="1">
      <c r="A16" s="148" t="str">
        <f>+CONCATENATE('2.Identificación de Riesgos'!C16, " del activo",'2.Identificación de Riesgos'!A16," por: ",'2.Identificación de Riesgos'!D16," debido a: ",'2.Identificación de Riesgos'!E16)</f>
        <v xml:space="preserve"> del activo por:  debido a: </v>
      </c>
      <c r="B16" s="129"/>
      <c r="C16" s="129" t="str">
        <f>IF('2.Identificación de Riesgos'!F16="NO"," ",IFERROR(VLOOKUP(B16,'8.Formulas'!$I$7:$J$11,2,FALSE)," "))</f>
        <v xml:space="preserve"> </v>
      </c>
      <c r="D16" s="129"/>
      <c r="E16" s="129" t="str">
        <f>IF('2.Identificación de Riesgos'!F16="NO"," ",IFERROR(VLOOKUP(D16,'8.Formulas'!$I$15:$J$19,2,FALSE)," "))</f>
        <v xml:space="preserve"> </v>
      </c>
      <c r="F16" s="132" t="str">
        <f t="shared" si="0"/>
        <v xml:space="preserve"> </v>
      </c>
      <c r="G16" s="132" t="str">
        <f t="shared" si="1"/>
        <v xml:space="preserve">  </v>
      </c>
      <c r="H16" s="133" t="e">
        <f>VLOOKUP(VALUE(G16),'8.Formulas'!$P$14:$R$39,2,FALSE)</f>
        <v>#VALUE!</v>
      </c>
      <c r="I16" s="132" t="str">
        <f>IFERROR(INDEX('8.Formulas'!$D$59:$H$63,C16,E16)," ")</f>
        <v xml:space="preserve"> </v>
      </c>
    </row>
    <row r="17" spans="1:9" ht="161.1" customHeight="1">
      <c r="A17" s="148" t="str">
        <f>+CONCATENATE('2.Identificación de Riesgos'!C17, " del activo",'2.Identificación de Riesgos'!A17," por: ",'2.Identificación de Riesgos'!D17," debido a: ",'2.Identificación de Riesgos'!E17)</f>
        <v xml:space="preserve"> del activo por:  debido a: </v>
      </c>
      <c r="B17" s="129"/>
      <c r="C17" s="129" t="str">
        <f>IF('2.Identificación de Riesgos'!F17="NO"," ",IFERROR(VLOOKUP(B17,'8.Formulas'!$I$7:$J$11,2,FALSE)," "))</f>
        <v xml:space="preserve"> </v>
      </c>
      <c r="D17" s="129"/>
      <c r="E17" s="129" t="str">
        <f>IF('2.Identificación de Riesgos'!F17="NO"," ",IFERROR(VLOOKUP(D17,'8.Formulas'!$I$15:$J$19,2,FALSE)," "))</f>
        <v xml:space="preserve"> </v>
      </c>
      <c r="F17" s="132" t="str">
        <f t="shared" si="0"/>
        <v xml:space="preserve"> </v>
      </c>
      <c r="G17" s="132" t="str">
        <f t="shared" si="1"/>
        <v xml:space="preserve">  </v>
      </c>
      <c r="H17" s="133" t="e">
        <f>VLOOKUP(VALUE(G17),'8.Formulas'!$P$14:$R$39,2,FALSE)</f>
        <v>#VALUE!</v>
      </c>
      <c r="I17" s="132" t="str">
        <f>IFERROR(INDEX('8.Formulas'!$D$59:$H$63,C17,E17)," ")</f>
        <v xml:space="preserve"> </v>
      </c>
    </row>
    <row r="18" spans="1:9" ht="161.1" customHeight="1">
      <c r="A18" s="148" t="str">
        <f>+CONCATENATE('2.Identificación de Riesgos'!C18, " del activo",'2.Identificación de Riesgos'!A18," por: ",'2.Identificación de Riesgos'!D18," debido a: ",'2.Identificación de Riesgos'!E18)</f>
        <v xml:space="preserve"> del activo por:  debido a: </v>
      </c>
      <c r="B18" s="129"/>
      <c r="C18" s="129" t="str">
        <f>IF('2.Identificación de Riesgos'!F18="NO"," ",IFERROR(VLOOKUP(B18,'8.Formulas'!$I$7:$J$11,2,FALSE)," "))</f>
        <v xml:space="preserve"> </v>
      </c>
      <c r="D18" s="129"/>
      <c r="E18" s="129" t="str">
        <f>IF('2.Identificación de Riesgos'!F18="NO"," ",IFERROR(VLOOKUP(D18,'8.Formulas'!$I$15:$J$19,2,FALSE)," "))</f>
        <v xml:space="preserve"> </v>
      </c>
      <c r="F18" s="132" t="str">
        <f t="shared" si="0"/>
        <v xml:space="preserve"> </v>
      </c>
      <c r="G18" s="132" t="str">
        <f t="shared" si="1"/>
        <v xml:space="preserve">  </v>
      </c>
      <c r="H18" s="133" t="e">
        <f>VLOOKUP(VALUE(G18),'8.Formulas'!$P$14:$R$39,2,FALSE)</f>
        <v>#VALUE!</v>
      </c>
      <c r="I18" s="132" t="str">
        <f>IFERROR(INDEX('8.Formulas'!$D$59:$H$63,C18,E18)," ")</f>
        <v xml:space="preserve"> </v>
      </c>
    </row>
  </sheetData>
  <mergeCells count="5">
    <mergeCell ref="B1:I1"/>
    <mergeCell ref="B2:I2"/>
    <mergeCell ref="B3:I4"/>
    <mergeCell ref="A1:A4"/>
    <mergeCell ref="A5:I5"/>
  </mergeCells>
  <conditionalFormatting sqref="B7:I18">
    <cfRule type="expression" dxfId="10" priority="1">
      <formula>$AC7="Cerrado"</formula>
    </cfRule>
  </conditionalFormatting>
  <conditionalFormatting sqref="I7:I18">
    <cfRule type="cellIs" dxfId="9" priority="2" operator="equal">
      <formula>"Extremo"</formula>
    </cfRule>
    <cfRule type="cellIs" dxfId="8" priority="3" operator="equal">
      <formula>"Alto"</formula>
    </cfRule>
    <cfRule type="cellIs" dxfId="7" priority="4" operator="equal">
      <formula>"Moderado"</formula>
    </cfRule>
    <cfRule type="cellIs" dxfId="6" priority="5" operator="equal">
      <formula>"Bajo"</formula>
    </cfRule>
  </conditionalFormatting>
  <dataValidations xWindow="1039" yWindow="678" count="1">
    <dataValidation allowBlank="1" showInputMessage="1" showErrorMessage="1" promptTitle="Atención" prompt="Estas celdas están protegidas. No debes editarlas porque contienen fórmulas automáticas." sqref="H7:H9 C7:C18 E7:G18 I7:I18 A7:A18"/>
  </dataValidations>
  <pageMargins left="0.7" right="0.7" top="0.75" bottom="0.75" header="0.3" footer="0.3"/>
  <drawing r:id="rId1"/>
  <extLst>
    <ext xmlns:x14="http://schemas.microsoft.com/office/spreadsheetml/2009/9/main" uri="{CCE6A557-97BC-4b89-ADB6-D9C93CAAB3DF}">
      <x14:dataValidations xmlns:xm="http://schemas.microsoft.com/office/excel/2006/main" xWindow="1039" yWindow="678" count="2">
        <x14:dataValidation type="list" allowBlank="1" showInputMessage="1" showErrorMessage="1">
          <x14:formula1>
            <xm:f>'8.Formulas'!$I$15:$I$19</xm:f>
          </x14:formula1>
          <xm:sqref>D7:D18</xm:sqref>
        </x14:dataValidation>
        <x14:dataValidation type="list" allowBlank="1" showInputMessage="1" showErrorMessage="1">
          <x14:formula1>
            <xm:f>'8.Formulas'!$I$7:$I$11</xm:f>
          </x14:formula1>
          <xm:sqref>B7:B18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H12" sqref="H12"/>
    </sheetView>
  </sheetViews>
  <sheetFormatPr baseColWidth="10" defaultRowHeight="15"/>
  <cols>
    <col min="1" max="1" width="20" customWidth="1"/>
    <col min="2" max="2" width="19.5703125" customWidth="1"/>
    <col min="3" max="3" width="16.42578125" customWidth="1"/>
    <col min="4" max="4" width="17.5703125" customWidth="1"/>
    <col min="5" max="5" width="16.140625" customWidth="1"/>
    <col min="6" max="6" width="16.5703125" customWidth="1"/>
  </cols>
  <sheetData>
    <row r="1" spans="1:8" ht="15.75">
      <c r="A1" s="239"/>
      <c r="B1" s="113" t="s">
        <v>95</v>
      </c>
      <c r="C1" s="113"/>
      <c r="D1" s="113"/>
      <c r="E1" s="113"/>
      <c r="F1" s="113"/>
      <c r="G1" s="114"/>
      <c r="H1" s="114"/>
    </row>
    <row r="2" spans="1:8" ht="15.75">
      <c r="A2" s="239"/>
      <c r="B2" s="242" t="s">
        <v>112</v>
      </c>
      <c r="C2" s="242"/>
      <c r="D2" s="242"/>
      <c r="E2" s="242"/>
      <c r="F2" s="242"/>
      <c r="G2" s="115"/>
      <c r="H2" s="115"/>
    </row>
    <row r="3" spans="1:8" ht="14.45" customHeight="1">
      <c r="A3" s="239"/>
      <c r="B3" s="241" t="s">
        <v>113</v>
      </c>
      <c r="C3" s="241"/>
      <c r="D3" s="241"/>
      <c r="E3" s="241"/>
      <c r="F3" s="241"/>
      <c r="G3" s="117"/>
      <c r="H3" s="117"/>
    </row>
    <row r="4" spans="1:8" ht="14.45" customHeight="1">
      <c r="A4" s="239"/>
      <c r="B4" s="241"/>
      <c r="C4" s="241"/>
      <c r="D4" s="241"/>
      <c r="E4" s="241"/>
      <c r="F4" s="241"/>
      <c r="G4" s="117"/>
      <c r="H4" s="117"/>
    </row>
    <row r="5" spans="1:8" ht="14.45" customHeight="1">
      <c r="A5" s="240"/>
      <c r="B5" s="241"/>
      <c r="C5" s="241"/>
      <c r="D5" s="241"/>
      <c r="E5" s="241"/>
      <c r="F5" s="241"/>
      <c r="G5" s="117"/>
      <c r="H5" s="117"/>
    </row>
    <row r="6" spans="1:8">
      <c r="A6" s="53" t="s">
        <v>4</v>
      </c>
      <c r="B6" s="116">
        <v>1</v>
      </c>
      <c r="C6" s="116">
        <v>2</v>
      </c>
      <c r="D6" s="116">
        <v>3</v>
      </c>
      <c r="E6" s="116">
        <v>4</v>
      </c>
      <c r="F6" s="116">
        <v>5</v>
      </c>
    </row>
    <row r="7" spans="1:8" ht="26.25">
      <c r="A7" s="55" t="s">
        <v>63</v>
      </c>
      <c r="B7" s="54" t="s">
        <v>21</v>
      </c>
      <c r="C7" s="54" t="s">
        <v>22</v>
      </c>
      <c r="D7" s="54" t="s">
        <v>23</v>
      </c>
      <c r="E7" s="54" t="s">
        <v>24</v>
      </c>
      <c r="F7" s="54" t="s">
        <v>25</v>
      </c>
    </row>
    <row r="8" spans="1:8">
      <c r="A8" s="54">
        <v>5</v>
      </c>
      <c r="B8" s="62">
        <f>COUNTIF('3.Riesgo Inherentes'!$G$7:$G$18,CONCATENATE($A$8,B6))</f>
        <v>0</v>
      </c>
      <c r="C8" s="62">
        <f>COUNTIF('3.Riesgo Inherentes'!$G$7:$G$18,CONCATENATE($A$8,C6))</f>
        <v>0</v>
      </c>
      <c r="D8" s="52">
        <f>COUNTIF('3.Riesgo Inherentes'!$G$7:$G$18,CONCATENATE($A$8,D6))</f>
        <v>0</v>
      </c>
      <c r="E8" s="52">
        <f>COUNTIF('3.Riesgo Inherentes'!$G$7:$G$18,CONCATENATE($A$8,E6))</f>
        <v>0</v>
      </c>
      <c r="F8" s="52">
        <f>COUNTIF('3.Riesgo Inherentes'!$G$7:$G$18,CONCATENATE($A$8,F6))</f>
        <v>0</v>
      </c>
    </row>
    <row r="9" spans="1:8">
      <c r="A9" s="54" t="s">
        <v>78</v>
      </c>
      <c r="B9" s="62" t="s">
        <v>57</v>
      </c>
      <c r="C9" s="62" t="s">
        <v>57</v>
      </c>
      <c r="D9" s="52" t="s">
        <v>58</v>
      </c>
      <c r="E9" s="52" t="s">
        <v>58</v>
      </c>
      <c r="F9" s="52" t="s">
        <v>58</v>
      </c>
    </row>
    <row r="10" spans="1:8">
      <c r="A10" s="54">
        <v>4</v>
      </c>
      <c r="B10" s="51">
        <f>COUNTIF('3.Riesgo Inherentes'!$G$7:$G$18,CONCATENATE($A$10,B6))</f>
        <v>0</v>
      </c>
      <c r="C10" s="62">
        <f>COUNTIF('3.Riesgo Inherentes'!$G$7:$G$18,CONCATENATE($A$10,C6))</f>
        <v>0</v>
      </c>
      <c r="D10" s="62">
        <f>COUNTIF('3.Riesgo Inherentes'!$G$7:$G$18,CONCATENATE($A$10,D6))</f>
        <v>0</v>
      </c>
      <c r="E10" s="52">
        <f>COUNTIF('3.Riesgo Inherentes'!$G$7:$G$18,CONCATENATE($A$10,E6))</f>
        <v>0</v>
      </c>
      <c r="F10" s="52">
        <f>COUNTIF('3.Riesgo Inherentes'!$G$7:$G$18,CONCATENATE($A$10,F6))</f>
        <v>0</v>
      </c>
    </row>
    <row r="11" spans="1:8">
      <c r="A11" s="56" t="s">
        <v>16</v>
      </c>
      <c r="B11" s="51" t="s">
        <v>59</v>
      </c>
      <c r="C11" s="62" t="s">
        <v>57</v>
      </c>
      <c r="D11" s="62" t="s">
        <v>57</v>
      </c>
      <c r="E11" s="52" t="s">
        <v>58</v>
      </c>
      <c r="F11" s="52" t="s">
        <v>58</v>
      </c>
    </row>
    <row r="12" spans="1:8">
      <c r="A12" s="54">
        <v>3</v>
      </c>
      <c r="B12" s="58">
        <f>COUNTIF('3.Riesgo Inherentes'!$G$7:$G$18,CONCATENATE($A$12,B6))</f>
        <v>0</v>
      </c>
      <c r="C12" s="51">
        <f>COUNTIF('3.Riesgo Inherentes'!$G$7:$G$18,CONCATENATE($A$12,C6))</f>
        <v>0</v>
      </c>
      <c r="D12" s="62">
        <f>COUNTIF('3.Riesgo Inherentes'!$G$7:$G$18,CONCATENATE($A$12,D6))</f>
        <v>2</v>
      </c>
      <c r="E12" s="52">
        <f>COUNTIF('3.Riesgo Inherentes'!$G$7:$G$18,CONCATENATE($A$12,E6))</f>
        <v>0</v>
      </c>
      <c r="F12" s="52">
        <f>COUNTIF('3.Riesgo Inherentes'!$G$7:$G$18,CONCATENATE($A$12,F6))</f>
        <v>0</v>
      </c>
    </row>
    <row r="13" spans="1:8">
      <c r="A13" s="54" t="s">
        <v>17</v>
      </c>
      <c r="B13" s="58" t="s">
        <v>60</v>
      </c>
      <c r="C13" s="51" t="s">
        <v>59</v>
      </c>
      <c r="D13" s="62" t="s">
        <v>57</v>
      </c>
      <c r="E13" s="52" t="s">
        <v>58</v>
      </c>
      <c r="F13" s="52" t="s">
        <v>58</v>
      </c>
    </row>
    <row r="14" spans="1:8">
      <c r="A14" s="54">
        <v>2</v>
      </c>
      <c r="B14" s="58">
        <f>COUNTIF('3.Riesgo Inherentes'!$G$7:$G$18,CONCATENATE($A$14,B6))</f>
        <v>0</v>
      </c>
      <c r="C14" s="58">
        <f>COUNTIF('3.Riesgo Inherentes'!$G$7:$G$18,CONCATENATE($A$14,C6))</f>
        <v>0</v>
      </c>
      <c r="D14" s="51">
        <f>COUNTIF('3.Riesgo Inherentes'!$G$7:$G$18,CONCATENATE($A$14,D6))</f>
        <v>4</v>
      </c>
      <c r="E14" s="62">
        <f>COUNTIF('3.Riesgo Inherentes'!$G$7:$G$18,CONCATENATE($A$14,E6))</f>
        <v>1</v>
      </c>
      <c r="F14" s="52">
        <f>COUNTIF('3.Riesgo Inherentes'!$G$7:$G$18,CONCATENATE($A$14,F6))</f>
        <v>0</v>
      </c>
    </row>
    <row r="15" spans="1:8">
      <c r="A15" s="56" t="s">
        <v>18</v>
      </c>
      <c r="B15" s="58" t="s">
        <v>60</v>
      </c>
      <c r="C15" s="58" t="s">
        <v>60</v>
      </c>
      <c r="D15" s="51" t="s">
        <v>59</v>
      </c>
      <c r="E15" s="62" t="s">
        <v>57</v>
      </c>
      <c r="F15" s="52" t="s">
        <v>58</v>
      </c>
    </row>
    <row r="16" spans="1:8">
      <c r="A16" s="54">
        <v>1</v>
      </c>
      <c r="B16" s="58">
        <f>COUNTIF('3.Riesgo Inherentes'!$G$7:$G$18,CONCATENATE($A$16,B6))</f>
        <v>0</v>
      </c>
      <c r="C16" s="58">
        <f>COUNTIF('3.Riesgo Inherentes'!$G$7:$G$18,CONCATENATE($A$16,C6))</f>
        <v>0</v>
      </c>
      <c r="D16" s="51">
        <f>COUNTIF('3.Riesgo Inherentes'!$G$7:$G$18,CONCATENATE($A$16,D6))</f>
        <v>1</v>
      </c>
      <c r="E16" s="62">
        <f>COUNTIF('3.Riesgo Inherentes'!$G$7:$G$18,CONCATENATE($A$16,E6))</f>
        <v>0</v>
      </c>
      <c r="F16" s="62">
        <f>COUNTIF('3.Riesgo Inherentes'!$G$7:$G$18,CONCATENATE($A$16,F6))</f>
        <v>0</v>
      </c>
    </row>
    <row r="17" spans="1:6">
      <c r="A17" s="56" t="s">
        <v>19</v>
      </c>
      <c r="B17" s="58" t="s">
        <v>60</v>
      </c>
      <c r="C17" s="58" t="s">
        <v>60</v>
      </c>
      <c r="D17" s="51" t="s">
        <v>59</v>
      </c>
      <c r="E17" s="62" t="s">
        <v>57</v>
      </c>
      <c r="F17" s="62" t="s">
        <v>57</v>
      </c>
    </row>
    <row r="18" spans="1:6" ht="15.75" thickBot="1">
      <c r="A18" s="57"/>
    </row>
    <row r="19" spans="1:6">
      <c r="A19" s="237" t="s">
        <v>64</v>
      </c>
      <c r="B19" s="58" t="s">
        <v>60</v>
      </c>
      <c r="C19" s="51" t="s">
        <v>59</v>
      </c>
      <c r="D19" s="62" t="s">
        <v>57</v>
      </c>
      <c r="E19" s="52" t="s">
        <v>58</v>
      </c>
      <c r="F19" s="33"/>
    </row>
    <row r="20" spans="1:6" ht="15.75" thickBot="1">
      <c r="A20" s="238"/>
      <c r="B20" s="58">
        <f>SUM(B12,B14,C14,B16,C16)</f>
        <v>0</v>
      </c>
      <c r="C20" s="51">
        <f>SUM(B10,C12,D14,D16)</f>
        <v>5</v>
      </c>
      <c r="D20" s="62">
        <f>SUM(B8,C10,D12,E14,C8,D10,E16,F16)</f>
        <v>3</v>
      </c>
      <c r="E20" s="52">
        <f>SUM(D8,E8,F8,E10,F10,E12,F12,F14,)</f>
        <v>0</v>
      </c>
      <c r="F20" s="33"/>
    </row>
    <row r="21" spans="1:6">
      <c r="A21" s="49"/>
    </row>
    <row r="22" spans="1:6" ht="15.75" thickBot="1"/>
    <row r="23" spans="1:6" ht="26.45" customHeight="1" thickBot="1">
      <c r="B23" s="235" t="s">
        <v>65</v>
      </c>
      <c r="C23" s="236"/>
    </row>
    <row r="24" spans="1:6">
      <c r="B24" s="56" t="s">
        <v>35</v>
      </c>
      <c r="C24" s="56" t="s">
        <v>54</v>
      </c>
    </row>
    <row r="25" spans="1:6">
      <c r="B25" s="52" t="s">
        <v>58</v>
      </c>
      <c r="C25" s="52">
        <f>E20</f>
        <v>0</v>
      </c>
    </row>
    <row r="26" spans="1:6">
      <c r="B26" s="62" t="s">
        <v>57</v>
      </c>
      <c r="C26" s="62">
        <f>+D20</f>
        <v>3</v>
      </c>
    </row>
    <row r="27" spans="1:6">
      <c r="B27" s="51" t="s">
        <v>59</v>
      </c>
      <c r="C27" s="51">
        <f>+C20</f>
        <v>5</v>
      </c>
    </row>
    <row r="28" spans="1:6" ht="15.75" thickBot="1">
      <c r="B28" s="58" t="s">
        <v>60</v>
      </c>
      <c r="C28" s="58">
        <f>+B20</f>
        <v>0</v>
      </c>
    </row>
    <row r="29" spans="1:6" ht="15.75" thickBot="1">
      <c r="B29" s="50" t="s">
        <v>54</v>
      </c>
      <c r="C29" s="50">
        <f>SUM(C25:C28)</f>
        <v>8</v>
      </c>
    </row>
  </sheetData>
  <mergeCells count="5">
    <mergeCell ref="B23:C23"/>
    <mergeCell ref="A19:A20"/>
    <mergeCell ref="A1:A5"/>
    <mergeCell ref="B3:F5"/>
    <mergeCell ref="B2:F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B10" sqref="B10"/>
    </sheetView>
  </sheetViews>
  <sheetFormatPr baseColWidth="10" defaultRowHeight="15"/>
  <cols>
    <col min="1" max="1" width="32.42578125" customWidth="1"/>
    <col min="2" max="2" width="14.5703125" customWidth="1"/>
    <col min="3" max="3" width="30.140625" customWidth="1"/>
    <col min="4" max="4" width="32.140625" customWidth="1"/>
    <col min="5" max="5" width="27.140625" customWidth="1"/>
  </cols>
  <sheetData>
    <row r="1" spans="1:6" ht="21.6" customHeight="1">
      <c r="A1" s="239"/>
      <c r="B1" s="113" t="s">
        <v>95</v>
      </c>
      <c r="C1" s="113"/>
      <c r="D1" s="113"/>
      <c r="E1" s="113"/>
      <c r="F1" s="114"/>
    </row>
    <row r="2" spans="1:6" ht="22.5" customHeight="1">
      <c r="A2" s="239"/>
      <c r="B2" s="242" t="s">
        <v>112</v>
      </c>
      <c r="C2" s="242"/>
      <c r="D2" s="242"/>
      <c r="E2" s="242"/>
      <c r="F2" s="115"/>
    </row>
    <row r="3" spans="1:6" ht="14.45" customHeight="1">
      <c r="A3" s="239"/>
      <c r="B3" s="241" t="s">
        <v>113</v>
      </c>
      <c r="C3" s="241"/>
      <c r="D3" s="241"/>
      <c r="E3" s="241"/>
      <c r="F3" s="117"/>
    </row>
    <row r="4" spans="1:6" ht="14.45" customHeight="1">
      <c r="A4" s="239"/>
      <c r="B4" s="241"/>
      <c r="C4" s="241"/>
      <c r="D4" s="241"/>
      <c r="E4" s="241"/>
      <c r="F4" s="117"/>
    </row>
    <row r="5" spans="1:6" ht="18" customHeight="1">
      <c r="A5" s="240"/>
      <c r="B5" s="241"/>
      <c r="C5" s="241"/>
      <c r="D5" s="241"/>
      <c r="E5" s="241"/>
      <c r="F5" s="117"/>
    </row>
    <row r="6" spans="1:6" ht="15.6" customHeight="1">
      <c r="A6" s="243" t="s">
        <v>9</v>
      </c>
      <c r="B6" s="250" t="s">
        <v>85</v>
      </c>
      <c r="C6" s="245" t="s">
        <v>82</v>
      </c>
      <c r="D6" s="246" t="s">
        <v>167</v>
      </c>
      <c r="E6" s="248" t="s">
        <v>80</v>
      </c>
    </row>
    <row r="7" spans="1:6" ht="30.95" customHeight="1">
      <c r="A7" s="244"/>
      <c r="B7" s="244"/>
      <c r="C7" s="245"/>
      <c r="D7" s="247"/>
      <c r="E7" s="249"/>
    </row>
    <row r="8" spans="1:6" ht="197.45" customHeight="1">
      <c r="A8" s="155" t="s">
        <v>205</v>
      </c>
      <c r="B8" s="158" t="s">
        <v>86</v>
      </c>
      <c r="C8" s="156" t="s">
        <v>206</v>
      </c>
      <c r="D8" s="156" t="s">
        <v>207</v>
      </c>
      <c r="E8" s="157" t="s">
        <v>208</v>
      </c>
    </row>
    <row r="9" spans="1:6" ht="159.6" customHeight="1">
      <c r="A9" s="155" t="s">
        <v>209</v>
      </c>
      <c r="B9" s="158" t="s">
        <v>86</v>
      </c>
      <c r="C9" s="156" t="s">
        <v>210</v>
      </c>
      <c r="D9" s="156" t="s">
        <v>211</v>
      </c>
      <c r="E9" s="157" t="s">
        <v>208</v>
      </c>
    </row>
    <row r="10" spans="1:6" ht="165.6" customHeight="1">
      <c r="A10" s="155" t="s">
        <v>212</v>
      </c>
      <c r="B10" s="158" t="s">
        <v>86</v>
      </c>
      <c r="C10" s="156" t="s">
        <v>213</v>
      </c>
      <c r="D10" s="156" t="s">
        <v>214</v>
      </c>
      <c r="E10" s="157" t="s">
        <v>208</v>
      </c>
    </row>
    <row r="11" spans="1:6" ht="108.6" customHeight="1">
      <c r="A11" s="155" t="s">
        <v>215</v>
      </c>
      <c r="B11" s="158" t="s">
        <v>86</v>
      </c>
      <c r="C11" s="156" t="s">
        <v>216</v>
      </c>
      <c r="D11" s="156" t="s">
        <v>217</v>
      </c>
      <c r="E11" s="157" t="s">
        <v>208</v>
      </c>
    </row>
    <row r="12" spans="1:6" ht="123" customHeight="1">
      <c r="A12" s="155" t="s">
        <v>218</v>
      </c>
      <c r="B12" s="158" t="s">
        <v>87</v>
      </c>
      <c r="C12" s="156" t="s">
        <v>219</v>
      </c>
      <c r="D12" s="156" t="s">
        <v>220</v>
      </c>
      <c r="E12" s="157" t="s">
        <v>208</v>
      </c>
    </row>
    <row r="13" spans="1:6" ht="110.45" customHeight="1">
      <c r="A13" s="155" t="s">
        <v>221</v>
      </c>
      <c r="B13" s="158" t="s">
        <v>86</v>
      </c>
      <c r="C13" s="156" t="s">
        <v>224</v>
      </c>
      <c r="D13" s="156" t="s">
        <v>225</v>
      </c>
      <c r="E13" s="157" t="s">
        <v>208</v>
      </c>
    </row>
    <row r="14" spans="1:6" ht="135.94999999999999" customHeight="1">
      <c r="A14" s="155" t="s">
        <v>222</v>
      </c>
      <c r="B14" s="158" t="s">
        <v>86</v>
      </c>
      <c r="C14" s="156" t="s">
        <v>226</v>
      </c>
      <c r="D14" s="156" t="s">
        <v>227</v>
      </c>
      <c r="E14" s="157" t="s">
        <v>208</v>
      </c>
    </row>
    <row r="15" spans="1:6" ht="128.44999999999999" customHeight="1">
      <c r="A15" s="155" t="s">
        <v>223</v>
      </c>
      <c r="B15" s="158" t="s">
        <v>87</v>
      </c>
      <c r="C15" s="156" t="s">
        <v>228</v>
      </c>
      <c r="D15" s="156" t="s">
        <v>229</v>
      </c>
      <c r="E15" s="157" t="s">
        <v>208</v>
      </c>
    </row>
    <row r="16" spans="1:6" ht="24.95" customHeight="1">
      <c r="A16" s="73"/>
      <c r="B16" s="72"/>
      <c r="C16" s="68"/>
      <c r="D16" s="75"/>
      <c r="E16" s="70"/>
    </row>
    <row r="17" spans="1:5" ht="24.95" customHeight="1">
      <c r="A17" s="74"/>
      <c r="B17" s="72"/>
      <c r="C17" s="76"/>
      <c r="D17" s="70"/>
      <c r="E17" s="70"/>
    </row>
    <row r="18" spans="1:5" ht="24.95" customHeight="1">
      <c r="A18" s="48"/>
      <c r="B18" s="72"/>
      <c r="C18" s="68"/>
      <c r="D18" s="70"/>
      <c r="E18" s="70"/>
    </row>
    <row r="19" spans="1:5" ht="24.95" customHeight="1">
      <c r="A19" s="72"/>
      <c r="B19" s="72"/>
      <c r="C19" s="68"/>
      <c r="D19" s="75"/>
      <c r="E19" s="70"/>
    </row>
  </sheetData>
  <mergeCells count="8">
    <mergeCell ref="B2:E2"/>
    <mergeCell ref="A6:A7"/>
    <mergeCell ref="C6:C7"/>
    <mergeCell ref="D6:D7"/>
    <mergeCell ref="E6:E7"/>
    <mergeCell ref="A1:A5"/>
    <mergeCell ref="B6:B7"/>
    <mergeCell ref="B3:E5"/>
  </mergeCells>
  <conditionalFormatting sqref="A8:E19">
    <cfRule type="expression" dxfId="5" priority="1">
      <formula>$AB8="Cerrado"</formula>
    </cfRule>
  </conditionalFormatting>
  <pageMargins left="0.7" right="0.7" top="0.75" bottom="0.75" header="0.3" footer="0.3"/>
  <pageSetup paperSize="258"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'8.Formulas'!$M$15:$M$18</xm:f>
          </x14:formula1>
          <xm:sqref>B8:B19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I7" sqref="I7"/>
    </sheetView>
  </sheetViews>
  <sheetFormatPr baseColWidth="10" defaultRowHeight="15"/>
  <cols>
    <col min="1" max="1" width="37.5703125" customWidth="1"/>
    <col min="2" max="2" width="14.42578125" customWidth="1"/>
    <col min="3" max="3" width="16.140625" customWidth="1"/>
    <col min="5" max="5" width="13.42578125" customWidth="1"/>
    <col min="8" max="8" width="13.85546875" customWidth="1"/>
    <col min="9" max="9" width="13.5703125" customWidth="1"/>
  </cols>
  <sheetData>
    <row r="1" spans="1:10" ht="21.6" customHeight="1">
      <c r="A1" s="251"/>
      <c r="B1" s="252" t="s">
        <v>95</v>
      </c>
      <c r="C1" s="252"/>
      <c r="D1" s="252"/>
      <c r="E1" s="252"/>
      <c r="F1" s="252"/>
      <c r="G1" s="252"/>
      <c r="H1" s="252"/>
      <c r="I1" s="252"/>
      <c r="J1" s="114"/>
    </row>
    <row r="2" spans="1:10" ht="17.100000000000001" customHeight="1">
      <c r="A2" s="251"/>
      <c r="B2" s="252" t="s">
        <v>112</v>
      </c>
      <c r="C2" s="252"/>
      <c r="D2" s="252"/>
      <c r="E2" s="252"/>
      <c r="F2" s="252"/>
      <c r="G2" s="252"/>
      <c r="H2" s="252"/>
      <c r="I2" s="252"/>
      <c r="J2" s="115"/>
    </row>
    <row r="3" spans="1:10" ht="14.45" customHeight="1">
      <c r="A3" s="251"/>
      <c r="B3" s="253" t="s">
        <v>113</v>
      </c>
      <c r="C3" s="253"/>
      <c r="D3" s="253"/>
      <c r="E3" s="253"/>
      <c r="F3" s="253"/>
      <c r="G3" s="253"/>
      <c r="H3" s="253"/>
      <c r="I3" s="253"/>
      <c r="J3" s="117"/>
    </row>
    <row r="4" spans="1:10" ht="27.95" customHeight="1">
      <c r="A4" s="251"/>
      <c r="B4" s="253"/>
      <c r="C4" s="253"/>
      <c r="D4" s="253"/>
      <c r="E4" s="253"/>
      <c r="F4" s="253"/>
      <c r="G4" s="253"/>
      <c r="H4" s="253"/>
      <c r="I4" s="253"/>
      <c r="J4" s="117"/>
    </row>
    <row r="5" spans="1:10" ht="15.6" customHeight="1">
      <c r="A5" s="254" t="s">
        <v>11</v>
      </c>
      <c r="B5" s="254"/>
      <c r="C5" s="254"/>
      <c r="D5" s="254"/>
      <c r="E5" s="254"/>
      <c r="F5" s="254"/>
      <c r="G5" s="254"/>
      <c r="H5" s="254"/>
      <c r="I5" s="255"/>
    </row>
    <row r="6" spans="1:10" ht="47.25">
      <c r="A6" s="64" t="s">
        <v>151</v>
      </c>
      <c r="B6" s="64" t="s">
        <v>2</v>
      </c>
      <c r="C6" s="63" t="s">
        <v>3</v>
      </c>
      <c r="D6" s="64" t="s">
        <v>4</v>
      </c>
      <c r="E6" s="64" t="s">
        <v>5</v>
      </c>
      <c r="F6" s="64" t="s">
        <v>6</v>
      </c>
      <c r="G6" s="64" t="s">
        <v>7</v>
      </c>
      <c r="H6" s="64" t="s">
        <v>106</v>
      </c>
      <c r="I6" s="64" t="s">
        <v>8</v>
      </c>
    </row>
    <row r="7" spans="1:10" ht="177" customHeight="1">
      <c r="A7" s="149" t="str">
        <f>+'3.Riesgo Inherentes'!A7</f>
        <v>Perdida de Disponibilidad del activoNAS (servidor Windows de copias de seguridad de las bases de datos institucionales) por: Ataques de ransomware, fallas de hardware, corte de energía no gestionado, acceso indebido y eliminación accidental de archivos críticos. debido a: Políticas de acceso mal definidas.
Falta de monitoreo de disponibilidad 24/7.
Sistema operativo o software de backup desactualizado.</v>
      </c>
      <c r="B7" s="66" t="s">
        <v>48</v>
      </c>
      <c r="C7" s="66">
        <f>IF('5.Controles y Acciones'!A8="NO"," ",IFERROR(VLOOKUP(B7,'8.Formulas'!$I$7:$J$11,2,FALSE)," "))</f>
        <v>2</v>
      </c>
      <c r="D7" s="66" t="s">
        <v>23</v>
      </c>
      <c r="E7" s="66">
        <f>IF('2.Identificación de Riesgos'!F7="NO"," ",IFERROR(VLOOKUP(D7,'8.Formulas'!$I$15:$J$19,2,FALSE)," "))</f>
        <v>3</v>
      </c>
      <c r="F7" s="67">
        <f t="shared" ref="F7:F18" si="0">IFERROR(C7*E7," ")</f>
        <v>6</v>
      </c>
      <c r="G7" s="67" t="str">
        <f t="shared" ref="G7:G18" si="1">IFERROR(CONCATENATE(C7,E7)," ")</f>
        <v>23</v>
      </c>
      <c r="H7" s="82">
        <f>VLOOKUP(VALUE(G7),'8.Formulas'!$P$14:$R$39,2,FALSE)</f>
        <v>0.35</v>
      </c>
      <c r="I7" s="67" t="str">
        <f>IFERROR(INDEX('8.Formulas'!$D$59:$H$63,C7,E7)," ")</f>
        <v>MODERADO</v>
      </c>
    </row>
    <row r="8" spans="1:10" ht="177" customHeight="1">
      <c r="A8" s="149" t="str">
        <f>+'3.Riesgo Inherentes'!A8</f>
        <v xml:space="preserve">Perdida de Disponibilidad del activoPCT
Humano por: Falla de hardware (disco, memoria, tarjeta madre, fuente de poder).
Sobrecarga del servidor (por múltiples VMs o procesos mal gestionados).
Corte de energía prolongado. debido a: No contar con redundancia o clúster de alta disponibilidad.
No tener UPS, planta eléctrica o protección contra sobretensiones.
</v>
      </c>
      <c r="B8" s="66" t="s">
        <v>19</v>
      </c>
      <c r="C8" s="66">
        <f>IF('5.Controles y Acciones'!A9="NO"," ",IFERROR(VLOOKUP(B8,'8.Formulas'!$I$7:$J$11,2,FALSE)," "))</f>
        <v>1</v>
      </c>
      <c r="D8" s="66" t="s">
        <v>24</v>
      </c>
      <c r="E8" s="66">
        <f>IF('2.Identificación de Riesgos'!F8="NO"," ",IFERROR(VLOOKUP(D8,'8.Formulas'!$I$15:$J$19,2,FALSE)," "))</f>
        <v>4</v>
      </c>
      <c r="F8" s="67">
        <f t="shared" si="0"/>
        <v>4</v>
      </c>
      <c r="G8" s="67" t="str">
        <f t="shared" si="1"/>
        <v>14</v>
      </c>
      <c r="H8" s="82">
        <f>VLOOKUP(VALUE(G8),'8.Formulas'!$P$14:$R$39,2,FALSE)</f>
        <v>0.4</v>
      </c>
      <c r="I8" s="67" t="str">
        <f>IFERROR(INDEX('8.Formulas'!$D$59:$H$63,C8,E8)," ")</f>
        <v>ALTO</v>
      </c>
    </row>
    <row r="9" spans="1:10" ht="177" customHeight="1">
      <c r="A9" s="149" t="str">
        <f>+'3.Riesgo Inherentes'!A9</f>
        <v xml:space="preserve">Perdida de Integridad del activoPCT
Humano por: Malware o ataques dirigidos.
Error humano al manipular configuraciones o ejecutar comandos.
Acceso indebido de usuarios con privilegios.
 debido a: Falta de validaciones de integridad en la base de datos o archivos.
Backups sin pruebas de restauración o sin verificación de integridad.
</v>
      </c>
      <c r="B9" s="66" t="s">
        <v>19</v>
      </c>
      <c r="C9" s="66">
        <f>IF('5.Controles y Acciones'!A10="NO"," ",IFERROR(VLOOKUP(B9,'8.Formulas'!$I$7:$J$11,2,FALSE)," "))</f>
        <v>1</v>
      </c>
      <c r="D9" s="66" t="s">
        <v>23</v>
      </c>
      <c r="E9" s="66">
        <f>IF('2.Identificación de Riesgos'!F9="NO"," ",IFERROR(VLOOKUP(D9,'8.Formulas'!$I$15:$J$19,2,FALSE)," "))</f>
        <v>3</v>
      </c>
      <c r="F9" s="67">
        <f t="shared" si="0"/>
        <v>3</v>
      </c>
      <c r="G9" s="67" t="str">
        <f t="shared" si="1"/>
        <v>13</v>
      </c>
      <c r="H9" s="82">
        <f>VLOOKUP(VALUE(G9),'8.Formulas'!$P$14:$R$39,2,FALSE)</f>
        <v>0.25</v>
      </c>
      <c r="I9" s="67" t="str">
        <f>IFERROR(INDEX('8.Formulas'!$D$59:$H$63,C9,E9)," ")</f>
        <v>MODERADO</v>
      </c>
    </row>
    <row r="10" spans="1:10" ht="177" customHeight="1">
      <c r="A10" s="149" t="str">
        <f>+'3.Riesgo Inherentes'!A10</f>
        <v xml:space="preserve">Perdida de Disponibilidad del activoDominio (Active directory) por: Fallo del hardware o sistema operativo
Apagón eléctrico no controlado
 debido a: Ausencia de alta disponibilidad o servidor secundario
No disponer de UPS o red eléctrica estable
Falta de monitoreo de salud del servidor
</v>
      </c>
      <c r="B10" s="66" t="s">
        <v>19</v>
      </c>
      <c r="C10" s="66">
        <f>IF('5.Controles y Acciones'!A11="NO"," ",IFERROR(VLOOKUP(B10,'8.Formulas'!$I$7:$J$11,2,FALSE)," "))</f>
        <v>1</v>
      </c>
      <c r="D10" s="66" t="s">
        <v>22</v>
      </c>
      <c r="E10" s="66">
        <f>IF('2.Identificación de Riesgos'!F10="NO"," ",IFERROR(VLOOKUP(D10,'8.Formulas'!$I$15:$J$19,2,FALSE)," "))</f>
        <v>2</v>
      </c>
      <c r="F10" s="67">
        <f t="shared" si="0"/>
        <v>2</v>
      </c>
      <c r="G10" s="67" t="str">
        <f t="shared" si="1"/>
        <v>12</v>
      </c>
      <c r="H10" s="82">
        <f>VLOOKUP(VALUE(G10),'8.Formulas'!$P$14:$R$39,2,FALSE)</f>
        <v>0.15</v>
      </c>
      <c r="I10" s="67" t="str">
        <f>IFERROR(INDEX('8.Formulas'!$D$59:$H$63,C10,E10)," ")</f>
        <v>BAJO</v>
      </c>
    </row>
    <row r="11" spans="1:10" ht="177" customHeight="1">
      <c r="A11" s="149" t="str">
        <f>+'3.Riesgo Inherentes'!A11</f>
        <v xml:space="preserve">Perdida de Disponibilidad del activoSiscar por: Caída del servicio en el proveedor (fallo técnico, mantenimiento no programado).
Falla de conectividad (VPN site 2 site) entre la gobernación y siscar
 debido a: Ausencia de monitoreo sobre la disponibilidad del proveedor.
Falta de contrato con cláusulas claras sobre niveles de servicio (SLA).
</v>
      </c>
      <c r="B11" s="66" t="s">
        <v>48</v>
      </c>
      <c r="C11" s="66">
        <f>IF('5.Controles y Acciones'!A12="NO"," ",IFERROR(VLOOKUP(B11,'8.Formulas'!$I$7:$J$11,2,FALSE)," "))</f>
        <v>2</v>
      </c>
      <c r="D11" s="66" t="s">
        <v>22</v>
      </c>
      <c r="E11" s="66">
        <f>IF('2.Identificación de Riesgos'!F11="NO"," ",IFERROR(VLOOKUP(D11,'8.Formulas'!$I$15:$J$19,2,FALSE)," "))</f>
        <v>2</v>
      </c>
      <c r="F11" s="67">
        <f t="shared" si="0"/>
        <v>4</v>
      </c>
      <c r="G11" s="67" t="str">
        <f t="shared" si="1"/>
        <v>22</v>
      </c>
      <c r="H11" s="82">
        <f>VLOOKUP(VALUE(G11),'8.Formulas'!$P$14:$R$39,2,FALSE)</f>
        <v>0.2</v>
      </c>
      <c r="I11" s="67" t="str">
        <f>IFERROR(INDEX('8.Formulas'!$D$59:$H$63,C11,E11)," ")</f>
        <v>BAJO</v>
      </c>
    </row>
    <row r="12" spans="1:10" ht="200.45" customHeight="1">
      <c r="A12" s="149" t="str">
        <f>+'3.Riesgo Inherentes'!A12</f>
        <v xml:space="preserve">Perdida de Disponibilidad del activoControldoc por: Fallo de hardware o desgaste de componentes (discos, fuentes, etc.).
Errores en actualizaciones o mantenimiento que provoquen caídas del servicio.
Cortes de energía o problemas en el suministro eléctrico.
 debido a: Ausencia de soluciones de redundancia (por ejemplo, servidores de respaldo o clustering).
Mantenimiento preventivo inadecuado o inexistente.
</v>
      </c>
      <c r="B12" s="66" t="s">
        <v>19</v>
      </c>
      <c r="C12" s="66">
        <f>IF('5.Controles y Acciones'!A13="NO"," ",IFERROR(VLOOKUP(B12,'8.Formulas'!$I$7:$J$11,2,FALSE)," "))</f>
        <v>1</v>
      </c>
      <c r="D12" s="66" t="s">
        <v>22</v>
      </c>
      <c r="E12" s="66">
        <f>IF('2.Identificación de Riesgos'!F12="NO"," ",IFERROR(VLOOKUP(D12,'8.Formulas'!$I$15:$J$19,2,FALSE)," "))</f>
        <v>2</v>
      </c>
      <c r="F12" s="67">
        <f t="shared" si="0"/>
        <v>2</v>
      </c>
      <c r="G12" s="67" t="str">
        <f t="shared" si="1"/>
        <v>12</v>
      </c>
      <c r="H12" s="82">
        <f>VLOOKUP(VALUE(G12),'8.Formulas'!$P$14:$R$39,2,FALSE)</f>
        <v>0.15</v>
      </c>
      <c r="I12" s="67" t="str">
        <f>IFERROR(INDEX('8.Formulas'!$D$59:$H$63,C12,E12)," ")</f>
        <v>BAJO</v>
      </c>
    </row>
    <row r="13" spans="1:10" ht="195" customHeight="1">
      <c r="A13" s="149" t="str">
        <f>+'3.Riesgo Inherentes'!A13</f>
        <v xml:space="preserve">Perdida de Confidencialidad del activoControldoc por: Acceso no autorizado a documentos internos por parte de usuarios o terceros.
Exposición accidental de datos por vulnerabilidades en la red interna o en la aplicación.
 debido a: Uso de credenciales débiles o mal gestionadas.
Insuficiente segmentación de la red interna, lo que facilita el acceso a áreas críticas del sistema.
</v>
      </c>
      <c r="B13" s="66" t="s">
        <v>19</v>
      </c>
      <c r="C13" s="66">
        <f>IF('5.Controles y Acciones'!A14="NO"," ",IFERROR(VLOOKUP(B13,'8.Formulas'!$I$7:$J$11,2,FALSE)," "))</f>
        <v>1</v>
      </c>
      <c r="D13" s="66" t="s">
        <v>23</v>
      </c>
      <c r="E13" s="66">
        <f>IF('2.Identificación de Riesgos'!F13="NO"," ",IFERROR(VLOOKUP(D13,'8.Formulas'!$I$15:$J$19,2,FALSE)," "))</f>
        <v>3</v>
      </c>
      <c r="F13" s="67">
        <f t="shared" si="0"/>
        <v>3</v>
      </c>
      <c r="G13" s="67" t="str">
        <f t="shared" si="1"/>
        <v>13</v>
      </c>
      <c r="H13" s="82">
        <f>VLOOKUP(VALUE(G13),'8.Formulas'!$P$14:$R$39,2,FALSE)</f>
        <v>0.25</v>
      </c>
      <c r="I13" s="67" t="str">
        <f>IFERROR(INDEX('8.Formulas'!$D$59:$H$63,C13,E13)," ")</f>
        <v>MODERADO</v>
      </c>
    </row>
    <row r="14" spans="1:10" ht="177" customHeight="1">
      <c r="A14" s="149" t="str">
        <f>+'3.Riesgo Inherentes'!A14</f>
        <v xml:space="preserve">Perdida de Disponibilidad del activoServicio de Internet por: Fallas del proveedor de internet.
Corte eléctrico.
Daño en equipos de red (routers, switches).
 debido a: Dependencia de un único proveedor.
No contar con enlaces redundantes.
Infraestructura obsoleta o no mantenida.
</v>
      </c>
      <c r="B14" s="66" t="s">
        <v>19</v>
      </c>
      <c r="C14" s="66">
        <f>IF('5.Controles y Acciones'!A15="NO"," ",IFERROR(VLOOKUP(B14,'8.Formulas'!$I$7:$J$11,2,FALSE)," "))</f>
        <v>1</v>
      </c>
      <c r="D14" s="66" t="s">
        <v>22</v>
      </c>
      <c r="E14" s="66">
        <f>IF('2.Identificación de Riesgos'!F14="NO"," ",IFERROR(VLOOKUP(D14,'8.Formulas'!$I$15:$J$19,2,FALSE)," "))</f>
        <v>2</v>
      </c>
      <c r="F14" s="67">
        <f t="shared" si="0"/>
        <v>2</v>
      </c>
      <c r="G14" s="67" t="str">
        <f t="shared" si="1"/>
        <v>12</v>
      </c>
      <c r="H14" s="82">
        <f>VLOOKUP(VALUE(G14),'8.Formulas'!$P$14:$R$39,2,FALSE)</f>
        <v>0.15</v>
      </c>
      <c r="I14" s="67" t="str">
        <f>IFERROR(INDEX('8.Formulas'!$D$59:$H$63,C14,E14)," ")</f>
        <v>BAJO</v>
      </c>
    </row>
    <row r="15" spans="1:10" ht="177" customHeight="1">
      <c r="A15" s="149" t="str">
        <f>+'3.Riesgo Inherentes'!A15</f>
        <v xml:space="preserve"> del activo por:  debido a: </v>
      </c>
      <c r="B15" s="66"/>
      <c r="C15" s="66" t="str">
        <f>IF('5.Controles y Acciones'!A16="NO"," ",IFERROR(VLOOKUP(B15,'8.Formulas'!$I$7:$J$11,2,FALSE)," "))</f>
        <v xml:space="preserve"> </v>
      </c>
      <c r="D15" s="66"/>
      <c r="E15" s="66" t="str">
        <f>IF('2.Identificación de Riesgos'!F15="NO"," ",IFERROR(VLOOKUP(D15,'8.Formulas'!$I$15:$J$19,2,FALSE)," "))</f>
        <v xml:space="preserve"> </v>
      </c>
      <c r="F15" s="67" t="str">
        <f t="shared" si="0"/>
        <v xml:space="preserve"> </v>
      </c>
      <c r="G15" s="67" t="str">
        <f t="shared" si="1"/>
        <v xml:space="preserve">  </v>
      </c>
      <c r="H15" s="82" t="e">
        <f>VLOOKUP(VALUE(G15),'8.Formulas'!$P$14:$R$39,2,FALSE)</f>
        <v>#VALUE!</v>
      </c>
      <c r="I15" s="67" t="str">
        <f>IFERROR(INDEX('8.Formulas'!$D$59:$H$63,C15,E15)," ")</f>
        <v xml:space="preserve"> </v>
      </c>
    </row>
    <row r="16" spans="1:10" ht="177" customHeight="1">
      <c r="A16" s="149" t="str">
        <f>+'3.Riesgo Inherentes'!A16</f>
        <v xml:space="preserve"> del activo por:  debido a: </v>
      </c>
      <c r="B16" s="66"/>
      <c r="C16" s="66" t="str">
        <f>IF('5.Controles y Acciones'!A17="NO"," ",IFERROR(VLOOKUP(B16,'8.Formulas'!$I$7:$J$11,2,FALSE)," "))</f>
        <v xml:space="preserve"> </v>
      </c>
      <c r="D16" s="66"/>
      <c r="E16" s="66" t="str">
        <f>IF('2.Identificación de Riesgos'!F16="NO"," ",IFERROR(VLOOKUP(D16,'8.Formulas'!$I$15:$J$19,2,FALSE)," "))</f>
        <v xml:space="preserve"> </v>
      </c>
      <c r="F16" s="67" t="str">
        <f t="shared" si="0"/>
        <v xml:space="preserve"> </v>
      </c>
      <c r="G16" s="67" t="str">
        <f t="shared" si="1"/>
        <v xml:space="preserve">  </v>
      </c>
      <c r="H16" s="82" t="e">
        <f>VLOOKUP(VALUE(G16),'8.Formulas'!$P$14:$R$39,2,FALSE)</f>
        <v>#VALUE!</v>
      </c>
      <c r="I16" s="67" t="str">
        <f>IFERROR(INDEX('8.Formulas'!$D$59:$H$63,C16,E16)," ")</f>
        <v xml:space="preserve"> </v>
      </c>
    </row>
    <row r="17" spans="1:9" ht="177" customHeight="1">
      <c r="A17" s="149" t="str">
        <f>+'3.Riesgo Inherentes'!A17</f>
        <v xml:space="preserve"> del activo por:  debido a: </v>
      </c>
      <c r="B17" s="66"/>
      <c r="C17" s="66" t="str">
        <f>IF('5.Controles y Acciones'!A18="NO"," ",IFERROR(VLOOKUP(B17,'8.Formulas'!$I$7:$J$11,2,FALSE)," "))</f>
        <v xml:space="preserve"> </v>
      </c>
      <c r="D17" s="66"/>
      <c r="E17" s="66" t="str">
        <f>IF('2.Identificación de Riesgos'!F17="NO"," ",IFERROR(VLOOKUP(D17,'8.Formulas'!$I$15:$J$19,2,FALSE)," "))</f>
        <v xml:space="preserve"> </v>
      </c>
      <c r="F17" s="67" t="str">
        <f t="shared" si="0"/>
        <v xml:space="preserve"> </v>
      </c>
      <c r="G17" s="67" t="str">
        <f t="shared" si="1"/>
        <v xml:space="preserve">  </v>
      </c>
      <c r="H17" s="82" t="e">
        <f>VLOOKUP(VALUE(G17),'8.Formulas'!$P$14:$R$39,2,FALSE)</f>
        <v>#VALUE!</v>
      </c>
      <c r="I17" s="67" t="str">
        <f>IFERROR(INDEX('8.Formulas'!$D$59:$H$63,C17,E17)," ")</f>
        <v xml:space="preserve"> </v>
      </c>
    </row>
    <row r="18" spans="1:9" ht="177" customHeight="1">
      <c r="A18" s="149" t="str">
        <f>+'3.Riesgo Inherentes'!A18</f>
        <v xml:space="preserve"> del activo por:  debido a: </v>
      </c>
      <c r="B18" s="66"/>
      <c r="C18" s="66" t="str">
        <f>IF('5.Controles y Acciones'!A19="NO"," ",IFERROR(VLOOKUP(B18,'8.Formulas'!$I$7:$J$11,2,FALSE)," "))</f>
        <v xml:space="preserve"> </v>
      </c>
      <c r="D18" s="66"/>
      <c r="E18" s="66" t="str">
        <f>IF('2.Identificación de Riesgos'!F18="NO"," ",IFERROR(VLOOKUP(D18,'8.Formulas'!$I$15:$J$19,2,FALSE)," "))</f>
        <v xml:space="preserve"> </v>
      </c>
      <c r="F18" s="67" t="str">
        <f t="shared" si="0"/>
        <v xml:space="preserve"> </v>
      </c>
      <c r="G18" s="67" t="str">
        <f t="shared" si="1"/>
        <v xml:space="preserve">  </v>
      </c>
      <c r="H18" s="82" t="e">
        <f>VLOOKUP(VALUE(G18),'8.Formulas'!$P$14:$R$39,2,FALSE)</f>
        <v>#VALUE!</v>
      </c>
      <c r="I18" s="67" t="str">
        <f>IFERROR(INDEX('8.Formulas'!$D$59:$H$63,C18,E18)," ")</f>
        <v xml:space="preserve"> </v>
      </c>
    </row>
  </sheetData>
  <mergeCells count="5">
    <mergeCell ref="A1:A4"/>
    <mergeCell ref="B1:I1"/>
    <mergeCell ref="B2:I2"/>
    <mergeCell ref="B3:I4"/>
    <mergeCell ref="A5:I5"/>
  </mergeCells>
  <conditionalFormatting sqref="B7:I18">
    <cfRule type="expression" dxfId="4" priority="1">
      <formula>$AC7="Cerrado"</formula>
    </cfRule>
  </conditionalFormatting>
  <conditionalFormatting sqref="I7:I18">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dataValidations count="1">
    <dataValidation allowBlank="1" showInputMessage="1" showErrorMessage="1" promptTitle="Atención" prompt="Estas celdas están protegidas. No debes editarlas porque contienen fórmulas automáticas." sqref="C7:C18 E7:I18"/>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'8.Formulas'!$I$15:$I$19</xm:f>
          </x14:formula1>
          <xm:sqref>D7:D18</xm:sqref>
        </x14:dataValidation>
        <x14:dataValidation type="list" allowBlank="1" showInputMessage="1" showErrorMessage="1">
          <x14:formula1>
            <xm:f>'8.Formulas'!$I$7:$I$11</xm:f>
          </x14:formula1>
          <xm:sqref>B7:B18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C33" sqref="C33"/>
    </sheetView>
  </sheetViews>
  <sheetFormatPr baseColWidth="10" defaultRowHeight="15"/>
  <cols>
    <col min="1" max="1" width="19.42578125" customWidth="1"/>
    <col min="2" max="2" width="21.28515625" customWidth="1"/>
    <col min="3" max="3" width="16.42578125" customWidth="1"/>
    <col min="4" max="4" width="17.28515625" customWidth="1"/>
    <col min="5" max="5" width="18.140625" customWidth="1"/>
    <col min="6" max="6" width="19.140625" customWidth="1"/>
  </cols>
  <sheetData>
    <row r="1" spans="1:6" ht="15.75">
      <c r="A1" s="239"/>
      <c r="B1" s="113" t="s">
        <v>95</v>
      </c>
      <c r="C1" s="113"/>
      <c r="D1" s="113"/>
      <c r="E1" s="113"/>
      <c r="F1" s="113"/>
    </row>
    <row r="2" spans="1:6" ht="21" customHeight="1">
      <c r="A2" s="239"/>
      <c r="B2" s="242" t="s">
        <v>112</v>
      </c>
      <c r="C2" s="242"/>
      <c r="D2" s="242"/>
      <c r="E2" s="242"/>
      <c r="F2" s="242"/>
    </row>
    <row r="3" spans="1:6">
      <c r="A3" s="239"/>
      <c r="B3" s="241" t="s">
        <v>113</v>
      </c>
      <c r="C3" s="241"/>
      <c r="D3" s="241"/>
      <c r="E3" s="241"/>
      <c r="F3" s="241"/>
    </row>
    <row r="4" spans="1:6" ht="21" customHeight="1">
      <c r="A4" s="239"/>
      <c r="B4" s="241"/>
      <c r="C4" s="241"/>
      <c r="D4" s="241"/>
      <c r="E4" s="241"/>
      <c r="F4" s="241"/>
    </row>
    <row r="5" spans="1:6" ht="26.1" customHeight="1">
      <c r="A5" s="240"/>
      <c r="B5" s="241"/>
      <c r="C5" s="241"/>
      <c r="D5" s="241"/>
      <c r="E5" s="241"/>
      <c r="F5" s="241"/>
    </row>
    <row r="6" spans="1:6">
      <c r="A6" s="53" t="s">
        <v>4</v>
      </c>
      <c r="B6" s="116">
        <v>1</v>
      </c>
      <c r="C6" s="116">
        <v>2</v>
      </c>
      <c r="D6" s="116">
        <v>3</v>
      </c>
      <c r="E6" s="116">
        <v>4</v>
      </c>
      <c r="F6" s="116">
        <v>5</v>
      </c>
    </row>
    <row r="7" spans="1:6" ht="26.25">
      <c r="A7" s="55" t="s">
        <v>63</v>
      </c>
      <c r="B7" s="54" t="s">
        <v>21</v>
      </c>
      <c r="C7" s="54" t="s">
        <v>22</v>
      </c>
      <c r="D7" s="54" t="s">
        <v>23</v>
      </c>
      <c r="E7" s="54" t="s">
        <v>24</v>
      </c>
      <c r="F7" s="54" t="s">
        <v>25</v>
      </c>
    </row>
    <row r="8" spans="1:6">
      <c r="A8" s="54">
        <v>5</v>
      </c>
      <c r="B8" s="62">
        <f>COUNTIF('6.Riesgo Residual'!$G$7:$G$18,CONCATENATE($A$8,B6))</f>
        <v>0</v>
      </c>
      <c r="C8" s="62">
        <f>COUNTIF('6.Riesgo Residual'!$G$7:$G$18,CONCATENATE($A$8,C6))</f>
        <v>0</v>
      </c>
      <c r="D8" s="52">
        <f>COUNTIF('6.Riesgo Residual'!$G$7:$G$18,CONCATENATE($A$8,D6))</f>
        <v>0</v>
      </c>
      <c r="E8" s="52">
        <f>COUNTIF('6.Riesgo Residual'!$G$7:$G$18,CONCATENATE($A$8,E6))</f>
        <v>0</v>
      </c>
      <c r="F8" s="52">
        <f>COUNTIF('6.Riesgo Residual'!$G$7:$G$18,CONCATENATE($A$8,F6))</f>
        <v>0</v>
      </c>
    </row>
    <row r="9" spans="1:6">
      <c r="A9" s="54" t="s">
        <v>78</v>
      </c>
      <c r="B9" s="62" t="s">
        <v>57</v>
      </c>
      <c r="C9" s="62" t="s">
        <v>57</v>
      </c>
      <c r="D9" s="52" t="s">
        <v>58</v>
      </c>
      <c r="E9" s="52" t="s">
        <v>58</v>
      </c>
      <c r="F9" s="52" t="s">
        <v>58</v>
      </c>
    </row>
    <row r="10" spans="1:6">
      <c r="A10" s="54">
        <v>4</v>
      </c>
      <c r="B10" s="51">
        <f>COUNTIF('6.Riesgo Residual'!$G$7:$G$18,CONCATENATE($A$10,B6))</f>
        <v>0</v>
      </c>
      <c r="C10" s="62">
        <f>COUNTIF('6.Riesgo Residual'!$G$7:$G$18,CONCATENATE($A$10,C6))</f>
        <v>0</v>
      </c>
      <c r="D10" s="62">
        <f>COUNTIF('6.Riesgo Residual'!$G$7:$G$18,CONCATENATE($A$10,D6))</f>
        <v>0</v>
      </c>
      <c r="E10" s="52">
        <f>COUNTIF('6.Riesgo Residual'!$G$7:$G$18,CONCATENATE($A$10,E6))</f>
        <v>0</v>
      </c>
      <c r="F10" s="52">
        <f>COUNTIF('6.Riesgo Residual'!$G$7:$G$18,CONCATENATE($A$10,F6))</f>
        <v>0</v>
      </c>
    </row>
    <row r="11" spans="1:6">
      <c r="A11" s="56" t="s">
        <v>16</v>
      </c>
      <c r="B11" s="51" t="s">
        <v>59</v>
      </c>
      <c r="C11" s="62" t="s">
        <v>57</v>
      </c>
      <c r="D11" s="62" t="s">
        <v>57</v>
      </c>
      <c r="E11" s="52" t="s">
        <v>58</v>
      </c>
      <c r="F11" s="52" t="s">
        <v>58</v>
      </c>
    </row>
    <row r="12" spans="1:6">
      <c r="A12" s="54">
        <v>3</v>
      </c>
      <c r="B12" s="58">
        <f>COUNTIF('6.Riesgo Residual'!$G$7:$G$18,CONCATENATE($A$12,B6))</f>
        <v>0</v>
      </c>
      <c r="C12" s="51">
        <f>COUNTIF('6.Riesgo Residual'!$G$7:$G$18,CONCATENATE($A$12,C6))</f>
        <v>0</v>
      </c>
      <c r="D12" s="62">
        <f>COUNTIF('6.Riesgo Residual'!$G$7:$G$18,CONCATENATE($A$12,D6))</f>
        <v>0</v>
      </c>
      <c r="E12" s="52">
        <f>COUNTIF('6.Riesgo Residual'!$G$7:$G$18,CONCATENATE($A$12,E6))</f>
        <v>0</v>
      </c>
      <c r="F12" s="52">
        <f>COUNTIF('6.Riesgo Residual'!$G$7:$G$18,CONCATENATE($A$12,F6))</f>
        <v>0</v>
      </c>
    </row>
    <row r="13" spans="1:6">
      <c r="A13" s="54" t="s">
        <v>17</v>
      </c>
      <c r="B13" s="58" t="s">
        <v>60</v>
      </c>
      <c r="C13" s="51" t="s">
        <v>59</v>
      </c>
      <c r="D13" s="62" t="s">
        <v>57</v>
      </c>
      <c r="E13" s="52" t="s">
        <v>58</v>
      </c>
      <c r="F13" s="52" t="s">
        <v>58</v>
      </c>
    </row>
    <row r="14" spans="1:6">
      <c r="A14" s="54">
        <v>2</v>
      </c>
      <c r="B14" s="58">
        <f>COUNTIF('6.Riesgo Residual'!$G$7:$G$18,CONCATENATE($A$14,B6))</f>
        <v>0</v>
      </c>
      <c r="C14" s="58">
        <f>COUNTIF('6.Riesgo Residual'!$G$7:$G$18,CONCATENATE($A$14,C6))</f>
        <v>1</v>
      </c>
      <c r="D14" s="51">
        <f>COUNTIF('6.Riesgo Residual'!$G$7:$G$18,CONCATENATE($A$14,D6))</f>
        <v>1</v>
      </c>
      <c r="E14" s="62">
        <f>COUNTIF('6.Riesgo Residual'!$G$7:$G$18,CONCATENATE($A$14,E6))</f>
        <v>0</v>
      </c>
      <c r="F14" s="52">
        <f>COUNTIF('6.Riesgo Residual'!$G$7:$G$18,CONCATENATE($A$14,F6))</f>
        <v>0</v>
      </c>
    </row>
    <row r="15" spans="1:6">
      <c r="A15" s="56" t="s">
        <v>18</v>
      </c>
      <c r="B15" s="58" t="s">
        <v>60</v>
      </c>
      <c r="C15" s="58" t="s">
        <v>60</v>
      </c>
      <c r="D15" s="51" t="s">
        <v>59</v>
      </c>
      <c r="E15" s="62" t="s">
        <v>57</v>
      </c>
      <c r="F15" s="52" t="s">
        <v>58</v>
      </c>
    </row>
    <row r="16" spans="1:6">
      <c r="A16" s="54">
        <v>1</v>
      </c>
      <c r="B16" s="58">
        <f>COUNTIF('6.Riesgo Residual'!$G$7:$G$18,CONCATENATE($A$16,B6))</f>
        <v>0</v>
      </c>
      <c r="C16" s="58">
        <f>COUNTIF('6.Riesgo Residual'!$G$7:$G$18,CONCATENATE($A$16,C6))</f>
        <v>3</v>
      </c>
      <c r="D16" s="51">
        <f>COUNTIF('6.Riesgo Residual'!$G$7:$G$18,CONCATENATE($A$16,D6))</f>
        <v>2</v>
      </c>
      <c r="E16" s="62">
        <f>COUNTIF('6.Riesgo Residual'!$G$7:$G$18,CONCATENATE($A$16,E6))</f>
        <v>1</v>
      </c>
      <c r="F16" s="62">
        <f>COUNTIF('6.Riesgo Residual'!$G$7:$G$18,CONCATENATE($A$16,F6))</f>
        <v>0</v>
      </c>
    </row>
    <row r="17" spans="1:6">
      <c r="A17" s="56" t="s">
        <v>19</v>
      </c>
      <c r="B17" s="58" t="s">
        <v>60</v>
      </c>
      <c r="C17" s="58" t="s">
        <v>60</v>
      </c>
      <c r="D17" s="51" t="s">
        <v>59</v>
      </c>
      <c r="E17" s="62" t="s">
        <v>57</v>
      </c>
      <c r="F17" s="62" t="s">
        <v>57</v>
      </c>
    </row>
    <row r="18" spans="1:6" ht="15.75" thickBot="1">
      <c r="A18" s="57"/>
    </row>
    <row r="19" spans="1:6">
      <c r="A19" s="237" t="s">
        <v>64</v>
      </c>
      <c r="B19" s="58" t="s">
        <v>60</v>
      </c>
      <c r="C19" s="51" t="s">
        <v>59</v>
      </c>
      <c r="D19" s="62" t="s">
        <v>57</v>
      </c>
      <c r="E19" s="52" t="s">
        <v>58</v>
      </c>
      <c r="F19" s="33"/>
    </row>
    <row r="20" spans="1:6" ht="15.75" thickBot="1">
      <c r="A20" s="238"/>
      <c r="B20" s="58">
        <f>SUM(B12,B14,C14,B16,C16)</f>
        <v>4</v>
      </c>
      <c r="C20" s="51">
        <f>SUM(B10,C12,D14,D16)</f>
        <v>3</v>
      </c>
      <c r="D20" s="62">
        <f>SUM(B8,C10,D12,E14,C8,D10,E16,F16)</f>
        <v>1</v>
      </c>
      <c r="E20" s="52">
        <f>SUM(D8,E8,F8,E10,F10,E12,F12,F14,)</f>
        <v>0</v>
      </c>
      <c r="F20" s="33"/>
    </row>
    <row r="21" spans="1:6">
      <c r="A21" s="49"/>
    </row>
    <row r="22" spans="1:6" ht="15.75" thickBot="1"/>
    <row r="23" spans="1:6" ht="28.5" customHeight="1" thickBot="1">
      <c r="B23" s="235" t="s">
        <v>168</v>
      </c>
      <c r="C23" s="236"/>
    </row>
    <row r="24" spans="1:6">
      <c r="B24" s="56" t="s">
        <v>35</v>
      </c>
      <c r="C24" s="56" t="s">
        <v>54</v>
      </c>
    </row>
    <row r="25" spans="1:6">
      <c r="B25" s="52" t="s">
        <v>58</v>
      </c>
      <c r="C25" s="52">
        <f>E20</f>
        <v>0</v>
      </c>
    </row>
    <row r="26" spans="1:6">
      <c r="B26" s="62" t="s">
        <v>57</v>
      </c>
      <c r="C26" s="62">
        <f>+D20</f>
        <v>1</v>
      </c>
    </row>
    <row r="27" spans="1:6">
      <c r="B27" s="51" t="s">
        <v>59</v>
      </c>
      <c r="C27" s="51">
        <f>+C20</f>
        <v>3</v>
      </c>
    </row>
    <row r="28" spans="1:6" ht="15.75" thickBot="1">
      <c r="B28" s="58" t="s">
        <v>60</v>
      </c>
      <c r="C28" s="58">
        <f>+B20</f>
        <v>4</v>
      </c>
    </row>
    <row r="29" spans="1:6" ht="15.75" thickBot="1">
      <c r="B29" s="50" t="s">
        <v>54</v>
      </c>
      <c r="C29" s="50">
        <f>SUM(C25:C28)</f>
        <v>8</v>
      </c>
    </row>
  </sheetData>
  <mergeCells count="5">
    <mergeCell ref="A1:A5"/>
    <mergeCell ref="B2:F2"/>
    <mergeCell ref="B3:F5"/>
    <mergeCell ref="A19:A20"/>
    <mergeCell ref="B23:C2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R66"/>
  <sheetViews>
    <sheetView zoomScale="85" zoomScaleNormal="85" zoomScaleSheetLayoutView="100" workbookViewId="0">
      <selection activeCell="I16" sqref="I16"/>
    </sheetView>
  </sheetViews>
  <sheetFormatPr baseColWidth="10" defaultColWidth="10.7109375" defaultRowHeight="12.75"/>
  <cols>
    <col min="1" max="1" width="19.7109375" style="33" bestFit="1" customWidth="1"/>
    <col min="2" max="2" width="17" style="33" customWidth="1"/>
    <col min="3" max="3" width="12.28515625" style="33" bestFit="1" customWidth="1"/>
    <col min="4" max="4" width="16.28515625" style="33" customWidth="1"/>
    <col min="5" max="5" width="13" style="33" customWidth="1"/>
    <col min="6" max="6" width="18.42578125" style="33" customWidth="1"/>
    <col min="7" max="8" width="20.7109375" style="33" customWidth="1"/>
    <col min="9" max="9" width="47.42578125" style="33" bestFit="1" customWidth="1"/>
    <col min="10" max="10" width="17.28515625" style="33" customWidth="1"/>
    <col min="11" max="11" width="45.7109375" style="33" bestFit="1" customWidth="1"/>
    <col min="12" max="12" width="10.28515625" style="33" bestFit="1" customWidth="1"/>
    <col min="13" max="13" width="17.28515625" style="33" customWidth="1"/>
    <col min="14" max="14" width="11.42578125" style="33" customWidth="1"/>
    <col min="15" max="15" width="10.7109375" style="33" customWidth="1"/>
    <col min="16" max="16" width="19.42578125" style="33" customWidth="1"/>
    <col min="17" max="17" width="20.140625" style="33" customWidth="1"/>
    <col min="18" max="18" width="16" style="33" bestFit="1" customWidth="1"/>
    <col min="19" max="19" width="66" style="33" customWidth="1"/>
    <col min="20" max="20" width="22.42578125" style="33" bestFit="1" customWidth="1"/>
    <col min="21" max="21" width="16.85546875" style="33" customWidth="1"/>
    <col min="22" max="22" width="9.42578125" style="33" customWidth="1"/>
    <col min="23" max="23" width="21.85546875" style="33" customWidth="1"/>
    <col min="24" max="256" width="10.85546875" style="33"/>
    <col min="257" max="257" width="19.7109375" style="33" bestFit="1" customWidth="1"/>
    <col min="258" max="258" width="14.140625" style="33" bestFit="1" customWidth="1"/>
    <col min="259" max="259" width="12.28515625" style="33" bestFit="1" customWidth="1"/>
    <col min="260" max="260" width="16" style="33" customWidth="1"/>
    <col min="261" max="262" width="14.85546875" style="33" customWidth="1"/>
    <col min="263" max="263" width="16" style="33" customWidth="1"/>
    <col min="264" max="264" width="14.85546875" style="33" customWidth="1"/>
    <col min="265" max="265" width="47.42578125" style="33" bestFit="1" customWidth="1"/>
    <col min="266" max="266" width="17.28515625" style="33" customWidth="1"/>
    <col min="267" max="267" width="45.7109375" style="33" bestFit="1" customWidth="1"/>
    <col min="268" max="268" width="10.28515625" style="33" bestFit="1" customWidth="1"/>
    <col min="269" max="269" width="11.7109375" style="33" customWidth="1"/>
    <col min="270" max="270" width="11.42578125" style="33" customWidth="1"/>
    <col min="271" max="272" width="8.42578125" style="33" customWidth="1"/>
    <col min="273" max="273" width="20.140625" style="33" customWidth="1"/>
    <col min="274" max="274" width="16" style="33" bestFit="1" customWidth="1"/>
    <col min="275" max="275" width="66" style="33" customWidth="1"/>
    <col min="276" max="276" width="22.42578125" style="33" bestFit="1" customWidth="1"/>
    <col min="277" max="277" width="16.85546875" style="33" customWidth="1"/>
    <col min="278" max="278" width="9.42578125" style="33" customWidth="1"/>
    <col min="279" max="279" width="21.85546875" style="33" customWidth="1"/>
    <col min="280" max="512" width="10.85546875" style="33"/>
    <col min="513" max="513" width="19.7109375" style="33" bestFit="1" customWidth="1"/>
    <col min="514" max="514" width="14.140625" style="33" bestFit="1" customWidth="1"/>
    <col min="515" max="515" width="12.28515625" style="33" bestFit="1" customWidth="1"/>
    <col min="516" max="516" width="16" style="33" customWidth="1"/>
    <col min="517" max="518" width="14.85546875" style="33" customWidth="1"/>
    <col min="519" max="519" width="16" style="33" customWidth="1"/>
    <col min="520" max="520" width="14.85546875" style="33" customWidth="1"/>
    <col min="521" max="521" width="47.42578125" style="33" bestFit="1" customWidth="1"/>
    <col min="522" max="522" width="17.28515625" style="33" customWidth="1"/>
    <col min="523" max="523" width="45.7109375" style="33" bestFit="1" customWidth="1"/>
    <col min="524" max="524" width="10.28515625" style="33" bestFit="1" customWidth="1"/>
    <col min="525" max="525" width="11.7109375" style="33" customWidth="1"/>
    <col min="526" max="526" width="11.42578125" style="33" customWidth="1"/>
    <col min="527" max="528" width="8.42578125" style="33" customWidth="1"/>
    <col min="529" max="529" width="20.140625" style="33" customWidth="1"/>
    <col min="530" max="530" width="16" style="33" bestFit="1" customWidth="1"/>
    <col min="531" max="531" width="66" style="33" customWidth="1"/>
    <col min="532" max="532" width="22.42578125" style="33" bestFit="1" customWidth="1"/>
    <col min="533" max="533" width="16.85546875" style="33" customWidth="1"/>
    <col min="534" max="534" width="9.42578125" style="33" customWidth="1"/>
    <col min="535" max="535" width="21.85546875" style="33" customWidth="1"/>
    <col min="536" max="768" width="10.85546875" style="33"/>
    <col min="769" max="769" width="19.7109375" style="33" bestFit="1" customWidth="1"/>
    <col min="770" max="770" width="14.140625" style="33" bestFit="1" customWidth="1"/>
    <col min="771" max="771" width="12.28515625" style="33" bestFit="1" customWidth="1"/>
    <col min="772" max="772" width="16" style="33" customWidth="1"/>
    <col min="773" max="774" width="14.85546875" style="33" customWidth="1"/>
    <col min="775" max="775" width="16" style="33" customWidth="1"/>
    <col min="776" max="776" width="14.85546875" style="33" customWidth="1"/>
    <col min="777" max="777" width="47.42578125" style="33" bestFit="1" customWidth="1"/>
    <col min="778" max="778" width="17.28515625" style="33" customWidth="1"/>
    <col min="779" max="779" width="45.7109375" style="33" bestFit="1" customWidth="1"/>
    <col min="780" max="780" width="10.28515625" style="33" bestFit="1" customWidth="1"/>
    <col min="781" max="781" width="11.7109375" style="33" customWidth="1"/>
    <col min="782" max="782" width="11.42578125" style="33" customWidth="1"/>
    <col min="783" max="784" width="8.42578125" style="33" customWidth="1"/>
    <col min="785" max="785" width="20.140625" style="33" customWidth="1"/>
    <col min="786" max="786" width="16" style="33" bestFit="1" customWidth="1"/>
    <col min="787" max="787" width="66" style="33" customWidth="1"/>
    <col min="788" max="788" width="22.42578125" style="33" bestFit="1" customWidth="1"/>
    <col min="789" max="789" width="16.85546875" style="33" customWidth="1"/>
    <col min="790" max="790" width="9.42578125" style="33" customWidth="1"/>
    <col min="791" max="791" width="21.85546875" style="33" customWidth="1"/>
    <col min="792" max="1024" width="10.85546875" style="33"/>
    <col min="1025" max="1025" width="19.7109375" style="33" bestFit="1" customWidth="1"/>
    <col min="1026" max="1026" width="14.140625" style="33" bestFit="1" customWidth="1"/>
    <col min="1027" max="1027" width="12.28515625" style="33" bestFit="1" customWidth="1"/>
    <col min="1028" max="1028" width="16" style="33" customWidth="1"/>
    <col min="1029" max="1030" width="14.85546875" style="33" customWidth="1"/>
    <col min="1031" max="1031" width="16" style="33" customWidth="1"/>
    <col min="1032" max="1032" width="14.85546875" style="33" customWidth="1"/>
    <col min="1033" max="1033" width="47.42578125" style="33" bestFit="1" customWidth="1"/>
    <col min="1034" max="1034" width="17.28515625" style="33" customWidth="1"/>
    <col min="1035" max="1035" width="45.7109375" style="33" bestFit="1" customWidth="1"/>
    <col min="1036" max="1036" width="10.28515625" style="33" bestFit="1" customWidth="1"/>
    <col min="1037" max="1037" width="11.7109375" style="33" customWidth="1"/>
    <col min="1038" max="1038" width="11.42578125" style="33" customWidth="1"/>
    <col min="1039" max="1040" width="8.42578125" style="33" customWidth="1"/>
    <col min="1041" max="1041" width="20.140625" style="33" customWidth="1"/>
    <col min="1042" max="1042" width="16" style="33" bestFit="1" customWidth="1"/>
    <col min="1043" max="1043" width="66" style="33" customWidth="1"/>
    <col min="1044" max="1044" width="22.42578125" style="33" bestFit="1" customWidth="1"/>
    <col min="1045" max="1045" width="16.85546875" style="33" customWidth="1"/>
    <col min="1046" max="1046" width="9.42578125" style="33" customWidth="1"/>
    <col min="1047" max="1047" width="21.85546875" style="33" customWidth="1"/>
    <col min="1048" max="1280" width="10.85546875" style="33"/>
    <col min="1281" max="1281" width="19.7109375" style="33" bestFit="1" customWidth="1"/>
    <col min="1282" max="1282" width="14.140625" style="33" bestFit="1" customWidth="1"/>
    <col min="1283" max="1283" width="12.28515625" style="33" bestFit="1" customWidth="1"/>
    <col min="1284" max="1284" width="16" style="33" customWidth="1"/>
    <col min="1285" max="1286" width="14.85546875" style="33" customWidth="1"/>
    <col min="1287" max="1287" width="16" style="33" customWidth="1"/>
    <col min="1288" max="1288" width="14.85546875" style="33" customWidth="1"/>
    <col min="1289" max="1289" width="47.42578125" style="33" bestFit="1" customWidth="1"/>
    <col min="1290" max="1290" width="17.28515625" style="33" customWidth="1"/>
    <col min="1291" max="1291" width="45.7109375" style="33" bestFit="1" customWidth="1"/>
    <col min="1292" max="1292" width="10.28515625" style="33" bestFit="1" customWidth="1"/>
    <col min="1293" max="1293" width="11.7109375" style="33" customWidth="1"/>
    <col min="1294" max="1294" width="11.42578125" style="33" customWidth="1"/>
    <col min="1295" max="1296" width="8.42578125" style="33" customWidth="1"/>
    <col min="1297" max="1297" width="20.140625" style="33" customWidth="1"/>
    <col min="1298" max="1298" width="16" style="33" bestFit="1" customWidth="1"/>
    <col min="1299" max="1299" width="66" style="33" customWidth="1"/>
    <col min="1300" max="1300" width="22.42578125" style="33" bestFit="1" customWidth="1"/>
    <col min="1301" max="1301" width="16.85546875" style="33" customWidth="1"/>
    <col min="1302" max="1302" width="9.42578125" style="33" customWidth="1"/>
    <col min="1303" max="1303" width="21.85546875" style="33" customWidth="1"/>
    <col min="1304" max="1536" width="10.85546875" style="33"/>
    <col min="1537" max="1537" width="19.7109375" style="33" bestFit="1" customWidth="1"/>
    <col min="1538" max="1538" width="14.140625" style="33" bestFit="1" customWidth="1"/>
    <col min="1539" max="1539" width="12.28515625" style="33" bestFit="1" customWidth="1"/>
    <col min="1540" max="1540" width="16" style="33" customWidth="1"/>
    <col min="1541" max="1542" width="14.85546875" style="33" customWidth="1"/>
    <col min="1543" max="1543" width="16" style="33" customWidth="1"/>
    <col min="1544" max="1544" width="14.85546875" style="33" customWidth="1"/>
    <col min="1545" max="1545" width="47.42578125" style="33" bestFit="1" customWidth="1"/>
    <col min="1546" max="1546" width="17.28515625" style="33" customWidth="1"/>
    <col min="1547" max="1547" width="45.7109375" style="33" bestFit="1" customWidth="1"/>
    <col min="1548" max="1548" width="10.28515625" style="33" bestFit="1" customWidth="1"/>
    <col min="1549" max="1549" width="11.7109375" style="33" customWidth="1"/>
    <col min="1550" max="1550" width="11.42578125" style="33" customWidth="1"/>
    <col min="1551" max="1552" width="8.42578125" style="33" customWidth="1"/>
    <col min="1553" max="1553" width="20.140625" style="33" customWidth="1"/>
    <col min="1554" max="1554" width="16" style="33" bestFit="1" customWidth="1"/>
    <col min="1555" max="1555" width="66" style="33" customWidth="1"/>
    <col min="1556" max="1556" width="22.42578125" style="33" bestFit="1" customWidth="1"/>
    <col min="1557" max="1557" width="16.85546875" style="33" customWidth="1"/>
    <col min="1558" max="1558" width="9.42578125" style="33" customWidth="1"/>
    <col min="1559" max="1559" width="21.85546875" style="33" customWidth="1"/>
    <col min="1560" max="1792" width="10.85546875" style="33"/>
    <col min="1793" max="1793" width="19.7109375" style="33" bestFit="1" customWidth="1"/>
    <col min="1794" max="1794" width="14.140625" style="33" bestFit="1" customWidth="1"/>
    <col min="1795" max="1795" width="12.28515625" style="33" bestFit="1" customWidth="1"/>
    <col min="1796" max="1796" width="16" style="33" customWidth="1"/>
    <col min="1797" max="1798" width="14.85546875" style="33" customWidth="1"/>
    <col min="1799" max="1799" width="16" style="33" customWidth="1"/>
    <col min="1800" max="1800" width="14.85546875" style="33" customWidth="1"/>
    <col min="1801" max="1801" width="47.42578125" style="33" bestFit="1" customWidth="1"/>
    <col min="1802" max="1802" width="17.28515625" style="33" customWidth="1"/>
    <col min="1803" max="1803" width="45.7109375" style="33" bestFit="1" customWidth="1"/>
    <col min="1804" max="1804" width="10.28515625" style="33" bestFit="1" customWidth="1"/>
    <col min="1805" max="1805" width="11.7109375" style="33" customWidth="1"/>
    <col min="1806" max="1806" width="11.42578125" style="33" customWidth="1"/>
    <col min="1807" max="1808" width="8.42578125" style="33" customWidth="1"/>
    <col min="1809" max="1809" width="20.140625" style="33" customWidth="1"/>
    <col min="1810" max="1810" width="16" style="33" bestFit="1" customWidth="1"/>
    <col min="1811" max="1811" width="66" style="33" customWidth="1"/>
    <col min="1812" max="1812" width="22.42578125" style="33" bestFit="1" customWidth="1"/>
    <col min="1813" max="1813" width="16.85546875" style="33" customWidth="1"/>
    <col min="1814" max="1814" width="9.42578125" style="33" customWidth="1"/>
    <col min="1815" max="1815" width="21.85546875" style="33" customWidth="1"/>
    <col min="1816" max="2048" width="10.85546875" style="33"/>
    <col min="2049" max="2049" width="19.7109375" style="33" bestFit="1" customWidth="1"/>
    <col min="2050" max="2050" width="14.140625" style="33" bestFit="1" customWidth="1"/>
    <col min="2051" max="2051" width="12.28515625" style="33" bestFit="1" customWidth="1"/>
    <col min="2052" max="2052" width="16" style="33" customWidth="1"/>
    <col min="2053" max="2054" width="14.85546875" style="33" customWidth="1"/>
    <col min="2055" max="2055" width="16" style="33" customWidth="1"/>
    <col min="2056" max="2056" width="14.85546875" style="33" customWidth="1"/>
    <col min="2057" max="2057" width="47.42578125" style="33" bestFit="1" customWidth="1"/>
    <col min="2058" max="2058" width="17.28515625" style="33" customWidth="1"/>
    <col min="2059" max="2059" width="45.7109375" style="33" bestFit="1" customWidth="1"/>
    <col min="2060" max="2060" width="10.28515625" style="33" bestFit="1" customWidth="1"/>
    <col min="2061" max="2061" width="11.7109375" style="33" customWidth="1"/>
    <col min="2062" max="2062" width="11.42578125" style="33" customWidth="1"/>
    <col min="2063" max="2064" width="8.42578125" style="33" customWidth="1"/>
    <col min="2065" max="2065" width="20.140625" style="33" customWidth="1"/>
    <col min="2066" max="2066" width="16" style="33" bestFit="1" customWidth="1"/>
    <col min="2067" max="2067" width="66" style="33" customWidth="1"/>
    <col min="2068" max="2068" width="22.42578125" style="33" bestFit="1" customWidth="1"/>
    <col min="2069" max="2069" width="16.85546875" style="33" customWidth="1"/>
    <col min="2070" max="2070" width="9.42578125" style="33" customWidth="1"/>
    <col min="2071" max="2071" width="21.85546875" style="33" customWidth="1"/>
    <col min="2072" max="2304" width="10.85546875" style="33"/>
    <col min="2305" max="2305" width="19.7109375" style="33" bestFit="1" customWidth="1"/>
    <col min="2306" max="2306" width="14.140625" style="33" bestFit="1" customWidth="1"/>
    <col min="2307" max="2307" width="12.28515625" style="33" bestFit="1" customWidth="1"/>
    <col min="2308" max="2308" width="16" style="33" customWidth="1"/>
    <col min="2309" max="2310" width="14.85546875" style="33" customWidth="1"/>
    <col min="2311" max="2311" width="16" style="33" customWidth="1"/>
    <col min="2312" max="2312" width="14.85546875" style="33" customWidth="1"/>
    <col min="2313" max="2313" width="47.42578125" style="33" bestFit="1" customWidth="1"/>
    <col min="2314" max="2314" width="17.28515625" style="33" customWidth="1"/>
    <col min="2315" max="2315" width="45.7109375" style="33" bestFit="1" customWidth="1"/>
    <col min="2316" max="2316" width="10.28515625" style="33" bestFit="1" customWidth="1"/>
    <col min="2317" max="2317" width="11.7109375" style="33" customWidth="1"/>
    <col min="2318" max="2318" width="11.42578125" style="33" customWidth="1"/>
    <col min="2319" max="2320" width="8.42578125" style="33" customWidth="1"/>
    <col min="2321" max="2321" width="20.140625" style="33" customWidth="1"/>
    <col min="2322" max="2322" width="16" style="33" bestFit="1" customWidth="1"/>
    <col min="2323" max="2323" width="66" style="33" customWidth="1"/>
    <col min="2324" max="2324" width="22.42578125" style="33" bestFit="1" customWidth="1"/>
    <col min="2325" max="2325" width="16.85546875" style="33" customWidth="1"/>
    <col min="2326" max="2326" width="9.42578125" style="33" customWidth="1"/>
    <col min="2327" max="2327" width="21.85546875" style="33" customWidth="1"/>
    <col min="2328" max="2560" width="10.85546875" style="33"/>
    <col min="2561" max="2561" width="19.7109375" style="33" bestFit="1" customWidth="1"/>
    <col min="2562" max="2562" width="14.140625" style="33" bestFit="1" customWidth="1"/>
    <col min="2563" max="2563" width="12.28515625" style="33" bestFit="1" customWidth="1"/>
    <col min="2564" max="2564" width="16" style="33" customWidth="1"/>
    <col min="2565" max="2566" width="14.85546875" style="33" customWidth="1"/>
    <col min="2567" max="2567" width="16" style="33" customWidth="1"/>
    <col min="2568" max="2568" width="14.85546875" style="33" customWidth="1"/>
    <col min="2569" max="2569" width="47.42578125" style="33" bestFit="1" customWidth="1"/>
    <col min="2570" max="2570" width="17.28515625" style="33" customWidth="1"/>
    <col min="2571" max="2571" width="45.7109375" style="33" bestFit="1" customWidth="1"/>
    <col min="2572" max="2572" width="10.28515625" style="33" bestFit="1" customWidth="1"/>
    <col min="2573" max="2573" width="11.7109375" style="33" customWidth="1"/>
    <col min="2574" max="2574" width="11.42578125" style="33" customWidth="1"/>
    <col min="2575" max="2576" width="8.42578125" style="33" customWidth="1"/>
    <col min="2577" max="2577" width="20.140625" style="33" customWidth="1"/>
    <col min="2578" max="2578" width="16" style="33" bestFit="1" customWidth="1"/>
    <col min="2579" max="2579" width="66" style="33" customWidth="1"/>
    <col min="2580" max="2580" width="22.42578125" style="33" bestFit="1" customWidth="1"/>
    <col min="2581" max="2581" width="16.85546875" style="33" customWidth="1"/>
    <col min="2582" max="2582" width="9.42578125" style="33" customWidth="1"/>
    <col min="2583" max="2583" width="21.85546875" style="33" customWidth="1"/>
    <col min="2584" max="2816" width="10.85546875" style="33"/>
    <col min="2817" max="2817" width="19.7109375" style="33" bestFit="1" customWidth="1"/>
    <col min="2818" max="2818" width="14.140625" style="33" bestFit="1" customWidth="1"/>
    <col min="2819" max="2819" width="12.28515625" style="33" bestFit="1" customWidth="1"/>
    <col min="2820" max="2820" width="16" style="33" customWidth="1"/>
    <col min="2821" max="2822" width="14.85546875" style="33" customWidth="1"/>
    <col min="2823" max="2823" width="16" style="33" customWidth="1"/>
    <col min="2824" max="2824" width="14.85546875" style="33" customWidth="1"/>
    <col min="2825" max="2825" width="47.42578125" style="33" bestFit="1" customWidth="1"/>
    <col min="2826" max="2826" width="17.28515625" style="33" customWidth="1"/>
    <col min="2827" max="2827" width="45.7109375" style="33" bestFit="1" customWidth="1"/>
    <col min="2828" max="2828" width="10.28515625" style="33" bestFit="1" customWidth="1"/>
    <col min="2829" max="2829" width="11.7109375" style="33" customWidth="1"/>
    <col min="2830" max="2830" width="11.42578125" style="33" customWidth="1"/>
    <col min="2831" max="2832" width="8.42578125" style="33" customWidth="1"/>
    <col min="2833" max="2833" width="20.140625" style="33" customWidth="1"/>
    <col min="2834" max="2834" width="16" style="33" bestFit="1" customWidth="1"/>
    <col min="2835" max="2835" width="66" style="33" customWidth="1"/>
    <col min="2836" max="2836" width="22.42578125" style="33" bestFit="1" customWidth="1"/>
    <col min="2837" max="2837" width="16.85546875" style="33" customWidth="1"/>
    <col min="2838" max="2838" width="9.42578125" style="33" customWidth="1"/>
    <col min="2839" max="2839" width="21.85546875" style="33" customWidth="1"/>
    <col min="2840" max="3072" width="10.85546875" style="33"/>
    <col min="3073" max="3073" width="19.7109375" style="33" bestFit="1" customWidth="1"/>
    <col min="3074" max="3074" width="14.140625" style="33" bestFit="1" customWidth="1"/>
    <col min="3075" max="3075" width="12.28515625" style="33" bestFit="1" customWidth="1"/>
    <col min="3076" max="3076" width="16" style="33" customWidth="1"/>
    <col min="3077" max="3078" width="14.85546875" style="33" customWidth="1"/>
    <col min="3079" max="3079" width="16" style="33" customWidth="1"/>
    <col min="3080" max="3080" width="14.85546875" style="33" customWidth="1"/>
    <col min="3081" max="3081" width="47.42578125" style="33" bestFit="1" customWidth="1"/>
    <col min="3082" max="3082" width="17.28515625" style="33" customWidth="1"/>
    <col min="3083" max="3083" width="45.7109375" style="33" bestFit="1" customWidth="1"/>
    <col min="3084" max="3084" width="10.28515625" style="33" bestFit="1" customWidth="1"/>
    <col min="3085" max="3085" width="11.7109375" style="33" customWidth="1"/>
    <col min="3086" max="3086" width="11.42578125" style="33" customWidth="1"/>
    <col min="3087" max="3088" width="8.42578125" style="33" customWidth="1"/>
    <col min="3089" max="3089" width="20.140625" style="33" customWidth="1"/>
    <col min="3090" max="3090" width="16" style="33" bestFit="1" customWidth="1"/>
    <col min="3091" max="3091" width="66" style="33" customWidth="1"/>
    <col min="3092" max="3092" width="22.42578125" style="33" bestFit="1" customWidth="1"/>
    <col min="3093" max="3093" width="16.85546875" style="33" customWidth="1"/>
    <col min="3094" max="3094" width="9.42578125" style="33" customWidth="1"/>
    <col min="3095" max="3095" width="21.85546875" style="33" customWidth="1"/>
    <col min="3096" max="3328" width="10.85546875" style="33"/>
    <col min="3329" max="3329" width="19.7109375" style="33" bestFit="1" customWidth="1"/>
    <col min="3330" max="3330" width="14.140625" style="33" bestFit="1" customWidth="1"/>
    <col min="3331" max="3331" width="12.28515625" style="33" bestFit="1" customWidth="1"/>
    <col min="3332" max="3332" width="16" style="33" customWidth="1"/>
    <col min="3333" max="3334" width="14.85546875" style="33" customWidth="1"/>
    <col min="3335" max="3335" width="16" style="33" customWidth="1"/>
    <col min="3336" max="3336" width="14.85546875" style="33" customWidth="1"/>
    <col min="3337" max="3337" width="47.42578125" style="33" bestFit="1" customWidth="1"/>
    <col min="3338" max="3338" width="17.28515625" style="33" customWidth="1"/>
    <col min="3339" max="3339" width="45.7109375" style="33" bestFit="1" customWidth="1"/>
    <col min="3340" max="3340" width="10.28515625" style="33" bestFit="1" customWidth="1"/>
    <col min="3341" max="3341" width="11.7109375" style="33" customWidth="1"/>
    <col min="3342" max="3342" width="11.42578125" style="33" customWidth="1"/>
    <col min="3343" max="3344" width="8.42578125" style="33" customWidth="1"/>
    <col min="3345" max="3345" width="20.140625" style="33" customWidth="1"/>
    <col min="3346" max="3346" width="16" style="33" bestFit="1" customWidth="1"/>
    <col min="3347" max="3347" width="66" style="33" customWidth="1"/>
    <col min="3348" max="3348" width="22.42578125" style="33" bestFit="1" customWidth="1"/>
    <col min="3349" max="3349" width="16.85546875" style="33" customWidth="1"/>
    <col min="3350" max="3350" width="9.42578125" style="33" customWidth="1"/>
    <col min="3351" max="3351" width="21.85546875" style="33" customWidth="1"/>
    <col min="3352" max="3584" width="10.85546875" style="33"/>
    <col min="3585" max="3585" width="19.7109375" style="33" bestFit="1" customWidth="1"/>
    <col min="3586" max="3586" width="14.140625" style="33" bestFit="1" customWidth="1"/>
    <col min="3587" max="3587" width="12.28515625" style="33" bestFit="1" customWidth="1"/>
    <col min="3588" max="3588" width="16" style="33" customWidth="1"/>
    <col min="3589" max="3590" width="14.85546875" style="33" customWidth="1"/>
    <col min="3591" max="3591" width="16" style="33" customWidth="1"/>
    <col min="3592" max="3592" width="14.85546875" style="33" customWidth="1"/>
    <col min="3593" max="3593" width="47.42578125" style="33" bestFit="1" customWidth="1"/>
    <col min="3594" max="3594" width="17.28515625" style="33" customWidth="1"/>
    <col min="3595" max="3595" width="45.7109375" style="33" bestFit="1" customWidth="1"/>
    <col min="3596" max="3596" width="10.28515625" style="33" bestFit="1" customWidth="1"/>
    <col min="3597" max="3597" width="11.7109375" style="33" customWidth="1"/>
    <col min="3598" max="3598" width="11.42578125" style="33" customWidth="1"/>
    <col min="3599" max="3600" width="8.42578125" style="33" customWidth="1"/>
    <col min="3601" max="3601" width="20.140625" style="33" customWidth="1"/>
    <col min="3602" max="3602" width="16" style="33" bestFit="1" customWidth="1"/>
    <col min="3603" max="3603" width="66" style="33" customWidth="1"/>
    <col min="3604" max="3604" width="22.42578125" style="33" bestFit="1" customWidth="1"/>
    <col min="3605" max="3605" width="16.85546875" style="33" customWidth="1"/>
    <col min="3606" max="3606" width="9.42578125" style="33" customWidth="1"/>
    <col min="3607" max="3607" width="21.85546875" style="33" customWidth="1"/>
    <col min="3608" max="3840" width="10.85546875" style="33"/>
    <col min="3841" max="3841" width="19.7109375" style="33" bestFit="1" customWidth="1"/>
    <col min="3842" max="3842" width="14.140625" style="33" bestFit="1" customWidth="1"/>
    <col min="3843" max="3843" width="12.28515625" style="33" bestFit="1" customWidth="1"/>
    <col min="3844" max="3844" width="16" style="33" customWidth="1"/>
    <col min="3845" max="3846" width="14.85546875" style="33" customWidth="1"/>
    <col min="3847" max="3847" width="16" style="33" customWidth="1"/>
    <col min="3848" max="3848" width="14.85546875" style="33" customWidth="1"/>
    <col min="3849" max="3849" width="47.42578125" style="33" bestFit="1" customWidth="1"/>
    <col min="3850" max="3850" width="17.28515625" style="33" customWidth="1"/>
    <col min="3851" max="3851" width="45.7109375" style="33" bestFit="1" customWidth="1"/>
    <col min="3852" max="3852" width="10.28515625" style="33" bestFit="1" customWidth="1"/>
    <col min="3853" max="3853" width="11.7109375" style="33" customWidth="1"/>
    <col min="3854" max="3854" width="11.42578125" style="33" customWidth="1"/>
    <col min="3855" max="3856" width="8.42578125" style="33" customWidth="1"/>
    <col min="3857" max="3857" width="20.140625" style="33" customWidth="1"/>
    <col min="3858" max="3858" width="16" style="33" bestFit="1" customWidth="1"/>
    <col min="3859" max="3859" width="66" style="33" customWidth="1"/>
    <col min="3860" max="3860" width="22.42578125" style="33" bestFit="1" customWidth="1"/>
    <col min="3861" max="3861" width="16.85546875" style="33" customWidth="1"/>
    <col min="3862" max="3862" width="9.42578125" style="33" customWidth="1"/>
    <col min="3863" max="3863" width="21.85546875" style="33" customWidth="1"/>
    <col min="3864" max="4096" width="10.85546875" style="33"/>
    <col min="4097" max="4097" width="19.7109375" style="33" bestFit="1" customWidth="1"/>
    <col min="4098" max="4098" width="14.140625" style="33" bestFit="1" customWidth="1"/>
    <col min="4099" max="4099" width="12.28515625" style="33" bestFit="1" customWidth="1"/>
    <col min="4100" max="4100" width="16" style="33" customWidth="1"/>
    <col min="4101" max="4102" width="14.85546875" style="33" customWidth="1"/>
    <col min="4103" max="4103" width="16" style="33" customWidth="1"/>
    <col min="4104" max="4104" width="14.85546875" style="33" customWidth="1"/>
    <col min="4105" max="4105" width="47.42578125" style="33" bestFit="1" customWidth="1"/>
    <col min="4106" max="4106" width="17.28515625" style="33" customWidth="1"/>
    <col min="4107" max="4107" width="45.7109375" style="33" bestFit="1" customWidth="1"/>
    <col min="4108" max="4108" width="10.28515625" style="33" bestFit="1" customWidth="1"/>
    <col min="4109" max="4109" width="11.7109375" style="33" customWidth="1"/>
    <col min="4110" max="4110" width="11.42578125" style="33" customWidth="1"/>
    <col min="4111" max="4112" width="8.42578125" style="33" customWidth="1"/>
    <col min="4113" max="4113" width="20.140625" style="33" customWidth="1"/>
    <col min="4114" max="4114" width="16" style="33" bestFit="1" customWidth="1"/>
    <col min="4115" max="4115" width="66" style="33" customWidth="1"/>
    <col min="4116" max="4116" width="22.42578125" style="33" bestFit="1" customWidth="1"/>
    <col min="4117" max="4117" width="16.85546875" style="33" customWidth="1"/>
    <col min="4118" max="4118" width="9.42578125" style="33" customWidth="1"/>
    <col min="4119" max="4119" width="21.85546875" style="33" customWidth="1"/>
    <col min="4120" max="4352" width="10.85546875" style="33"/>
    <col min="4353" max="4353" width="19.7109375" style="33" bestFit="1" customWidth="1"/>
    <col min="4354" max="4354" width="14.140625" style="33" bestFit="1" customWidth="1"/>
    <col min="4355" max="4355" width="12.28515625" style="33" bestFit="1" customWidth="1"/>
    <col min="4356" max="4356" width="16" style="33" customWidth="1"/>
    <col min="4357" max="4358" width="14.85546875" style="33" customWidth="1"/>
    <col min="4359" max="4359" width="16" style="33" customWidth="1"/>
    <col min="4360" max="4360" width="14.85546875" style="33" customWidth="1"/>
    <col min="4361" max="4361" width="47.42578125" style="33" bestFit="1" customWidth="1"/>
    <col min="4362" max="4362" width="17.28515625" style="33" customWidth="1"/>
    <col min="4363" max="4363" width="45.7109375" style="33" bestFit="1" customWidth="1"/>
    <col min="4364" max="4364" width="10.28515625" style="33" bestFit="1" customWidth="1"/>
    <col min="4365" max="4365" width="11.7109375" style="33" customWidth="1"/>
    <col min="4366" max="4366" width="11.42578125" style="33" customWidth="1"/>
    <col min="4367" max="4368" width="8.42578125" style="33" customWidth="1"/>
    <col min="4369" max="4369" width="20.140625" style="33" customWidth="1"/>
    <col min="4370" max="4370" width="16" style="33" bestFit="1" customWidth="1"/>
    <col min="4371" max="4371" width="66" style="33" customWidth="1"/>
    <col min="4372" max="4372" width="22.42578125" style="33" bestFit="1" customWidth="1"/>
    <col min="4373" max="4373" width="16.85546875" style="33" customWidth="1"/>
    <col min="4374" max="4374" width="9.42578125" style="33" customWidth="1"/>
    <col min="4375" max="4375" width="21.85546875" style="33" customWidth="1"/>
    <col min="4376" max="4608" width="10.85546875" style="33"/>
    <col min="4609" max="4609" width="19.7109375" style="33" bestFit="1" customWidth="1"/>
    <col min="4610" max="4610" width="14.140625" style="33" bestFit="1" customWidth="1"/>
    <col min="4611" max="4611" width="12.28515625" style="33" bestFit="1" customWidth="1"/>
    <col min="4612" max="4612" width="16" style="33" customWidth="1"/>
    <col min="4613" max="4614" width="14.85546875" style="33" customWidth="1"/>
    <col min="4615" max="4615" width="16" style="33" customWidth="1"/>
    <col min="4616" max="4616" width="14.85546875" style="33" customWidth="1"/>
    <col min="4617" max="4617" width="47.42578125" style="33" bestFit="1" customWidth="1"/>
    <col min="4618" max="4618" width="17.28515625" style="33" customWidth="1"/>
    <col min="4619" max="4619" width="45.7109375" style="33" bestFit="1" customWidth="1"/>
    <col min="4620" max="4620" width="10.28515625" style="33" bestFit="1" customWidth="1"/>
    <col min="4621" max="4621" width="11.7109375" style="33" customWidth="1"/>
    <col min="4622" max="4622" width="11.42578125" style="33" customWidth="1"/>
    <col min="4623" max="4624" width="8.42578125" style="33" customWidth="1"/>
    <col min="4625" max="4625" width="20.140625" style="33" customWidth="1"/>
    <col min="4626" max="4626" width="16" style="33" bestFit="1" customWidth="1"/>
    <col min="4627" max="4627" width="66" style="33" customWidth="1"/>
    <col min="4628" max="4628" width="22.42578125" style="33" bestFit="1" customWidth="1"/>
    <col min="4629" max="4629" width="16.85546875" style="33" customWidth="1"/>
    <col min="4630" max="4630" width="9.42578125" style="33" customWidth="1"/>
    <col min="4631" max="4631" width="21.85546875" style="33" customWidth="1"/>
    <col min="4632" max="4864" width="10.85546875" style="33"/>
    <col min="4865" max="4865" width="19.7109375" style="33" bestFit="1" customWidth="1"/>
    <col min="4866" max="4866" width="14.140625" style="33" bestFit="1" customWidth="1"/>
    <col min="4867" max="4867" width="12.28515625" style="33" bestFit="1" customWidth="1"/>
    <col min="4868" max="4868" width="16" style="33" customWidth="1"/>
    <col min="4869" max="4870" width="14.85546875" style="33" customWidth="1"/>
    <col min="4871" max="4871" width="16" style="33" customWidth="1"/>
    <col min="4872" max="4872" width="14.85546875" style="33" customWidth="1"/>
    <col min="4873" max="4873" width="47.42578125" style="33" bestFit="1" customWidth="1"/>
    <col min="4874" max="4874" width="17.28515625" style="33" customWidth="1"/>
    <col min="4875" max="4875" width="45.7109375" style="33" bestFit="1" customWidth="1"/>
    <col min="4876" max="4876" width="10.28515625" style="33" bestFit="1" customWidth="1"/>
    <col min="4877" max="4877" width="11.7109375" style="33" customWidth="1"/>
    <col min="4878" max="4878" width="11.42578125" style="33" customWidth="1"/>
    <col min="4879" max="4880" width="8.42578125" style="33" customWidth="1"/>
    <col min="4881" max="4881" width="20.140625" style="33" customWidth="1"/>
    <col min="4882" max="4882" width="16" style="33" bestFit="1" customWidth="1"/>
    <col min="4883" max="4883" width="66" style="33" customWidth="1"/>
    <col min="4884" max="4884" width="22.42578125" style="33" bestFit="1" customWidth="1"/>
    <col min="4885" max="4885" width="16.85546875" style="33" customWidth="1"/>
    <col min="4886" max="4886" width="9.42578125" style="33" customWidth="1"/>
    <col min="4887" max="4887" width="21.85546875" style="33" customWidth="1"/>
    <col min="4888" max="5120" width="10.85546875" style="33"/>
    <col min="5121" max="5121" width="19.7109375" style="33" bestFit="1" customWidth="1"/>
    <col min="5122" max="5122" width="14.140625" style="33" bestFit="1" customWidth="1"/>
    <col min="5123" max="5123" width="12.28515625" style="33" bestFit="1" customWidth="1"/>
    <col min="5124" max="5124" width="16" style="33" customWidth="1"/>
    <col min="5125" max="5126" width="14.85546875" style="33" customWidth="1"/>
    <col min="5127" max="5127" width="16" style="33" customWidth="1"/>
    <col min="5128" max="5128" width="14.85546875" style="33" customWidth="1"/>
    <col min="5129" max="5129" width="47.42578125" style="33" bestFit="1" customWidth="1"/>
    <col min="5130" max="5130" width="17.28515625" style="33" customWidth="1"/>
    <col min="5131" max="5131" width="45.7109375" style="33" bestFit="1" customWidth="1"/>
    <col min="5132" max="5132" width="10.28515625" style="33" bestFit="1" customWidth="1"/>
    <col min="5133" max="5133" width="11.7109375" style="33" customWidth="1"/>
    <col min="5134" max="5134" width="11.42578125" style="33" customWidth="1"/>
    <col min="5135" max="5136" width="8.42578125" style="33" customWidth="1"/>
    <col min="5137" max="5137" width="20.140625" style="33" customWidth="1"/>
    <col min="5138" max="5138" width="16" style="33" bestFit="1" customWidth="1"/>
    <col min="5139" max="5139" width="66" style="33" customWidth="1"/>
    <col min="5140" max="5140" width="22.42578125" style="33" bestFit="1" customWidth="1"/>
    <col min="5141" max="5141" width="16.85546875" style="33" customWidth="1"/>
    <col min="5142" max="5142" width="9.42578125" style="33" customWidth="1"/>
    <col min="5143" max="5143" width="21.85546875" style="33" customWidth="1"/>
    <col min="5144" max="5376" width="10.85546875" style="33"/>
    <col min="5377" max="5377" width="19.7109375" style="33" bestFit="1" customWidth="1"/>
    <col min="5378" max="5378" width="14.140625" style="33" bestFit="1" customWidth="1"/>
    <col min="5379" max="5379" width="12.28515625" style="33" bestFit="1" customWidth="1"/>
    <col min="5380" max="5380" width="16" style="33" customWidth="1"/>
    <col min="5381" max="5382" width="14.85546875" style="33" customWidth="1"/>
    <col min="5383" max="5383" width="16" style="33" customWidth="1"/>
    <col min="5384" max="5384" width="14.85546875" style="33" customWidth="1"/>
    <col min="5385" max="5385" width="47.42578125" style="33" bestFit="1" customWidth="1"/>
    <col min="5386" max="5386" width="17.28515625" style="33" customWidth="1"/>
    <col min="5387" max="5387" width="45.7109375" style="33" bestFit="1" customWidth="1"/>
    <col min="5388" max="5388" width="10.28515625" style="33" bestFit="1" customWidth="1"/>
    <col min="5389" max="5389" width="11.7109375" style="33" customWidth="1"/>
    <col min="5390" max="5390" width="11.42578125" style="33" customWidth="1"/>
    <col min="5391" max="5392" width="8.42578125" style="33" customWidth="1"/>
    <col min="5393" max="5393" width="20.140625" style="33" customWidth="1"/>
    <col min="5394" max="5394" width="16" style="33" bestFit="1" customWidth="1"/>
    <col min="5395" max="5395" width="66" style="33" customWidth="1"/>
    <col min="5396" max="5396" width="22.42578125" style="33" bestFit="1" customWidth="1"/>
    <col min="5397" max="5397" width="16.85546875" style="33" customWidth="1"/>
    <col min="5398" max="5398" width="9.42578125" style="33" customWidth="1"/>
    <col min="5399" max="5399" width="21.85546875" style="33" customWidth="1"/>
    <col min="5400" max="5632" width="10.85546875" style="33"/>
    <col min="5633" max="5633" width="19.7109375" style="33" bestFit="1" customWidth="1"/>
    <col min="5634" max="5634" width="14.140625" style="33" bestFit="1" customWidth="1"/>
    <col min="5635" max="5635" width="12.28515625" style="33" bestFit="1" customWidth="1"/>
    <col min="5636" max="5636" width="16" style="33" customWidth="1"/>
    <col min="5637" max="5638" width="14.85546875" style="33" customWidth="1"/>
    <col min="5639" max="5639" width="16" style="33" customWidth="1"/>
    <col min="5640" max="5640" width="14.85546875" style="33" customWidth="1"/>
    <col min="5641" max="5641" width="47.42578125" style="33" bestFit="1" customWidth="1"/>
    <col min="5642" max="5642" width="17.28515625" style="33" customWidth="1"/>
    <col min="5643" max="5643" width="45.7109375" style="33" bestFit="1" customWidth="1"/>
    <col min="5644" max="5644" width="10.28515625" style="33" bestFit="1" customWidth="1"/>
    <col min="5645" max="5645" width="11.7109375" style="33" customWidth="1"/>
    <col min="5646" max="5646" width="11.42578125" style="33" customWidth="1"/>
    <col min="5647" max="5648" width="8.42578125" style="33" customWidth="1"/>
    <col min="5649" max="5649" width="20.140625" style="33" customWidth="1"/>
    <col min="5650" max="5650" width="16" style="33" bestFit="1" customWidth="1"/>
    <col min="5651" max="5651" width="66" style="33" customWidth="1"/>
    <col min="5652" max="5652" width="22.42578125" style="33" bestFit="1" customWidth="1"/>
    <col min="5653" max="5653" width="16.85546875" style="33" customWidth="1"/>
    <col min="5654" max="5654" width="9.42578125" style="33" customWidth="1"/>
    <col min="5655" max="5655" width="21.85546875" style="33" customWidth="1"/>
    <col min="5656" max="5888" width="10.85546875" style="33"/>
    <col min="5889" max="5889" width="19.7109375" style="33" bestFit="1" customWidth="1"/>
    <col min="5890" max="5890" width="14.140625" style="33" bestFit="1" customWidth="1"/>
    <col min="5891" max="5891" width="12.28515625" style="33" bestFit="1" customWidth="1"/>
    <col min="5892" max="5892" width="16" style="33" customWidth="1"/>
    <col min="5893" max="5894" width="14.85546875" style="33" customWidth="1"/>
    <col min="5895" max="5895" width="16" style="33" customWidth="1"/>
    <col min="5896" max="5896" width="14.85546875" style="33" customWidth="1"/>
    <col min="5897" max="5897" width="47.42578125" style="33" bestFit="1" customWidth="1"/>
    <col min="5898" max="5898" width="17.28515625" style="33" customWidth="1"/>
    <col min="5899" max="5899" width="45.7109375" style="33" bestFit="1" customWidth="1"/>
    <col min="5900" max="5900" width="10.28515625" style="33" bestFit="1" customWidth="1"/>
    <col min="5901" max="5901" width="11.7109375" style="33" customWidth="1"/>
    <col min="5902" max="5902" width="11.42578125" style="33" customWidth="1"/>
    <col min="5903" max="5904" width="8.42578125" style="33" customWidth="1"/>
    <col min="5905" max="5905" width="20.140625" style="33" customWidth="1"/>
    <col min="5906" max="5906" width="16" style="33" bestFit="1" customWidth="1"/>
    <col min="5907" max="5907" width="66" style="33" customWidth="1"/>
    <col min="5908" max="5908" width="22.42578125" style="33" bestFit="1" customWidth="1"/>
    <col min="5909" max="5909" width="16.85546875" style="33" customWidth="1"/>
    <col min="5910" max="5910" width="9.42578125" style="33" customWidth="1"/>
    <col min="5911" max="5911" width="21.85546875" style="33" customWidth="1"/>
    <col min="5912" max="6144" width="10.85546875" style="33"/>
    <col min="6145" max="6145" width="19.7109375" style="33" bestFit="1" customWidth="1"/>
    <col min="6146" max="6146" width="14.140625" style="33" bestFit="1" customWidth="1"/>
    <col min="6147" max="6147" width="12.28515625" style="33" bestFit="1" customWidth="1"/>
    <col min="6148" max="6148" width="16" style="33" customWidth="1"/>
    <col min="6149" max="6150" width="14.85546875" style="33" customWidth="1"/>
    <col min="6151" max="6151" width="16" style="33" customWidth="1"/>
    <col min="6152" max="6152" width="14.85546875" style="33" customWidth="1"/>
    <col min="6153" max="6153" width="47.42578125" style="33" bestFit="1" customWidth="1"/>
    <col min="6154" max="6154" width="17.28515625" style="33" customWidth="1"/>
    <col min="6155" max="6155" width="45.7109375" style="33" bestFit="1" customWidth="1"/>
    <col min="6156" max="6156" width="10.28515625" style="33" bestFit="1" customWidth="1"/>
    <col min="6157" max="6157" width="11.7109375" style="33" customWidth="1"/>
    <col min="6158" max="6158" width="11.42578125" style="33" customWidth="1"/>
    <col min="6159" max="6160" width="8.42578125" style="33" customWidth="1"/>
    <col min="6161" max="6161" width="20.140625" style="33" customWidth="1"/>
    <col min="6162" max="6162" width="16" style="33" bestFit="1" customWidth="1"/>
    <col min="6163" max="6163" width="66" style="33" customWidth="1"/>
    <col min="6164" max="6164" width="22.42578125" style="33" bestFit="1" customWidth="1"/>
    <col min="6165" max="6165" width="16.85546875" style="33" customWidth="1"/>
    <col min="6166" max="6166" width="9.42578125" style="33" customWidth="1"/>
    <col min="6167" max="6167" width="21.85546875" style="33" customWidth="1"/>
    <col min="6168" max="6400" width="10.85546875" style="33"/>
    <col min="6401" max="6401" width="19.7109375" style="33" bestFit="1" customWidth="1"/>
    <col min="6402" max="6402" width="14.140625" style="33" bestFit="1" customWidth="1"/>
    <col min="6403" max="6403" width="12.28515625" style="33" bestFit="1" customWidth="1"/>
    <col min="6404" max="6404" width="16" style="33" customWidth="1"/>
    <col min="6405" max="6406" width="14.85546875" style="33" customWidth="1"/>
    <col min="6407" max="6407" width="16" style="33" customWidth="1"/>
    <col min="6408" max="6408" width="14.85546875" style="33" customWidth="1"/>
    <col min="6409" max="6409" width="47.42578125" style="33" bestFit="1" customWidth="1"/>
    <col min="6410" max="6410" width="17.28515625" style="33" customWidth="1"/>
    <col min="6411" max="6411" width="45.7109375" style="33" bestFit="1" customWidth="1"/>
    <col min="6412" max="6412" width="10.28515625" style="33" bestFit="1" customWidth="1"/>
    <col min="6413" max="6413" width="11.7109375" style="33" customWidth="1"/>
    <col min="6414" max="6414" width="11.42578125" style="33" customWidth="1"/>
    <col min="6415" max="6416" width="8.42578125" style="33" customWidth="1"/>
    <col min="6417" max="6417" width="20.140625" style="33" customWidth="1"/>
    <col min="6418" max="6418" width="16" style="33" bestFit="1" customWidth="1"/>
    <col min="6419" max="6419" width="66" style="33" customWidth="1"/>
    <col min="6420" max="6420" width="22.42578125" style="33" bestFit="1" customWidth="1"/>
    <col min="6421" max="6421" width="16.85546875" style="33" customWidth="1"/>
    <col min="6422" max="6422" width="9.42578125" style="33" customWidth="1"/>
    <col min="6423" max="6423" width="21.85546875" style="33" customWidth="1"/>
    <col min="6424" max="6656" width="10.85546875" style="33"/>
    <col min="6657" max="6657" width="19.7109375" style="33" bestFit="1" customWidth="1"/>
    <col min="6658" max="6658" width="14.140625" style="33" bestFit="1" customWidth="1"/>
    <col min="6659" max="6659" width="12.28515625" style="33" bestFit="1" customWidth="1"/>
    <col min="6660" max="6660" width="16" style="33" customWidth="1"/>
    <col min="6661" max="6662" width="14.85546875" style="33" customWidth="1"/>
    <col min="6663" max="6663" width="16" style="33" customWidth="1"/>
    <col min="6664" max="6664" width="14.85546875" style="33" customWidth="1"/>
    <col min="6665" max="6665" width="47.42578125" style="33" bestFit="1" customWidth="1"/>
    <col min="6666" max="6666" width="17.28515625" style="33" customWidth="1"/>
    <col min="6667" max="6667" width="45.7109375" style="33" bestFit="1" customWidth="1"/>
    <col min="6668" max="6668" width="10.28515625" style="33" bestFit="1" customWidth="1"/>
    <col min="6669" max="6669" width="11.7109375" style="33" customWidth="1"/>
    <col min="6670" max="6670" width="11.42578125" style="33" customWidth="1"/>
    <col min="6671" max="6672" width="8.42578125" style="33" customWidth="1"/>
    <col min="6673" max="6673" width="20.140625" style="33" customWidth="1"/>
    <col min="6674" max="6674" width="16" style="33" bestFit="1" customWidth="1"/>
    <col min="6675" max="6675" width="66" style="33" customWidth="1"/>
    <col min="6676" max="6676" width="22.42578125" style="33" bestFit="1" customWidth="1"/>
    <col min="6677" max="6677" width="16.85546875" style="33" customWidth="1"/>
    <col min="6678" max="6678" width="9.42578125" style="33" customWidth="1"/>
    <col min="6679" max="6679" width="21.85546875" style="33" customWidth="1"/>
    <col min="6680" max="6912" width="10.85546875" style="33"/>
    <col min="6913" max="6913" width="19.7109375" style="33" bestFit="1" customWidth="1"/>
    <col min="6914" max="6914" width="14.140625" style="33" bestFit="1" customWidth="1"/>
    <col min="6915" max="6915" width="12.28515625" style="33" bestFit="1" customWidth="1"/>
    <col min="6916" max="6916" width="16" style="33" customWidth="1"/>
    <col min="6917" max="6918" width="14.85546875" style="33" customWidth="1"/>
    <col min="6919" max="6919" width="16" style="33" customWidth="1"/>
    <col min="6920" max="6920" width="14.85546875" style="33" customWidth="1"/>
    <col min="6921" max="6921" width="47.42578125" style="33" bestFit="1" customWidth="1"/>
    <col min="6922" max="6922" width="17.28515625" style="33" customWidth="1"/>
    <col min="6923" max="6923" width="45.7109375" style="33" bestFit="1" customWidth="1"/>
    <col min="6924" max="6924" width="10.28515625" style="33" bestFit="1" customWidth="1"/>
    <col min="6925" max="6925" width="11.7109375" style="33" customWidth="1"/>
    <col min="6926" max="6926" width="11.42578125" style="33" customWidth="1"/>
    <col min="6927" max="6928" width="8.42578125" style="33" customWidth="1"/>
    <col min="6929" max="6929" width="20.140625" style="33" customWidth="1"/>
    <col min="6930" max="6930" width="16" style="33" bestFit="1" customWidth="1"/>
    <col min="6931" max="6931" width="66" style="33" customWidth="1"/>
    <col min="6932" max="6932" width="22.42578125" style="33" bestFit="1" customWidth="1"/>
    <col min="6933" max="6933" width="16.85546875" style="33" customWidth="1"/>
    <col min="6934" max="6934" width="9.42578125" style="33" customWidth="1"/>
    <col min="6935" max="6935" width="21.85546875" style="33" customWidth="1"/>
    <col min="6936" max="7168" width="10.85546875" style="33"/>
    <col min="7169" max="7169" width="19.7109375" style="33" bestFit="1" customWidth="1"/>
    <col min="7170" max="7170" width="14.140625" style="33" bestFit="1" customWidth="1"/>
    <col min="7171" max="7171" width="12.28515625" style="33" bestFit="1" customWidth="1"/>
    <col min="7172" max="7172" width="16" style="33" customWidth="1"/>
    <col min="7173" max="7174" width="14.85546875" style="33" customWidth="1"/>
    <col min="7175" max="7175" width="16" style="33" customWidth="1"/>
    <col min="7176" max="7176" width="14.85546875" style="33" customWidth="1"/>
    <col min="7177" max="7177" width="47.42578125" style="33" bestFit="1" customWidth="1"/>
    <col min="7178" max="7178" width="17.28515625" style="33" customWidth="1"/>
    <col min="7179" max="7179" width="45.7109375" style="33" bestFit="1" customWidth="1"/>
    <col min="7180" max="7180" width="10.28515625" style="33" bestFit="1" customWidth="1"/>
    <col min="7181" max="7181" width="11.7109375" style="33" customWidth="1"/>
    <col min="7182" max="7182" width="11.42578125" style="33" customWidth="1"/>
    <col min="7183" max="7184" width="8.42578125" style="33" customWidth="1"/>
    <col min="7185" max="7185" width="20.140625" style="33" customWidth="1"/>
    <col min="7186" max="7186" width="16" style="33" bestFit="1" customWidth="1"/>
    <col min="7187" max="7187" width="66" style="33" customWidth="1"/>
    <col min="7188" max="7188" width="22.42578125" style="33" bestFit="1" customWidth="1"/>
    <col min="7189" max="7189" width="16.85546875" style="33" customWidth="1"/>
    <col min="7190" max="7190" width="9.42578125" style="33" customWidth="1"/>
    <col min="7191" max="7191" width="21.85546875" style="33" customWidth="1"/>
    <col min="7192" max="7424" width="10.85546875" style="33"/>
    <col min="7425" max="7425" width="19.7109375" style="33" bestFit="1" customWidth="1"/>
    <col min="7426" max="7426" width="14.140625" style="33" bestFit="1" customWidth="1"/>
    <col min="7427" max="7427" width="12.28515625" style="33" bestFit="1" customWidth="1"/>
    <col min="7428" max="7428" width="16" style="33" customWidth="1"/>
    <col min="7429" max="7430" width="14.85546875" style="33" customWidth="1"/>
    <col min="7431" max="7431" width="16" style="33" customWidth="1"/>
    <col min="7432" max="7432" width="14.85546875" style="33" customWidth="1"/>
    <col min="7433" max="7433" width="47.42578125" style="33" bestFit="1" customWidth="1"/>
    <col min="7434" max="7434" width="17.28515625" style="33" customWidth="1"/>
    <col min="7435" max="7435" width="45.7109375" style="33" bestFit="1" customWidth="1"/>
    <col min="7436" max="7436" width="10.28515625" style="33" bestFit="1" customWidth="1"/>
    <col min="7437" max="7437" width="11.7109375" style="33" customWidth="1"/>
    <col min="7438" max="7438" width="11.42578125" style="33" customWidth="1"/>
    <col min="7439" max="7440" width="8.42578125" style="33" customWidth="1"/>
    <col min="7441" max="7441" width="20.140625" style="33" customWidth="1"/>
    <col min="7442" max="7442" width="16" style="33" bestFit="1" customWidth="1"/>
    <col min="7443" max="7443" width="66" style="33" customWidth="1"/>
    <col min="7444" max="7444" width="22.42578125" style="33" bestFit="1" customWidth="1"/>
    <col min="7445" max="7445" width="16.85546875" style="33" customWidth="1"/>
    <col min="7446" max="7446" width="9.42578125" style="33" customWidth="1"/>
    <col min="7447" max="7447" width="21.85546875" style="33" customWidth="1"/>
    <col min="7448" max="7680" width="10.85546875" style="33"/>
    <col min="7681" max="7681" width="19.7109375" style="33" bestFit="1" customWidth="1"/>
    <col min="7682" max="7682" width="14.140625" style="33" bestFit="1" customWidth="1"/>
    <col min="7683" max="7683" width="12.28515625" style="33" bestFit="1" customWidth="1"/>
    <col min="7684" max="7684" width="16" style="33" customWidth="1"/>
    <col min="7685" max="7686" width="14.85546875" style="33" customWidth="1"/>
    <col min="7687" max="7687" width="16" style="33" customWidth="1"/>
    <col min="7688" max="7688" width="14.85546875" style="33" customWidth="1"/>
    <col min="7689" max="7689" width="47.42578125" style="33" bestFit="1" customWidth="1"/>
    <col min="7690" max="7690" width="17.28515625" style="33" customWidth="1"/>
    <col min="7691" max="7691" width="45.7109375" style="33" bestFit="1" customWidth="1"/>
    <col min="7692" max="7692" width="10.28515625" style="33" bestFit="1" customWidth="1"/>
    <col min="7693" max="7693" width="11.7109375" style="33" customWidth="1"/>
    <col min="7694" max="7694" width="11.42578125" style="33" customWidth="1"/>
    <col min="7695" max="7696" width="8.42578125" style="33" customWidth="1"/>
    <col min="7697" max="7697" width="20.140625" style="33" customWidth="1"/>
    <col min="7698" max="7698" width="16" style="33" bestFit="1" customWidth="1"/>
    <col min="7699" max="7699" width="66" style="33" customWidth="1"/>
    <col min="7700" max="7700" width="22.42578125" style="33" bestFit="1" customWidth="1"/>
    <col min="7701" max="7701" width="16.85546875" style="33" customWidth="1"/>
    <col min="7702" max="7702" width="9.42578125" style="33" customWidth="1"/>
    <col min="7703" max="7703" width="21.85546875" style="33" customWidth="1"/>
    <col min="7704" max="7936" width="10.85546875" style="33"/>
    <col min="7937" max="7937" width="19.7109375" style="33" bestFit="1" customWidth="1"/>
    <col min="7938" max="7938" width="14.140625" style="33" bestFit="1" customWidth="1"/>
    <col min="7939" max="7939" width="12.28515625" style="33" bestFit="1" customWidth="1"/>
    <col min="7940" max="7940" width="16" style="33" customWidth="1"/>
    <col min="7941" max="7942" width="14.85546875" style="33" customWidth="1"/>
    <col min="7943" max="7943" width="16" style="33" customWidth="1"/>
    <col min="7944" max="7944" width="14.85546875" style="33" customWidth="1"/>
    <col min="7945" max="7945" width="47.42578125" style="33" bestFit="1" customWidth="1"/>
    <col min="7946" max="7946" width="17.28515625" style="33" customWidth="1"/>
    <col min="7947" max="7947" width="45.7109375" style="33" bestFit="1" customWidth="1"/>
    <col min="7948" max="7948" width="10.28515625" style="33" bestFit="1" customWidth="1"/>
    <col min="7949" max="7949" width="11.7109375" style="33" customWidth="1"/>
    <col min="7950" max="7950" width="11.42578125" style="33" customWidth="1"/>
    <col min="7951" max="7952" width="8.42578125" style="33" customWidth="1"/>
    <col min="7953" max="7953" width="20.140625" style="33" customWidth="1"/>
    <col min="7954" max="7954" width="16" style="33" bestFit="1" customWidth="1"/>
    <col min="7955" max="7955" width="66" style="33" customWidth="1"/>
    <col min="7956" max="7956" width="22.42578125" style="33" bestFit="1" customWidth="1"/>
    <col min="7957" max="7957" width="16.85546875" style="33" customWidth="1"/>
    <col min="7958" max="7958" width="9.42578125" style="33" customWidth="1"/>
    <col min="7959" max="7959" width="21.85546875" style="33" customWidth="1"/>
    <col min="7960" max="8192" width="10.85546875" style="33"/>
    <col min="8193" max="8193" width="19.7109375" style="33" bestFit="1" customWidth="1"/>
    <col min="8194" max="8194" width="14.140625" style="33" bestFit="1" customWidth="1"/>
    <col min="8195" max="8195" width="12.28515625" style="33" bestFit="1" customWidth="1"/>
    <col min="8196" max="8196" width="16" style="33" customWidth="1"/>
    <col min="8197" max="8198" width="14.85546875" style="33" customWidth="1"/>
    <col min="8199" max="8199" width="16" style="33" customWidth="1"/>
    <col min="8200" max="8200" width="14.85546875" style="33" customWidth="1"/>
    <col min="8201" max="8201" width="47.42578125" style="33" bestFit="1" customWidth="1"/>
    <col min="8202" max="8202" width="17.28515625" style="33" customWidth="1"/>
    <col min="8203" max="8203" width="45.7109375" style="33" bestFit="1" customWidth="1"/>
    <col min="8204" max="8204" width="10.28515625" style="33" bestFit="1" customWidth="1"/>
    <col min="8205" max="8205" width="11.7109375" style="33" customWidth="1"/>
    <col min="8206" max="8206" width="11.42578125" style="33" customWidth="1"/>
    <col min="8207" max="8208" width="8.42578125" style="33" customWidth="1"/>
    <col min="8209" max="8209" width="20.140625" style="33" customWidth="1"/>
    <col min="8210" max="8210" width="16" style="33" bestFit="1" customWidth="1"/>
    <col min="8211" max="8211" width="66" style="33" customWidth="1"/>
    <col min="8212" max="8212" width="22.42578125" style="33" bestFit="1" customWidth="1"/>
    <col min="8213" max="8213" width="16.85546875" style="33" customWidth="1"/>
    <col min="8214" max="8214" width="9.42578125" style="33" customWidth="1"/>
    <col min="8215" max="8215" width="21.85546875" style="33" customWidth="1"/>
    <col min="8216" max="8448" width="10.85546875" style="33"/>
    <col min="8449" max="8449" width="19.7109375" style="33" bestFit="1" customWidth="1"/>
    <col min="8450" max="8450" width="14.140625" style="33" bestFit="1" customWidth="1"/>
    <col min="8451" max="8451" width="12.28515625" style="33" bestFit="1" customWidth="1"/>
    <col min="8452" max="8452" width="16" style="33" customWidth="1"/>
    <col min="8453" max="8454" width="14.85546875" style="33" customWidth="1"/>
    <col min="8455" max="8455" width="16" style="33" customWidth="1"/>
    <col min="8456" max="8456" width="14.85546875" style="33" customWidth="1"/>
    <col min="8457" max="8457" width="47.42578125" style="33" bestFit="1" customWidth="1"/>
    <col min="8458" max="8458" width="17.28515625" style="33" customWidth="1"/>
    <col min="8459" max="8459" width="45.7109375" style="33" bestFit="1" customWidth="1"/>
    <col min="8460" max="8460" width="10.28515625" style="33" bestFit="1" customWidth="1"/>
    <col min="8461" max="8461" width="11.7109375" style="33" customWidth="1"/>
    <col min="8462" max="8462" width="11.42578125" style="33" customWidth="1"/>
    <col min="8463" max="8464" width="8.42578125" style="33" customWidth="1"/>
    <col min="8465" max="8465" width="20.140625" style="33" customWidth="1"/>
    <col min="8466" max="8466" width="16" style="33" bestFit="1" customWidth="1"/>
    <col min="8467" max="8467" width="66" style="33" customWidth="1"/>
    <col min="8468" max="8468" width="22.42578125" style="33" bestFit="1" customWidth="1"/>
    <col min="8469" max="8469" width="16.85546875" style="33" customWidth="1"/>
    <col min="8470" max="8470" width="9.42578125" style="33" customWidth="1"/>
    <col min="8471" max="8471" width="21.85546875" style="33" customWidth="1"/>
    <col min="8472" max="8704" width="10.85546875" style="33"/>
    <col min="8705" max="8705" width="19.7109375" style="33" bestFit="1" customWidth="1"/>
    <col min="8706" max="8706" width="14.140625" style="33" bestFit="1" customWidth="1"/>
    <col min="8707" max="8707" width="12.28515625" style="33" bestFit="1" customWidth="1"/>
    <col min="8708" max="8708" width="16" style="33" customWidth="1"/>
    <col min="8709" max="8710" width="14.85546875" style="33" customWidth="1"/>
    <col min="8711" max="8711" width="16" style="33" customWidth="1"/>
    <col min="8712" max="8712" width="14.85546875" style="33" customWidth="1"/>
    <col min="8713" max="8713" width="47.42578125" style="33" bestFit="1" customWidth="1"/>
    <col min="8714" max="8714" width="17.28515625" style="33" customWidth="1"/>
    <col min="8715" max="8715" width="45.7109375" style="33" bestFit="1" customWidth="1"/>
    <col min="8716" max="8716" width="10.28515625" style="33" bestFit="1" customWidth="1"/>
    <col min="8717" max="8717" width="11.7109375" style="33" customWidth="1"/>
    <col min="8718" max="8718" width="11.42578125" style="33" customWidth="1"/>
    <col min="8719" max="8720" width="8.42578125" style="33" customWidth="1"/>
    <col min="8721" max="8721" width="20.140625" style="33" customWidth="1"/>
    <col min="8722" max="8722" width="16" style="33" bestFit="1" customWidth="1"/>
    <col min="8723" max="8723" width="66" style="33" customWidth="1"/>
    <col min="8724" max="8724" width="22.42578125" style="33" bestFit="1" customWidth="1"/>
    <col min="8725" max="8725" width="16.85546875" style="33" customWidth="1"/>
    <col min="8726" max="8726" width="9.42578125" style="33" customWidth="1"/>
    <col min="8727" max="8727" width="21.85546875" style="33" customWidth="1"/>
    <col min="8728" max="8960" width="10.85546875" style="33"/>
    <col min="8961" max="8961" width="19.7109375" style="33" bestFit="1" customWidth="1"/>
    <col min="8962" max="8962" width="14.140625" style="33" bestFit="1" customWidth="1"/>
    <col min="8963" max="8963" width="12.28515625" style="33" bestFit="1" customWidth="1"/>
    <col min="8964" max="8964" width="16" style="33" customWidth="1"/>
    <col min="8965" max="8966" width="14.85546875" style="33" customWidth="1"/>
    <col min="8967" max="8967" width="16" style="33" customWidth="1"/>
    <col min="8968" max="8968" width="14.85546875" style="33" customWidth="1"/>
    <col min="8969" max="8969" width="47.42578125" style="33" bestFit="1" customWidth="1"/>
    <col min="8970" max="8970" width="17.28515625" style="33" customWidth="1"/>
    <col min="8971" max="8971" width="45.7109375" style="33" bestFit="1" customWidth="1"/>
    <col min="8972" max="8972" width="10.28515625" style="33" bestFit="1" customWidth="1"/>
    <col min="8973" max="8973" width="11.7109375" style="33" customWidth="1"/>
    <col min="8974" max="8974" width="11.42578125" style="33" customWidth="1"/>
    <col min="8975" max="8976" width="8.42578125" style="33" customWidth="1"/>
    <col min="8977" max="8977" width="20.140625" style="33" customWidth="1"/>
    <col min="8978" max="8978" width="16" style="33" bestFit="1" customWidth="1"/>
    <col min="8979" max="8979" width="66" style="33" customWidth="1"/>
    <col min="8980" max="8980" width="22.42578125" style="33" bestFit="1" customWidth="1"/>
    <col min="8981" max="8981" width="16.85546875" style="33" customWidth="1"/>
    <col min="8982" max="8982" width="9.42578125" style="33" customWidth="1"/>
    <col min="8983" max="8983" width="21.85546875" style="33" customWidth="1"/>
    <col min="8984" max="9216" width="10.85546875" style="33"/>
    <col min="9217" max="9217" width="19.7109375" style="33" bestFit="1" customWidth="1"/>
    <col min="9218" max="9218" width="14.140625" style="33" bestFit="1" customWidth="1"/>
    <col min="9219" max="9219" width="12.28515625" style="33" bestFit="1" customWidth="1"/>
    <col min="9220" max="9220" width="16" style="33" customWidth="1"/>
    <col min="9221" max="9222" width="14.85546875" style="33" customWidth="1"/>
    <col min="9223" max="9223" width="16" style="33" customWidth="1"/>
    <col min="9224" max="9224" width="14.85546875" style="33" customWidth="1"/>
    <col min="9225" max="9225" width="47.42578125" style="33" bestFit="1" customWidth="1"/>
    <col min="9226" max="9226" width="17.28515625" style="33" customWidth="1"/>
    <col min="9227" max="9227" width="45.7109375" style="33" bestFit="1" customWidth="1"/>
    <col min="9228" max="9228" width="10.28515625" style="33" bestFit="1" customWidth="1"/>
    <col min="9229" max="9229" width="11.7109375" style="33" customWidth="1"/>
    <col min="9230" max="9230" width="11.42578125" style="33" customWidth="1"/>
    <col min="9231" max="9232" width="8.42578125" style="33" customWidth="1"/>
    <col min="9233" max="9233" width="20.140625" style="33" customWidth="1"/>
    <col min="9234" max="9234" width="16" style="33" bestFit="1" customWidth="1"/>
    <col min="9235" max="9235" width="66" style="33" customWidth="1"/>
    <col min="9236" max="9236" width="22.42578125" style="33" bestFit="1" customWidth="1"/>
    <col min="9237" max="9237" width="16.85546875" style="33" customWidth="1"/>
    <col min="9238" max="9238" width="9.42578125" style="33" customWidth="1"/>
    <col min="9239" max="9239" width="21.85546875" style="33" customWidth="1"/>
    <col min="9240" max="9472" width="10.85546875" style="33"/>
    <col min="9473" max="9473" width="19.7109375" style="33" bestFit="1" customWidth="1"/>
    <col min="9474" max="9474" width="14.140625" style="33" bestFit="1" customWidth="1"/>
    <col min="9475" max="9475" width="12.28515625" style="33" bestFit="1" customWidth="1"/>
    <col min="9476" max="9476" width="16" style="33" customWidth="1"/>
    <col min="9477" max="9478" width="14.85546875" style="33" customWidth="1"/>
    <col min="9479" max="9479" width="16" style="33" customWidth="1"/>
    <col min="9480" max="9480" width="14.85546875" style="33" customWidth="1"/>
    <col min="9481" max="9481" width="47.42578125" style="33" bestFit="1" customWidth="1"/>
    <col min="9482" max="9482" width="17.28515625" style="33" customWidth="1"/>
    <col min="9483" max="9483" width="45.7109375" style="33" bestFit="1" customWidth="1"/>
    <col min="9484" max="9484" width="10.28515625" style="33" bestFit="1" customWidth="1"/>
    <col min="9485" max="9485" width="11.7109375" style="33" customWidth="1"/>
    <col min="9486" max="9486" width="11.42578125" style="33" customWidth="1"/>
    <col min="9487" max="9488" width="8.42578125" style="33" customWidth="1"/>
    <col min="9489" max="9489" width="20.140625" style="33" customWidth="1"/>
    <col min="9490" max="9490" width="16" style="33" bestFit="1" customWidth="1"/>
    <col min="9491" max="9491" width="66" style="33" customWidth="1"/>
    <col min="9492" max="9492" width="22.42578125" style="33" bestFit="1" customWidth="1"/>
    <col min="9493" max="9493" width="16.85546875" style="33" customWidth="1"/>
    <col min="9494" max="9494" width="9.42578125" style="33" customWidth="1"/>
    <col min="9495" max="9495" width="21.85546875" style="33" customWidth="1"/>
    <col min="9496" max="9728" width="10.85546875" style="33"/>
    <col min="9729" max="9729" width="19.7109375" style="33" bestFit="1" customWidth="1"/>
    <col min="9730" max="9730" width="14.140625" style="33" bestFit="1" customWidth="1"/>
    <col min="9731" max="9731" width="12.28515625" style="33" bestFit="1" customWidth="1"/>
    <col min="9732" max="9732" width="16" style="33" customWidth="1"/>
    <col min="9733" max="9734" width="14.85546875" style="33" customWidth="1"/>
    <col min="9735" max="9735" width="16" style="33" customWidth="1"/>
    <col min="9736" max="9736" width="14.85546875" style="33" customWidth="1"/>
    <col min="9737" max="9737" width="47.42578125" style="33" bestFit="1" customWidth="1"/>
    <col min="9738" max="9738" width="17.28515625" style="33" customWidth="1"/>
    <col min="9739" max="9739" width="45.7109375" style="33" bestFit="1" customWidth="1"/>
    <col min="9740" max="9740" width="10.28515625" style="33" bestFit="1" customWidth="1"/>
    <col min="9741" max="9741" width="11.7109375" style="33" customWidth="1"/>
    <col min="9742" max="9742" width="11.42578125" style="33" customWidth="1"/>
    <col min="9743" max="9744" width="8.42578125" style="33" customWidth="1"/>
    <col min="9745" max="9745" width="20.140625" style="33" customWidth="1"/>
    <col min="9746" max="9746" width="16" style="33" bestFit="1" customWidth="1"/>
    <col min="9747" max="9747" width="66" style="33" customWidth="1"/>
    <col min="9748" max="9748" width="22.42578125" style="33" bestFit="1" customWidth="1"/>
    <col min="9749" max="9749" width="16.85546875" style="33" customWidth="1"/>
    <col min="9750" max="9750" width="9.42578125" style="33" customWidth="1"/>
    <col min="9751" max="9751" width="21.85546875" style="33" customWidth="1"/>
    <col min="9752" max="9984" width="10.85546875" style="33"/>
    <col min="9985" max="9985" width="19.7109375" style="33" bestFit="1" customWidth="1"/>
    <col min="9986" max="9986" width="14.140625" style="33" bestFit="1" customWidth="1"/>
    <col min="9987" max="9987" width="12.28515625" style="33" bestFit="1" customWidth="1"/>
    <col min="9988" max="9988" width="16" style="33" customWidth="1"/>
    <col min="9989" max="9990" width="14.85546875" style="33" customWidth="1"/>
    <col min="9991" max="9991" width="16" style="33" customWidth="1"/>
    <col min="9992" max="9992" width="14.85546875" style="33" customWidth="1"/>
    <col min="9993" max="9993" width="47.42578125" style="33" bestFit="1" customWidth="1"/>
    <col min="9994" max="9994" width="17.28515625" style="33" customWidth="1"/>
    <col min="9995" max="9995" width="45.7109375" style="33" bestFit="1" customWidth="1"/>
    <col min="9996" max="9996" width="10.28515625" style="33" bestFit="1" customWidth="1"/>
    <col min="9997" max="9997" width="11.7109375" style="33" customWidth="1"/>
    <col min="9998" max="9998" width="11.42578125" style="33" customWidth="1"/>
    <col min="9999" max="10000" width="8.42578125" style="33" customWidth="1"/>
    <col min="10001" max="10001" width="20.140625" style="33" customWidth="1"/>
    <col min="10002" max="10002" width="16" style="33" bestFit="1" customWidth="1"/>
    <col min="10003" max="10003" width="66" style="33" customWidth="1"/>
    <col min="10004" max="10004" width="22.42578125" style="33" bestFit="1" customWidth="1"/>
    <col min="10005" max="10005" width="16.85546875" style="33" customWidth="1"/>
    <col min="10006" max="10006" width="9.42578125" style="33" customWidth="1"/>
    <col min="10007" max="10007" width="21.85546875" style="33" customWidth="1"/>
    <col min="10008" max="10240" width="10.85546875" style="33"/>
    <col min="10241" max="10241" width="19.7109375" style="33" bestFit="1" customWidth="1"/>
    <col min="10242" max="10242" width="14.140625" style="33" bestFit="1" customWidth="1"/>
    <col min="10243" max="10243" width="12.28515625" style="33" bestFit="1" customWidth="1"/>
    <col min="10244" max="10244" width="16" style="33" customWidth="1"/>
    <col min="10245" max="10246" width="14.85546875" style="33" customWidth="1"/>
    <col min="10247" max="10247" width="16" style="33" customWidth="1"/>
    <col min="10248" max="10248" width="14.85546875" style="33" customWidth="1"/>
    <col min="10249" max="10249" width="47.42578125" style="33" bestFit="1" customWidth="1"/>
    <col min="10250" max="10250" width="17.28515625" style="33" customWidth="1"/>
    <col min="10251" max="10251" width="45.7109375" style="33" bestFit="1" customWidth="1"/>
    <col min="10252" max="10252" width="10.28515625" style="33" bestFit="1" customWidth="1"/>
    <col min="10253" max="10253" width="11.7109375" style="33" customWidth="1"/>
    <col min="10254" max="10254" width="11.42578125" style="33" customWidth="1"/>
    <col min="10255" max="10256" width="8.42578125" style="33" customWidth="1"/>
    <col min="10257" max="10257" width="20.140625" style="33" customWidth="1"/>
    <col min="10258" max="10258" width="16" style="33" bestFit="1" customWidth="1"/>
    <col min="10259" max="10259" width="66" style="33" customWidth="1"/>
    <col min="10260" max="10260" width="22.42578125" style="33" bestFit="1" customWidth="1"/>
    <col min="10261" max="10261" width="16.85546875" style="33" customWidth="1"/>
    <col min="10262" max="10262" width="9.42578125" style="33" customWidth="1"/>
    <col min="10263" max="10263" width="21.85546875" style="33" customWidth="1"/>
    <col min="10264" max="10496" width="10.85546875" style="33"/>
    <col min="10497" max="10497" width="19.7109375" style="33" bestFit="1" customWidth="1"/>
    <col min="10498" max="10498" width="14.140625" style="33" bestFit="1" customWidth="1"/>
    <col min="10499" max="10499" width="12.28515625" style="33" bestFit="1" customWidth="1"/>
    <col min="10500" max="10500" width="16" style="33" customWidth="1"/>
    <col min="10501" max="10502" width="14.85546875" style="33" customWidth="1"/>
    <col min="10503" max="10503" width="16" style="33" customWidth="1"/>
    <col min="10504" max="10504" width="14.85546875" style="33" customWidth="1"/>
    <col min="10505" max="10505" width="47.42578125" style="33" bestFit="1" customWidth="1"/>
    <col min="10506" max="10506" width="17.28515625" style="33" customWidth="1"/>
    <col min="10507" max="10507" width="45.7109375" style="33" bestFit="1" customWidth="1"/>
    <col min="10508" max="10508" width="10.28515625" style="33" bestFit="1" customWidth="1"/>
    <col min="10509" max="10509" width="11.7109375" style="33" customWidth="1"/>
    <col min="10510" max="10510" width="11.42578125" style="33" customWidth="1"/>
    <col min="10511" max="10512" width="8.42578125" style="33" customWidth="1"/>
    <col min="10513" max="10513" width="20.140625" style="33" customWidth="1"/>
    <col min="10514" max="10514" width="16" style="33" bestFit="1" customWidth="1"/>
    <col min="10515" max="10515" width="66" style="33" customWidth="1"/>
    <col min="10516" max="10516" width="22.42578125" style="33" bestFit="1" customWidth="1"/>
    <col min="10517" max="10517" width="16.85546875" style="33" customWidth="1"/>
    <col min="10518" max="10518" width="9.42578125" style="33" customWidth="1"/>
    <col min="10519" max="10519" width="21.85546875" style="33" customWidth="1"/>
    <col min="10520" max="10752" width="10.85546875" style="33"/>
    <col min="10753" max="10753" width="19.7109375" style="33" bestFit="1" customWidth="1"/>
    <col min="10754" max="10754" width="14.140625" style="33" bestFit="1" customWidth="1"/>
    <col min="10755" max="10755" width="12.28515625" style="33" bestFit="1" customWidth="1"/>
    <col min="10756" max="10756" width="16" style="33" customWidth="1"/>
    <col min="10757" max="10758" width="14.85546875" style="33" customWidth="1"/>
    <col min="10759" max="10759" width="16" style="33" customWidth="1"/>
    <col min="10760" max="10760" width="14.85546875" style="33" customWidth="1"/>
    <col min="10761" max="10761" width="47.42578125" style="33" bestFit="1" customWidth="1"/>
    <col min="10762" max="10762" width="17.28515625" style="33" customWidth="1"/>
    <col min="10763" max="10763" width="45.7109375" style="33" bestFit="1" customWidth="1"/>
    <col min="10764" max="10764" width="10.28515625" style="33" bestFit="1" customWidth="1"/>
    <col min="10765" max="10765" width="11.7109375" style="33" customWidth="1"/>
    <col min="10766" max="10766" width="11.42578125" style="33" customWidth="1"/>
    <col min="10767" max="10768" width="8.42578125" style="33" customWidth="1"/>
    <col min="10769" max="10769" width="20.140625" style="33" customWidth="1"/>
    <col min="10770" max="10770" width="16" style="33" bestFit="1" customWidth="1"/>
    <col min="10771" max="10771" width="66" style="33" customWidth="1"/>
    <col min="10772" max="10772" width="22.42578125" style="33" bestFit="1" customWidth="1"/>
    <col min="10773" max="10773" width="16.85546875" style="33" customWidth="1"/>
    <col min="10774" max="10774" width="9.42578125" style="33" customWidth="1"/>
    <col min="10775" max="10775" width="21.85546875" style="33" customWidth="1"/>
    <col min="10776" max="11008" width="10.85546875" style="33"/>
    <col min="11009" max="11009" width="19.7109375" style="33" bestFit="1" customWidth="1"/>
    <col min="11010" max="11010" width="14.140625" style="33" bestFit="1" customWidth="1"/>
    <col min="11011" max="11011" width="12.28515625" style="33" bestFit="1" customWidth="1"/>
    <col min="11012" max="11012" width="16" style="33" customWidth="1"/>
    <col min="11013" max="11014" width="14.85546875" style="33" customWidth="1"/>
    <col min="11015" max="11015" width="16" style="33" customWidth="1"/>
    <col min="11016" max="11016" width="14.85546875" style="33" customWidth="1"/>
    <col min="11017" max="11017" width="47.42578125" style="33" bestFit="1" customWidth="1"/>
    <col min="11018" max="11018" width="17.28515625" style="33" customWidth="1"/>
    <col min="11019" max="11019" width="45.7109375" style="33" bestFit="1" customWidth="1"/>
    <col min="11020" max="11020" width="10.28515625" style="33" bestFit="1" customWidth="1"/>
    <col min="11021" max="11021" width="11.7109375" style="33" customWidth="1"/>
    <col min="11022" max="11022" width="11.42578125" style="33" customWidth="1"/>
    <col min="11023" max="11024" width="8.42578125" style="33" customWidth="1"/>
    <col min="11025" max="11025" width="20.140625" style="33" customWidth="1"/>
    <col min="11026" max="11026" width="16" style="33" bestFit="1" customWidth="1"/>
    <col min="11027" max="11027" width="66" style="33" customWidth="1"/>
    <col min="11028" max="11028" width="22.42578125" style="33" bestFit="1" customWidth="1"/>
    <col min="11029" max="11029" width="16.85546875" style="33" customWidth="1"/>
    <col min="11030" max="11030" width="9.42578125" style="33" customWidth="1"/>
    <col min="11031" max="11031" width="21.85546875" style="33" customWidth="1"/>
    <col min="11032" max="11264" width="10.85546875" style="33"/>
    <col min="11265" max="11265" width="19.7109375" style="33" bestFit="1" customWidth="1"/>
    <col min="11266" max="11266" width="14.140625" style="33" bestFit="1" customWidth="1"/>
    <col min="11267" max="11267" width="12.28515625" style="33" bestFit="1" customWidth="1"/>
    <col min="11268" max="11268" width="16" style="33" customWidth="1"/>
    <col min="11269" max="11270" width="14.85546875" style="33" customWidth="1"/>
    <col min="11271" max="11271" width="16" style="33" customWidth="1"/>
    <col min="11272" max="11272" width="14.85546875" style="33" customWidth="1"/>
    <col min="11273" max="11273" width="47.42578125" style="33" bestFit="1" customWidth="1"/>
    <col min="11274" max="11274" width="17.28515625" style="33" customWidth="1"/>
    <col min="11275" max="11275" width="45.7109375" style="33" bestFit="1" customWidth="1"/>
    <col min="11276" max="11276" width="10.28515625" style="33" bestFit="1" customWidth="1"/>
    <col min="11277" max="11277" width="11.7109375" style="33" customWidth="1"/>
    <col min="11278" max="11278" width="11.42578125" style="33" customWidth="1"/>
    <col min="11279" max="11280" width="8.42578125" style="33" customWidth="1"/>
    <col min="11281" max="11281" width="20.140625" style="33" customWidth="1"/>
    <col min="11282" max="11282" width="16" style="33" bestFit="1" customWidth="1"/>
    <col min="11283" max="11283" width="66" style="33" customWidth="1"/>
    <col min="11284" max="11284" width="22.42578125" style="33" bestFit="1" customWidth="1"/>
    <col min="11285" max="11285" width="16.85546875" style="33" customWidth="1"/>
    <col min="11286" max="11286" width="9.42578125" style="33" customWidth="1"/>
    <col min="11287" max="11287" width="21.85546875" style="33" customWidth="1"/>
    <col min="11288" max="11520" width="10.85546875" style="33"/>
    <col min="11521" max="11521" width="19.7109375" style="33" bestFit="1" customWidth="1"/>
    <col min="11522" max="11522" width="14.140625" style="33" bestFit="1" customWidth="1"/>
    <col min="11523" max="11523" width="12.28515625" style="33" bestFit="1" customWidth="1"/>
    <col min="11524" max="11524" width="16" style="33" customWidth="1"/>
    <col min="11525" max="11526" width="14.85546875" style="33" customWidth="1"/>
    <col min="11527" max="11527" width="16" style="33" customWidth="1"/>
    <col min="11528" max="11528" width="14.85546875" style="33" customWidth="1"/>
    <col min="11529" max="11529" width="47.42578125" style="33" bestFit="1" customWidth="1"/>
    <col min="11530" max="11530" width="17.28515625" style="33" customWidth="1"/>
    <col min="11531" max="11531" width="45.7109375" style="33" bestFit="1" customWidth="1"/>
    <col min="11532" max="11532" width="10.28515625" style="33" bestFit="1" customWidth="1"/>
    <col min="11533" max="11533" width="11.7109375" style="33" customWidth="1"/>
    <col min="11534" max="11534" width="11.42578125" style="33" customWidth="1"/>
    <col min="11535" max="11536" width="8.42578125" style="33" customWidth="1"/>
    <col min="11537" max="11537" width="20.140625" style="33" customWidth="1"/>
    <col min="11538" max="11538" width="16" style="33" bestFit="1" customWidth="1"/>
    <col min="11539" max="11539" width="66" style="33" customWidth="1"/>
    <col min="11540" max="11540" width="22.42578125" style="33" bestFit="1" customWidth="1"/>
    <col min="11541" max="11541" width="16.85546875" style="33" customWidth="1"/>
    <col min="11542" max="11542" width="9.42578125" style="33" customWidth="1"/>
    <col min="11543" max="11543" width="21.85546875" style="33" customWidth="1"/>
    <col min="11544" max="11776" width="10.85546875" style="33"/>
    <col min="11777" max="11777" width="19.7109375" style="33" bestFit="1" customWidth="1"/>
    <col min="11778" max="11778" width="14.140625" style="33" bestFit="1" customWidth="1"/>
    <col min="11779" max="11779" width="12.28515625" style="33" bestFit="1" customWidth="1"/>
    <col min="11780" max="11780" width="16" style="33" customWidth="1"/>
    <col min="11781" max="11782" width="14.85546875" style="33" customWidth="1"/>
    <col min="11783" max="11783" width="16" style="33" customWidth="1"/>
    <col min="11784" max="11784" width="14.85546875" style="33" customWidth="1"/>
    <col min="11785" max="11785" width="47.42578125" style="33" bestFit="1" customWidth="1"/>
    <col min="11786" max="11786" width="17.28515625" style="33" customWidth="1"/>
    <col min="11787" max="11787" width="45.7109375" style="33" bestFit="1" customWidth="1"/>
    <col min="11788" max="11788" width="10.28515625" style="33" bestFit="1" customWidth="1"/>
    <col min="11789" max="11789" width="11.7109375" style="33" customWidth="1"/>
    <col min="11790" max="11790" width="11.42578125" style="33" customWidth="1"/>
    <col min="11791" max="11792" width="8.42578125" style="33" customWidth="1"/>
    <col min="11793" max="11793" width="20.140625" style="33" customWidth="1"/>
    <col min="11794" max="11794" width="16" style="33" bestFit="1" customWidth="1"/>
    <col min="11795" max="11795" width="66" style="33" customWidth="1"/>
    <col min="11796" max="11796" width="22.42578125" style="33" bestFit="1" customWidth="1"/>
    <col min="11797" max="11797" width="16.85546875" style="33" customWidth="1"/>
    <col min="11798" max="11798" width="9.42578125" style="33" customWidth="1"/>
    <col min="11799" max="11799" width="21.85546875" style="33" customWidth="1"/>
    <col min="11800" max="12032" width="10.85546875" style="33"/>
    <col min="12033" max="12033" width="19.7109375" style="33" bestFit="1" customWidth="1"/>
    <col min="12034" max="12034" width="14.140625" style="33" bestFit="1" customWidth="1"/>
    <col min="12035" max="12035" width="12.28515625" style="33" bestFit="1" customWidth="1"/>
    <col min="12036" max="12036" width="16" style="33" customWidth="1"/>
    <col min="12037" max="12038" width="14.85546875" style="33" customWidth="1"/>
    <col min="12039" max="12039" width="16" style="33" customWidth="1"/>
    <col min="12040" max="12040" width="14.85546875" style="33" customWidth="1"/>
    <col min="12041" max="12041" width="47.42578125" style="33" bestFit="1" customWidth="1"/>
    <col min="12042" max="12042" width="17.28515625" style="33" customWidth="1"/>
    <col min="12043" max="12043" width="45.7109375" style="33" bestFit="1" customWidth="1"/>
    <col min="12044" max="12044" width="10.28515625" style="33" bestFit="1" customWidth="1"/>
    <col min="12045" max="12045" width="11.7109375" style="33" customWidth="1"/>
    <col min="12046" max="12046" width="11.42578125" style="33" customWidth="1"/>
    <col min="12047" max="12048" width="8.42578125" style="33" customWidth="1"/>
    <col min="12049" max="12049" width="20.140625" style="33" customWidth="1"/>
    <col min="12050" max="12050" width="16" style="33" bestFit="1" customWidth="1"/>
    <col min="12051" max="12051" width="66" style="33" customWidth="1"/>
    <col min="12052" max="12052" width="22.42578125" style="33" bestFit="1" customWidth="1"/>
    <col min="12053" max="12053" width="16.85546875" style="33" customWidth="1"/>
    <col min="12054" max="12054" width="9.42578125" style="33" customWidth="1"/>
    <col min="12055" max="12055" width="21.85546875" style="33" customWidth="1"/>
    <col min="12056" max="12288" width="10.85546875" style="33"/>
    <col min="12289" max="12289" width="19.7109375" style="33" bestFit="1" customWidth="1"/>
    <col min="12290" max="12290" width="14.140625" style="33" bestFit="1" customWidth="1"/>
    <col min="12291" max="12291" width="12.28515625" style="33" bestFit="1" customWidth="1"/>
    <col min="12292" max="12292" width="16" style="33" customWidth="1"/>
    <col min="12293" max="12294" width="14.85546875" style="33" customWidth="1"/>
    <col min="12295" max="12295" width="16" style="33" customWidth="1"/>
    <col min="12296" max="12296" width="14.85546875" style="33" customWidth="1"/>
    <col min="12297" max="12297" width="47.42578125" style="33" bestFit="1" customWidth="1"/>
    <col min="12298" max="12298" width="17.28515625" style="33" customWidth="1"/>
    <col min="12299" max="12299" width="45.7109375" style="33" bestFit="1" customWidth="1"/>
    <col min="12300" max="12300" width="10.28515625" style="33" bestFit="1" customWidth="1"/>
    <col min="12301" max="12301" width="11.7109375" style="33" customWidth="1"/>
    <col min="12302" max="12302" width="11.42578125" style="33" customWidth="1"/>
    <col min="12303" max="12304" width="8.42578125" style="33" customWidth="1"/>
    <col min="12305" max="12305" width="20.140625" style="33" customWidth="1"/>
    <col min="12306" max="12306" width="16" style="33" bestFit="1" customWidth="1"/>
    <col min="12307" max="12307" width="66" style="33" customWidth="1"/>
    <col min="12308" max="12308" width="22.42578125" style="33" bestFit="1" customWidth="1"/>
    <col min="12309" max="12309" width="16.85546875" style="33" customWidth="1"/>
    <col min="12310" max="12310" width="9.42578125" style="33" customWidth="1"/>
    <col min="12311" max="12311" width="21.85546875" style="33" customWidth="1"/>
    <col min="12312" max="12544" width="10.85546875" style="33"/>
    <col min="12545" max="12545" width="19.7109375" style="33" bestFit="1" customWidth="1"/>
    <col min="12546" max="12546" width="14.140625" style="33" bestFit="1" customWidth="1"/>
    <col min="12547" max="12547" width="12.28515625" style="33" bestFit="1" customWidth="1"/>
    <col min="12548" max="12548" width="16" style="33" customWidth="1"/>
    <col min="12549" max="12550" width="14.85546875" style="33" customWidth="1"/>
    <col min="12551" max="12551" width="16" style="33" customWidth="1"/>
    <col min="12552" max="12552" width="14.85546875" style="33" customWidth="1"/>
    <col min="12553" max="12553" width="47.42578125" style="33" bestFit="1" customWidth="1"/>
    <col min="12554" max="12554" width="17.28515625" style="33" customWidth="1"/>
    <col min="12555" max="12555" width="45.7109375" style="33" bestFit="1" customWidth="1"/>
    <col min="12556" max="12556" width="10.28515625" style="33" bestFit="1" customWidth="1"/>
    <col min="12557" max="12557" width="11.7109375" style="33" customWidth="1"/>
    <col min="12558" max="12558" width="11.42578125" style="33" customWidth="1"/>
    <col min="12559" max="12560" width="8.42578125" style="33" customWidth="1"/>
    <col min="12561" max="12561" width="20.140625" style="33" customWidth="1"/>
    <col min="12562" max="12562" width="16" style="33" bestFit="1" customWidth="1"/>
    <col min="12563" max="12563" width="66" style="33" customWidth="1"/>
    <col min="12564" max="12564" width="22.42578125" style="33" bestFit="1" customWidth="1"/>
    <col min="12565" max="12565" width="16.85546875" style="33" customWidth="1"/>
    <col min="12566" max="12566" width="9.42578125" style="33" customWidth="1"/>
    <col min="12567" max="12567" width="21.85546875" style="33" customWidth="1"/>
    <col min="12568" max="12800" width="10.85546875" style="33"/>
    <col min="12801" max="12801" width="19.7109375" style="33" bestFit="1" customWidth="1"/>
    <col min="12802" max="12802" width="14.140625" style="33" bestFit="1" customWidth="1"/>
    <col min="12803" max="12803" width="12.28515625" style="33" bestFit="1" customWidth="1"/>
    <col min="12804" max="12804" width="16" style="33" customWidth="1"/>
    <col min="12805" max="12806" width="14.85546875" style="33" customWidth="1"/>
    <col min="12807" max="12807" width="16" style="33" customWidth="1"/>
    <col min="12808" max="12808" width="14.85546875" style="33" customWidth="1"/>
    <col min="12809" max="12809" width="47.42578125" style="33" bestFit="1" customWidth="1"/>
    <col min="12810" max="12810" width="17.28515625" style="33" customWidth="1"/>
    <col min="12811" max="12811" width="45.7109375" style="33" bestFit="1" customWidth="1"/>
    <col min="12812" max="12812" width="10.28515625" style="33" bestFit="1" customWidth="1"/>
    <col min="12813" max="12813" width="11.7109375" style="33" customWidth="1"/>
    <col min="12814" max="12814" width="11.42578125" style="33" customWidth="1"/>
    <col min="12815" max="12816" width="8.42578125" style="33" customWidth="1"/>
    <col min="12817" max="12817" width="20.140625" style="33" customWidth="1"/>
    <col min="12818" max="12818" width="16" style="33" bestFit="1" customWidth="1"/>
    <col min="12819" max="12819" width="66" style="33" customWidth="1"/>
    <col min="12820" max="12820" width="22.42578125" style="33" bestFit="1" customWidth="1"/>
    <col min="12821" max="12821" width="16.85546875" style="33" customWidth="1"/>
    <col min="12822" max="12822" width="9.42578125" style="33" customWidth="1"/>
    <col min="12823" max="12823" width="21.85546875" style="33" customWidth="1"/>
    <col min="12824" max="13056" width="10.85546875" style="33"/>
    <col min="13057" max="13057" width="19.7109375" style="33" bestFit="1" customWidth="1"/>
    <col min="13058" max="13058" width="14.140625" style="33" bestFit="1" customWidth="1"/>
    <col min="13059" max="13059" width="12.28515625" style="33" bestFit="1" customWidth="1"/>
    <col min="13060" max="13060" width="16" style="33" customWidth="1"/>
    <col min="13061" max="13062" width="14.85546875" style="33" customWidth="1"/>
    <col min="13063" max="13063" width="16" style="33" customWidth="1"/>
    <col min="13064" max="13064" width="14.85546875" style="33" customWidth="1"/>
    <col min="13065" max="13065" width="47.42578125" style="33" bestFit="1" customWidth="1"/>
    <col min="13066" max="13066" width="17.28515625" style="33" customWidth="1"/>
    <col min="13067" max="13067" width="45.7109375" style="33" bestFit="1" customWidth="1"/>
    <col min="13068" max="13068" width="10.28515625" style="33" bestFit="1" customWidth="1"/>
    <col min="13069" max="13069" width="11.7109375" style="33" customWidth="1"/>
    <col min="13070" max="13070" width="11.42578125" style="33" customWidth="1"/>
    <col min="13071" max="13072" width="8.42578125" style="33" customWidth="1"/>
    <col min="13073" max="13073" width="20.140625" style="33" customWidth="1"/>
    <col min="13074" max="13074" width="16" style="33" bestFit="1" customWidth="1"/>
    <col min="13075" max="13075" width="66" style="33" customWidth="1"/>
    <col min="13076" max="13076" width="22.42578125" style="33" bestFit="1" customWidth="1"/>
    <col min="13077" max="13077" width="16.85546875" style="33" customWidth="1"/>
    <col min="13078" max="13078" width="9.42578125" style="33" customWidth="1"/>
    <col min="13079" max="13079" width="21.85546875" style="33" customWidth="1"/>
    <col min="13080" max="13312" width="10.85546875" style="33"/>
    <col min="13313" max="13313" width="19.7109375" style="33" bestFit="1" customWidth="1"/>
    <col min="13314" max="13314" width="14.140625" style="33" bestFit="1" customWidth="1"/>
    <col min="13315" max="13315" width="12.28515625" style="33" bestFit="1" customWidth="1"/>
    <col min="13316" max="13316" width="16" style="33" customWidth="1"/>
    <col min="13317" max="13318" width="14.85546875" style="33" customWidth="1"/>
    <col min="13319" max="13319" width="16" style="33" customWidth="1"/>
    <col min="13320" max="13320" width="14.85546875" style="33" customWidth="1"/>
    <col min="13321" max="13321" width="47.42578125" style="33" bestFit="1" customWidth="1"/>
    <col min="13322" max="13322" width="17.28515625" style="33" customWidth="1"/>
    <col min="13323" max="13323" width="45.7109375" style="33" bestFit="1" customWidth="1"/>
    <col min="13324" max="13324" width="10.28515625" style="33" bestFit="1" customWidth="1"/>
    <col min="13325" max="13325" width="11.7109375" style="33" customWidth="1"/>
    <col min="13326" max="13326" width="11.42578125" style="33" customWidth="1"/>
    <col min="13327" max="13328" width="8.42578125" style="33" customWidth="1"/>
    <col min="13329" max="13329" width="20.140625" style="33" customWidth="1"/>
    <col min="13330" max="13330" width="16" style="33" bestFit="1" customWidth="1"/>
    <col min="13331" max="13331" width="66" style="33" customWidth="1"/>
    <col min="13332" max="13332" width="22.42578125" style="33" bestFit="1" customWidth="1"/>
    <col min="13333" max="13333" width="16.85546875" style="33" customWidth="1"/>
    <col min="13334" max="13334" width="9.42578125" style="33" customWidth="1"/>
    <col min="13335" max="13335" width="21.85546875" style="33" customWidth="1"/>
    <col min="13336" max="13568" width="10.85546875" style="33"/>
    <col min="13569" max="13569" width="19.7109375" style="33" bestFit="1" customWidth="1"/>
    <col min="13570" max="13570" width="14.140625" style="33" bestFit="1" customWidth="1"/>
    <col min="13571" max="13571" width="12.28515625" style="33" bestFit="1" customWidth="1"/>
    <col min="13572" max="13572" width="16" style="33" customWidth="1"/>
    <col min="13573" max="13574" width="14.85546875" style="33" customWidth="1"/>
    <col min="13575" max="13575" width="16" style="33" customWidth="1"/>
    <col min="13576" max="13576" width="14.85546875" style="33" customWidth="1"/>
    <col min="13577" max="13577" width="47.42578125" style="33" bestFit="1" customWidth="1"/>
    <col min="13578" max="13578" width="17.28515625" style="33" customWidth="1"/>
    <col min="13579" max="13579" width="45.7109375" style="33" bestFit="1" customWidth="1"/>
    <col min="13580" max="13580" width="10.28515625" style="33" bestFit="1" customWidth="1"/>
    <col min="13581" max="13581" width="11.7109375" style="33" customWidth="1"/>
    <col min="13582" max="13582" width="11.42578125" style="33" customWidth="1"/>
    <col min="13583" max="13584" width="8.42578125" style="33" customWidth="1"/>
    <col min="13585" max="13585" width="20.140625" style="33" customWidth="1"/>
    <col min="13586" max="13586" width="16" style="33" bestFit="1" customWidth="1"/>
    <col min="13587" max="13587" width="66" style="33" customWidth="1"/>
    <col min="13588" max="13588" width="22.42578125" style="33" bestFit="1" customWidth="1"/>
    <col min="13589" max="13589" width="16.85546875" style="33" customWidth="1"/>
    <col min="13590" max="13590" width="9.42578125" style="33" customWidth="1"/>
    <col min="13591" max="13591" width="21.85546875" style="33" customWidth="1"/>
    <col min="13592" max="13824" width="10.85546875" style="33"/>
    <col min="13825" max="13825" width="19.7109375" style="33" bestFit="1" customWidth="1"/>
    <col min="13826" max="13826" width="14.140625" style="33" bestFit="1" customWidth="1"/>
    <col min="13827" max="13827" width="12.28515625" style="33" bestFit="1" customWidth="1"/>
    <col min="13828" max="13828" width="16" style="33" customWidth="1"/>
    <col min="13829" max="13830" width="14.85546875" style="33" customWidth="1"/>
    <col min="13831" max="13831" width="16" style="33" customWidth="1"/>
    <col min="13832" max="13832" width="14.85546875" style="33" customWidth="1"/>
    <col min="13833" max="13833" width="47.42578125" style="33" bestFit="1" customWidth="1"/>
    <col min="13834" max="13834" width="17.28515625" style="33" customWidth="1"/>
    <col min="13835" max="13835" width="45.7109375" style="33" bestFit="1" customWidth="1"/>
    <col min="13836" max="13836" width="10.28515625" style="33" bestFit="1" customWidth="1"/>
    <col min="13837" max="13837" width="11.7109375" style="33" customWidth="1"/>
    <col min="13838" max="13838" width="11.42578125" style="33" customWidth="1"/>
    <col min="13839" max="13840" width="8.42578125" style="33" customWidth="1"/>
    <col min="13841" max="13841" width="20.140625" style="33" customWidth="1"/>
    <col min="13842" max="13842" width="16" style="33" bestFit="1" customWidth="1"/>
    <col min="13843" max="13843" width="66" style="33" customWidth="1"/>
    <col min="13844" max="13844" width="22.42578125" style="33" bestFit="1" customWidth="1"/>
    <col min="13845" max="13845" width="16.85546875" style="33" customWidth="1"/>
    <col min="13846" max="13846" width="9.42578125" style="33" customWidth="1"/>
    <col min="13847" max="13847" width="21.85546875" style="33" customWidth="1"/>
    <col min="13848" max="14080" width="10.85546875" style="33"/>
    <col min="14081" max="14081" width="19.7109375" style="33" bestFit="1" customWidth="1"/>
    <col min="14082" max="14082" width="14.140625" style="33" bestFit="1" customWidth="1"/>
    <col min="14083" max="14083" width="12.28515625" style="33" bestFit="1" customWidth="1"/>
    <col min="14084" max="14084" width="16" style="33" customWidth="1"/>
    <col min="14085" max="14086" width="14.85546875" style="33" customWidth="1"/>
    <col min="14087" max="14087" width="16" style="33" customWidth="1"/>
    <col min="14088" max="14088" width="14.85546875" style="33" customWidth="1"/>
    <col min="14089" max="14089" width="47.42578125" style="33" bestFit="1" customWidth="1"/>
    <col min="14090" max="14090" width="17.28515625" style="33" customWidth="1"/>
    <col min="14091" max="14091" width="45.7109375" style="33" bestFit="1" customWidth="1"/>
    <col min="14092" max="14092" width="10.28515625" style="33" bestFit="1" customWidth="1"/>
    <col min="14093" max="14093" width="11.7109375" style="33" customWidth="1"/>
    <col min="14094" max="14094" width="11.42578125" style="33" customWidth="1"/>
    <col min="14095" max="14096" width="8.42578125" style="33" customWidth="1"/>
    <col min="14097" max="14097" width="20.140625" style="33" customWidth="1"/>
    <col min="14098" max="14098" width="16" style="33" bestFit="1" customWidth="1"/>
    <col min="14099" max="14099" width="66" style="33" customWidth="1"/>
    <col min="14100" max="14100" width="22.42578125" style="33" bestFit="1" customWidth="1"/>
    <col min="14101" max="14101" width="16.85546875" style="33" customWidth="1"/>
    <col min="14102" max="14102" width="9.42578125" style="33" customWidth="1"/>
    <col min="14103" max="14103" width="21.85546875" style="33" customWidth="1"/>
    <col min="14104" max="14336" width="10.85546875" style="33"/>
    <col min="14337" max="14337" width="19.7109375" style="33" bestFit="1" customWidth="1"/>
    <col min="14338" max="14338" width="14.140625" style="33" bestFit="1" customWidth="1"/>
    <col min="14339" max="14339" width="12.28515625" style="33" bestFit="1" customWidth="1"/>
    <col min="14340" max="14340" width="16" style="33" customWidth="1"/>
    <col min="14341" max="14342" width="14.85546875" style="33" customWidth="1"/>
    <col min="14343" max="14343" width="16" style="33" customWidth="1"/>
    <col min="14344" max="14344" width="14.85546875" style="33" customWidth="1"/>
    <col min="14345" max="14345" width="47.42578125" style="33" bestFit="1" customWidth="1"/>
    <col min="14346" max="14346" width="17.28515625" style="33" customWidth="1"/>
    <col min="14347" max="14347" width="45.7109375" style="33" bestFit="1" customWidth="1"/>
    <col min="14348" max="14348" width="10.28515625" style="33" bestFit="1" customWidth="1"/>
    <col min="14349" max="14349" width="11.7109375" style="33" customWidth="1"/>
    <col min="14350" max="14350" width="11.42578125" style="33" customWidth="1"/>
    <col min="14351" max="14352" width="8.42578125" style="33" customWidth="1"/>
    <col min="14353" max="14353" width="20.140625" style="33" customWidth="1"/>
    <col min="14354" max="14354" width="16" style="33" bestFit="1" customWidth="1"/>
    <col min="14355" max="14355" width="66" style="33" customWidth="1"/>
    <col min="14356" max="14356" width="22.42578125" style="33" bestFit="1" customWidth="1"/>
    <col min="14357" max="14357" width="16.85546875" style="33" customWidth="1"/>
    <col min="14358" max="14358" width="9.42578125" style="33" customWidth="1"/>
    <col min="14359" max="14359" width="21.85546875" style="33" customWidth="1"/>
    <col min="14360" max="14592" width="10.85546875" style="33"/>
    <col min="14593" max="14593" width="19.7109375" style="33" bestFit="1" customWidth="1"/>
    <col min="14594" max="14594" width="14.140625" style="33" bestFit="1" customWidth="1"/>
    <col min="14595" max="14595" width="12.28515625" style="33" bestFit="1" customWidth="1"/>
    <col min="14596" max="14596" width="16" style="33" customWidth="1"/>
    <col min="14597" max="14598" width="14.85546875" style="33" customWidth="1"/>
    <col min="14599" max="14599" width="16" style="33" customWidth="1"/>
    <col min="14600" max="14600" width="14.85546875" style="33" customWidth="1"/>
    <col min="14601" max="14601" width="47.42578125" style="33" bestFit="1" customWidth="1"/>
    <col min="14602" max="14602" width="17.28515625" style="33" customWidth="1"/>
    <col min="14603" max="14603" width="45.7109375" style="33" bestFit="1" customWidth="1"/>
    <col min="14604" max="14604" width="10.28515625" style="33" bestFit="1" customWidth="1"/>
    <col min="14605" max="14605" width="11.7109375" style="33" customWidth="1"/>
    <col min="14606" max="14606" width="11.42578125" style="33" customWidth="1"/>
    <col min="14607" max="14608" width="8.42578125" style="33" customWidth="1"/>
    <col min="14609" max="14609" width="20.140625" style="33" customWidth="1"/>
    <col min="14610" max="14610" width="16" style="33" bestFit="1" customWidth="1"/>
    <col min="14611" max="14611" width="66" style="33" customWidth="1"/>
    <col min="14612" max="14612" width="22.42578125" style="33" bestFit="1" customWidth="1"/>
    <col min="14613" max="14613" width="16.85546875" style="33" customWidth="1"/>
    <col min="14614" max="14614" width="9.42578125" style="33" customWidth="1"/>
    <col min="14615" max="14615" width="21.85546875" style="33" customWidth="1"/>
    <col min="14616" max="14848" width="10.85546875" style="33"/>
    <col min="14849" max="14849" width="19.7109375" style="33" bestFit="1" customWidth="1"/>
    <col min="14850" max="14850" width="14.140625" style="33" bestFit="1" customWidth="1"/>
    <col min="14851" max="14851" width="12.28515625" style="33" bestFit="1" customWidth="1"/>
    <col min="14852" max="14852" width="16" style="33" customWidth="1"/>
    <col min="14853" max="14854" width="14.85546875" style="33" customWidth="1"/>
    <col min="14855" max="14855" width="16" style="33" customWidth="1"/>
    <col min="14856" max="14856" width="14.85546875" style="33" customWidth="1"/>
    <col min="14857" max="14857" width="47.42578125" style="33" bestFit="1" customWidth="1"/>
    <col min="14858" max="14858" width="17.28515625" style="33" customWidth="1"/>
    <col min="14859" max="14859" width="45.7109375" style="33" bestFit="1" customWidth="1"/>
    <col min="14860" max="14860" width="10.28515625" style="33" bestFit="1" customWidth="1"/>
    <col min="14861" max="14861" width="11.7109375" style="33" customWidth="1"/>
    <col min="14862" max="14862" width="11.42578125" style="33" customWidth="1"/>
    <col min="14863" max="14864" width="8.42578125" style="33" customWidth="1"/>
    <col min="14865" max="14865" width="20.140625" style="33" customWidth="1"/>
    <col min="14866" max="14866" width="16" style="33" bestFit="1" customWidth="1"/>
    <col min="14867" max="14867" width="66" style="33" customWidth="1"/>
    <col min="14868" max="14868" width="22.42578125" style="33" bestFit="1" customWidth="1"/>
    <col min="14869" max="14869" width="16.85546875" style="33" customWidth="1"/>
    <col min="14870" max="14870" width="9.42578125" style="33" customWidth="1"/>
    <col min="14871" max="14871" width="21.85546875" style="33" customWidth="1"/>
    <col min="14872" max="15104" width="10.85546875" style="33"/>
    <col min="15105" max="15105" width="19.7109375" style="33" bestFit="1" customWidth="1"/>
    <col min="15106" max="15106" width="14.140625" style="33" bestFit="1" customWidth="1"/>
    <col min="15107" max="15107" width="12.28515625" style="33" bestFit="1" customWidth="1"/>
    <col min="15108" max="15108" width="16" style="33" customWidth="1"/>
    <col min="15109" max="15110" width="14.85546875" style="33" customWidth="1"/>
    <col min="15111" max="15111" width="16" style="33" customWidth="1"/>
    <col min="15112" max="15112" width="14.85546875" style="33" customWidth="1"/>
    <col min="15113" max="15113" width="47.42578125" style="33" bestFit="1" customWidth="1"/>
    <col min="15114" max="15114" width="17.28515625" style="33" customWidth="1"/>
    <col min="15115" max="15115" width="45.7109375" style="33" bestFit="1" customWidth="1"/>
    <col min="15116" max="15116" width="10.28515625" style="33" bestFit="1" customWidth="1"/>
    <col min="15117" max="15117" width="11.7109375" style="33" customWidth="1"/>
    <col min="15118" max="15118" width="11.42578125" style="33" customWidth="1"/>
    <col min="15119" max="15120" width="8.42578125" style="33" customWidth="1"/>
    <col min="15121" max="15121" width="20.140625" style="33" customWidth="1"/>
    <col min="15122" max="15122" width="16" style="33" bestFit="1" customWidth="1"/>
    <col min="15123" max="15123" width="66" style="33" customWidth="1"/>
    <col min="15124" max="15124" width="22.42578125" style="33" bestFit="1" customWidth="1"/>
    <col min="15125" max="15125" width="16.85546875" style="33" customWidth="1"/>
    <col min="15126" max="15126" width="9.42578125" style="33" customWidth="1"/>
    <col min="15127" max="15127" width="21.85546875" style="33" customWidth="1"/>
    <col min="15128" max="15360" width="10.85546875" style="33"/>
    <col min="15361" max="15361" width="19.7109375" style="33" bestFit="1" customWidth="1"/>
    <col min="15362" max="15362" width="14.140625" style="33" bestFit="1" customWidth="1"/>
    <col min="15363" max="15363" width="12.28515625" style="33" bestFit="1" customWidth="1"/>
    <col min="15364" max="15364" width="16" style="33" customWidth="1"/>
    <col min="15365" max="15366" width="14.85546875" style="33" customWidth="1"/>
    <col min="15367" max="15367" width="16" style="33" customWidth="1"/>
    <col min="15368" max="15368" width="14.85546875" style="33" customWidth="1"/>
    <col min="15369" max="15369" width="47.42578125" style="33" bestFit="1" customWidth="1"/>
    <col min="15370" max="15370" width="17.28515625" style="33" customWidth="1"/>
    <col min="15371" max="15371" width="45.7109375" style="33" bestFit="1" customWidth="1"/>
    <col min="15372" max="15372" width="10.28515625" style="33" bestFit="1" customWidth="1"/>
    <col min="15373" max="15373" width="11.7109375" style="33" customWidth="1"/>
    <col min="15374" max="15374" width="11.42578125" style="33" customWidth="1"/>
    <col min="15375" max="15376" width="8.42578125" style="33" customWidth="1"/>
    <col min="15377" max="15377" width="20.140625" style="33" customWidth="1"/>
    <col min="15378" max="15378" width="16" style="33" bestFit="1" customWidth="1"/>
    <col min="15379" max="15379" width="66" style="33" customWidth="1"/>
    <col min="15380" max="15380" width="22.42578125" style="33" bestFit="1" customWidth="1"/>
    <col min="15381" max="15381" width="16.85546875" style="33" customWidth="1"/>
    <col min="15382" max="15382" width="9.42578125" style="33" customWidth="1"/>
    <col min="15383" max="15383" width="21.85546875" style="33" customWidth="1"/>
    <col min="15384" max="15616" width="10.85546875" style="33"/>
    <col min="15617" max="15617" width="19.7109375" style="33" bestFit="1" customWidth="1"/>
    <col min="15618" max="15618" width="14.140625" style="33" bestFit="1" customWidth="1"/>
    <col min="15619" max="15619" width="12.28515625" style="33" bestFit="1" customWidth="1"/>
    <col min="15620" max="15620" width="16" style="33" customWidth="1"/>
    <col min="15621" max="15622" width="14.85546875" style="33" customWidth="1"/>
    <col min="15623" max="15623" width="16" style="33" customWidth="1"/>
    <col min="15624" max="15624" width="14.85546875" style="33" customWidth="1"/>
    <col min="15625" max="15625" width="47.42578125" style="33" bestFit="1" customWidth="1"/>
    <col min="15626" max="15626" width="17.28515625" style="33" customWidth="1"/>
    <col min="15627" max="15627" width="45.7109375" style="33" bestFit="1" customWidth="1"/>
    <col min="15628" max="15628" width="10.28515625" style="33" bestFit="1" customWidth="1"/>
    <col min="15629" max="15629" width="11.7109375" style="33" customWidth="1"/>
    <col min="15630" max="15630" width="11.42578125" style="33" customWidth="1"/>
    <col min="15631" max="15632" width="8.42578125" style="33" customWidth="1"/>
    <col min="15633" max="15633" width="20.140625" style="33" customWidth="1"/>
    <col min="15634" max="15634" width="16" style="33" bestFit="1" customWidth="1"/>
    <col min="15635" max="15635" width="66" style="33" customWidth="1"/>
    <col min="15636" max="15636" width="22.42578125" style="33" bestFit="1" customWidth="1"/>
    <col min="15637" max="15637" width="16.85546875" style="33" customWidth="1"/>
    <col min="15638" max="15638" width="9.42578125" style="33" customWidth="1"/>
    <col min="15639" max="15639" width="21.85546875" style="33" customWidth="1"/>
    <col min="15640" max="15872" width="10.85546875" style="33"/>
    <col min="15873" max="15873" width="19.7109375" style="33" bestFit="1" customWidth="1"/>
    <col min="15874" max="15874" width="14.140625" style="33" bestFit="1" customWidth="1"/>
    <col min="15875" max="15875" width="12.28515625" style="33" bestFit="1" customWidth="1"/>
    <col min="15876" max="15876" width="16" style="33" customWidth="1"/>
    <col min="15877" max="15878" width="14.85546875" style="33" customWidth="1"/>
    <col min="15879" max="15879" width="16" style="33" customWidth="1"/>
    <col min="15880" max="15880" width="14.85546875" style="33" customWidth="1"/>
    <col min="15881" max="15881" width="47.42578125" style="33" bestFit="1" customWidth="1"/>
    <col min="15882" max="15882" width="17.28515625" style="33" customWidth="1"/>
    <col min="15883" max="15883" width="45.7109375" style="33" bestFit="1" customWidth="1"/>
    <col min="15884" max="15884" width="10.28515625" style="33" bestFit="1" customWidth="1"/>
    <col min="15885" max="15885" width="11.7109375" style="33" customWidth="1"/>
    <col min="15886" max="15886" width="11.42578125" style="33" customWidth="1"/>
    <col min="15887" max="15888" width="8.42578125" style="33" customWidth="1"/>
    <col min="15889" max="15889" width="20.140625" style="33" customWidth="1"/>
    <col min="15890" max="15890" width="16" style="33" bestFit="1" customWidth="1"/>
    <col min="15891" max="15891" width="66" style="33" customWidth="1"/>
    <col min="15892" max="15892" width="22.42578125" style="33" bestFit="1" customWidth="1"/>
    <col min="15893" max="15893" width="16.85546875" style="33" customWidth="1"/>
    <col min="15894" max="15894" width="9.42578125" style="33" customWidth="1"/>
    <col min="15895" max="15895" width="21.85546875" style="33" customWidth="1"/>
    <col min="15896" max="16128" width="10.85546875" style="33"/>
    <col min="16129" max="16129" width="19.7109375" style="33" bestFit="1" customWidth="1"/>
    <col min="16130" max="16130" width="14.140625" style="33" bestFit="1" customWidth="1"/>
    <col min="16131" max="16131" width="12.28515625" style="33" bestFit="1" customWidth="1"/>
    <col min="16132" max="16132" width="16" style="33" customWidth="1"/>
    <col min="16133" max="16134" width="14.85546875" style="33" customWidth="1"/>
    <col min="16135" max="16135" width="16" style="33" customWidth="1"/>
    <col min="16136" max="16136" width="14.85546875" style="33" customWidth="1"/>
    <col min="16137" max="16137" width="47.42578125" style="33" bestFit="1" customWidth="1"/>
    <col min="16138" max="16138" width="17.28515625" style="33" customWidth="1"/>
    <col min="16139" max="16139" width="45.7109375" style="33" bestFit="1" customWidth="1"/>
    <col min="16140" max="16140" width="10.28515625" style="33" bestFit="1" customWidth="1"/>
    <col min="16141" max="16141" width="11.7109375" style="33" customWidth="1"/>
    <col min="16142" max="16142" width="11.42578125" style="33" customWidth="1"/>
    <col min="16143" max="16144" width="8.42578125" style="33" customWidth="1"/>
    <col min="16145" max="16145" width="20.140625" style="33" customWidth="1"/>
    <col min="16146" max="16146" width="16" style="33" bestFit="1" customWidth="1"/>
    <col min="16147" max="16147" width="66" style="33" customWidth="1"/>
    <col min="16148" max="16148" width="22.42578125" style="33" bestFit="1" customWidth="1"/>
    <col min="16149" max="16149" width="16.85546875" style="33" customWidth="1"/>
    <col min="16150" max="16150" width="9.42578125" style="33" customWidth="1"/>
    <col min="16151" max="16151" width="21.85546875" style="33" customWidth="1"/>
    <col min="16152" max="16384" width="10.85546875" style="33"/>
  </cols>
  <sheetData>
    <row r="1" spans="1:18" ht="23.25" customHeight="1">
      <c r="A1" s="263"/>
      <c r="B1" s="265" t="str">
        <f>+'2.Identificación de Riesgos'!B1</f>
        <v>MATRIZ</v>
      </c>
      <c r="C1" s="265"/>
      <c r="D1" s="265"/>
      <c r="E1" s="265"/>
      <c r="F1" s="265"/>
      <c r="G1" s="265"/>
      <c r="H1" s="265"/>
      <c r="I1" s="265"/>
      <c r="J1" s="265"/>
      <c r="K1" s="265"/>
      <c r="L1" s="265"/>
      <c r="M1" s="265"/>
      <c r="N1" s="265"/>
      <c r="O1" s="266" t="s">
        <v>93</v>
      </c>
      <c r="P1" s="267"/>
    </row>
    <row r="2" spans="1:18" ht="30" customHeight="1">
      <c r="A2" s="263"/>
      <c r="B2" s="265" t="str">
        <f>+'2.Identificación de Riesgos'!B3</f>
        <v>Nombre de la dirección: Sistemas de información e infraestructura tecnológica</v>
      </c>
      <c r="C2" s="265"/>
      <c r="D2" s="265"/>
      <c r="E2" s="265"/>
      <c r="F2" s="265"/>
      <c r="G2" s="265"/>
      <c r="H2" s="265"/>
      <c r="I2" s="265"/>
      <c r="J2" s="265"/>
      <c r="K2" s="265"/>
      <c r="L2" s="265"/>
      <c r="M2" s="265"/>
      <c r="N2" s="265"/>
      <c r="O2" s="266" t="s">
        <v>94</v>
      </c>
      <c r="P2" s="267"/>
    </row>
    <row r="3" spans="1:18" ht="23.25" customHeight="1">
      <c r="A3" s="263"/>
      <c r="B3" s="257" t="e">
        <f>+'2.Identificación de Riesgos'!#REF!</f>
        <v>#REF!</v>
      </c>
      <c r="C3" s="258"/>
      <c r="D3" s="258"/>
      <c r="E3" s="258"/>
      <c r="F3" s="258"/>
      <c r="G3" s="258"/>
      <c r="H3" s="258"/>
      <c r="I3" s="258"/>
      <c r="J3" s="258"/>
      <c r="K3" s="258"/>
      <c r="L3" s="258"/>
      <c r="M3" s="258"/>
      <c r="N3" s="259"/>
      <c r="O3" s="266" t="s">
        <v>92</v>
      </c>
      <c r="P3" s="267"/>
    </row>
    <row r="4" spans="1:18" ht="23.25" customHeight="1">
      <c r="A4" s="264"/>
      <c r="B4" s="260"/>
      <c r="C4" s="261"/>
      <c r="D4" s="261"/>
      <c r="E4" s="261"/>
      <c r="F4" s="261"/>
      <c r="G4" s="261"/>
      <c r="H4" s="261"/>
      <c r="I4" s="261"/>
      <c r="J4" s="261"/>
      <c r="K4" s="261"/>
      <c r="L4" s="261"/>
      <c r="M4" s="261"/>
      <c r="N4" s="262"/>
      <c r="O4" s="266" t="s">
        <v>91</v>
      </c>
      <c r="P4" s="267"/>
    </row>
    <row r="5" spans="1:18" ht="30">
      <c r="A5" s="32" t="s">
        <v>36</v>
      </c>
      <c r="B5" s="77" t="s">
        <v>37</v>
      </c>
      <c r="C5" s="77" t="s">
        <v>38</v>
      </c>
      <c r="D5" s="77" t="s">
        <v>20</v>
      </c>
      <c r="E5" s="77" t="s">
        <v>38</v>
      </c>
      <c r="F5" s="77" t="s">
        <v>39</v>
      </c>
      <c r="G5" s="77" t="s">
        <v>40</v>
      </c>
      <c r="I5" s="34" t="s">
        <v>37</v>
      </c>
    </row>
    <row r="6" spans="1:18" ht="31.5" customHeight="1" thickBot="1">
      <c r="A6" s="35" t="s">
        <v>66</v>
      </c>
      <c r="B6" s="35" t="str">
        <f>'2.Identificación de Riesgos'!Q7</f>
        <v>Poco probable</v>
      </c>
      <c r="C6" s="35">
        <f>VLOOKUP(B6,$I$7:$J$11,2,FALSE)</f>
        <v>2</v>
      </c>
      <c r="D6" s="35" t="str">
        <f>'2.Identificación de Riesgos'!S7</f>
        <v>Moderado</v>
      </c>
      <c r="E6" s="35">
        <f>+VLOOKUP(D6,$I$15:$J$19,2,0)</f>
        <v>3</v>
      </c>
      <c r="F6" s="35">
        <f t="shared" ref="F6" si="0">C6*E6</f>
        <v>6</v>
      </c>
      <c r="G6" s="35" t="str">
        <f>'2.Identificación de Riesgos'!X7</f>
        <v>MODERADO</v>
      </c>
      <c r="I6" s="32" t="s">
        <v>41</v>
      </c>
      <c r="J6" s="32" t="s">
        <v>42</v>
      </c>
      <c r="K6" s="32" t="s">
        <v>43</v>
      </c>
      <c r="M6" s="32" t="s">
        <v>96</v>
      </c>
      <c r="O6" s="32" t="s">
        <v>110</v>
      </c>
    </row>
    <row r="7" spans="1:18" ht="31.5" customHeight="1" thickBot="1">
      <c r="A7" s="35" t="s">
        <v>67</v>
      </c>
      <c r="B7" s="35" t="str">
        <f>'2.Identificación de Riesgos'!Q8</f>
        <v>Raro</v>
      </c>
      <c r="C7" s="35">
        <f t="shared" ref="C7:C17" si="1">VLOOKUP(B7,$I$7:$J$11,2,FALSE)</f>
        <v>1</v>
      </c>
      <c r="D7" s="35" t="str">
        <f>'2.Identificación de Riesgos'!S8</f>
        <v>Mayor</v>
      </c>
      <c r="E7" s="35">
        <f t="shared" ref="E7:E17" si="2">+VLOOKUP(D7,$I$15:$J$19,2,0)</f>
        <v>4</v>
      </c>
      <c r="F7" s="35">
        <f t="shared" ref="F7:F17" si="3">C7*E7</f>
        <v>4</v>
      </c>
      <c r="G7" s="35" t="str">
        <f>'2.Identificación de Riesgos'!X8</f>
        <v>ALTO</v>
      </c>
      <c r="I7" s="36" t="s">
        <v>44</v>
      </c>
      <c r="J7" s="36">
        <v>5</v>
      </c>
      <c r="K7" s="36" t="s">
        <v>45</v>
      </c>
      <c r="M7" s="36" t="s">
        <v>97</v>
      </c>
      <c r="O7" s="36" t="s">
        <v>111</v>
      </c>
    </row>
    <row r="8" spans="1:18" ht="31.5" customHeight="1" thickBot="1">
      <c r="A8" s="35" t="s">
        <v>68</v>
      </c>
      <c r="B8" s="35" t="str">
        <f>'2.Identificación de Riesgos'!Q9</f>
        <v>Raro</v>
      </c>
      <c r="C8" s="35">
        <f t="shared" si="1"/>
        <v>1</v>
      </c>
      <c r="D8" s="35" t="str">
        <f>'2.Identificación de Riesgos'!S9</f>
        <v>Moderado</v>
      </c>
      <c r="E8" s="35">
        <f t="shared" si="2"/>
        <v>3</v>
      </c>
      <c r="F8" s="35">
        <f t="shared" si="3"/>
        <v>3</v>
      </c>
      <c r="G8" s="35" t="str">
        <f>'2.Identificación de Riesgos'!X9</f>
        <v>MODERADO</v>
      </c>
      <c r="I8" s="36" t="s">
        <v>16</v>
      </c>
      <c r="J8" s="36">
        <v>4</v>
      </c>
      <c r="K8" s="36" t="s">
        <v>46</v>
      </c>
      <c r="M8" s="36" t="s">
        <v>98</v>
      </c>
      <c r="O8" s="36" t="s">
        <v>107</v>
      </c>
    </row>
    <row r="9" spans="1:18" ht="31.5" customHeight="1" thickBot="1">
      <c r="A9" s="35" t="s">
        <v>69</v>
      </c>
      <c r="B9" s="35" t="str">
        <f>'2.Identificación de Riesgos'!Q10</f>
        <v>Raro</v>
      </c>
      <c r="C9" s="35">
        <f t="shared" si="1"/>
        <v>1</v>
      </c>
      <c r="D9" s="35" t="str">
        <f>'2.Identificación de Riesgos'!S10</f>
        <v>Menor</v>
      </c>
      <c r="E9" s="35">
        <f t="shared" si="2"/>
        <v>2</v>
      </c>
      <c r="F9" s="35">
        <f t="shared" si="3"/>
        <v>2</v>
      </c>
      <c r="G9" s="35" t="str">
        <f>'2.Identificación de Riesgos'!X10</f>
        <v>BAJO</v>
      </c>
      <c r="I9" s="36" t="s">
        <v>17</v>
      </c>
      <c r="J9" s="36">
        <v>3</v>
      </c>
      <c r="K9" s="36" t="s">
        <v>47</v>
      </c>
      <c r="M9" s="36" t="s">
        <v>89</v>
      </c>
    </row>
    <row r="10" spans="1:18" ht="31.5" customHeight="1" thickBot="1">
      <c r="A10" s="35" t="s">
        <v>70</v>
      </c>
      <c r="B10" s="35" t="str">
        <f>'2.Identificación de Riesgos'!Q11</f>
        <v>Poco probable</v>
      </c>
      <c r="C10" s="35">
        <f t="shared" si="1"/>
        <v>2</v>
      </c>
      <c r="D10" s="35" t="str">
        <f>'2.Identificación de Riesgos'!S11</f>
        <v>Menor</v>
      </c>
      <c r="E10" s="35">
        <f t="shared" si="2"/>
        <v>2</v>
      </c>
      <c r="F10" s="35">
        <f t="shared" si="3"/>
        <v>4</v>
      </c>
      <c r="G10" s="35" t="str">
        <f>'2.Identificación de Riesgos'!X11</f>
        <v>BAJO</v>
      </c>
      <c r="I10" s="36" t="s">
        <v>48</v>
      </c>
      <c r="J10" s="36">
        <v>2</v>
      </c>
      <c r="K10" s="36" t="s">
        <v>49</v>
      </c>
    </row>
    <row r="11" spans="1:18" ht="31.5" customHeight="1" thickBot="1">
      <c r="A11" s="35" t="s">
        <v>71</v>
      </c>
      <c r="B11" s="35" t="str">
        <f>'2.Identificación de Riesgos'!Q12</f>
        <v>Raro</v>
      </c>
      <c r="C11" s="35">
        <f t="shared" si="1"/>
        <v>1</v>
      </c>
      <c r="D11" s="35" t="str">
        <f>'2.Identificación de Riesgos'!S12</f>
        <v>Menor</v>
      </c>
      <c r="E11" s="35">
        <f t="shared" si="2"/>
        <v>2</v>
      </c>
      <c r="F11" s="35">
        <f t="shared" si="3"/>
        <v>2</v>
      </c>
      <c r="G11" s="35" t="str">
        <f>'2.Identificación de Riesgos'!X12</f>
        <v>BAJO</v>
      </c>
      <c r="I11" s="36" t="s">
        <v>19</v>
      </c>
      <c r="J11" s="36">
        <v>1</v>
      </c>
      <c r="K11" s="36" t="s">
        <v>50</v>
      </c>
    </row>
    <row r="12" spans="1:18" ht="31.5" customHeight="1">
      <c r="A12" s="35" t="s">
        <v>72</v>
      </c>
      <c r="B12" s="35" t="str">
        <f>'2.Identificación de Riesgos'!Q13</f>
        <v>Raro</v>
      </c>
      <c r="C12" s="35">
        <f t="shared" si="1"/>
        <v>1</v>
      </c>
      <c r="D12" s="35" t="str">
        <f>'2.Identificación de Riesgos'!S13</f>
        <v>Moderado</v>
      </c>
      <c r="E12" s="35">
        <f t="shared" si="2"/>
        <v>3</v>
      </c>
      <c r="F12" s="35">
        <f t="shared" si="3"/>
        <v>3</v>
      </c>
      <c r="G12" s="35" t="str">
        <f>'2.Identificación de Riesgos'!X13</f>
        <v>MODERADO</v>
      </c>
      <c r="J12" s="37"/>
    </row>
    <row r="13" spans="1:18" ht="24.75" customHeight="1">
      <c r="A13" s="35" t="s">
        <v>73</v>
      </c>
      <c r="B13" s="35" t="str">
        <f>'2.Identificación de Riesgos'!Q14</f>
        <v>Raro</v>
      </c>
      <c r="C13" s="35">
        <f t="shared" si="1"/>
        <v>1</v>
      </c>
      <c r="D13" s="35" t="str">
        <f>'2.Identificación de Riesgos'!S14</f>
        <v>Menor</v>
      </c>
      <c r="E13" s="35">
        <f t="shared" si="2"/>
        <v>2</v>
      </c>
      <c r="F13" s="35">
        <f t="shared" si="3"/>
        <v>2</v>
      </c>
      <c r="G13" s="35" t="str">
        <f>'2.Identificación de Riesgos'!X14</f>
        <v>BAJO</v>
      </c>
      <c r="I13" s="34" t="s">
        <v>20</v>
      </c>
      <c r="K13" s="38"/>
    </row>
    <row r="14" spans="1:18" ht="31.5" customHeight="1" thickBot="1">
      <c r="A14" s="35" t="s">
        <v>74</v>
      </c>
      <c r="B14" s="35">
        <f>'2.Identificación de Riesgos'!Q15</f>
        <v>0</v>
      </c>
      <c r="C14" s="35" t="e">
        <f t="shared" si="1"/>
        <v>#N/A</v>
      </c>
      <c r="D14" s="35">
        <f>'2.Identificación de Riesgos'!S15</f>
        <v>0</v>
      </c>
      <c r="E14" s="35" t="e">
        <f t="shared" si="2"/>
        <v>#N/A</v>
      </c>
      <c r="F14" s="35" t="e">
        <f t="shared" si="3"/>
        <v>#N/A</v>
      </c>
      <c r="G14" s="35" t="str">
        <f>'2.Identificación de Riesgos'!X15</f>
        <v xml:space="preserve"> </v>
      </c>
      <c r="I14" s="32" t="s">
        <v>41</v>
      </c>
      <c r="J14" s="32" t="s">
        <v>51</v>
      </c>
      <c r="K14" s="32" t="s">
        <v>43</v>
      </c>
      <c r="M14" s="32" t="s">
        <v>99</v>
      </c>
      <c r="P14" s="79" t="s">
        <v>102</v>
      </c>
      <c r="Q14" s="32" t="s">
        <v>103</v>
      </c>
      <c r="R14" s="32" t="s">
        <v>104</v>
      </c>
    </row>
    <row r="15" spans="1:18" ht="26.25" thickBot="1">
      <c r="A15" s="35" t="s">
        <v>75</v>
      </c>
      <c r="B15" s="35">
        <f>'2.Identificación de Riesgos'!Q16</f>
        <v>0</v>
      </c>
      <c r="C15" s="35" t="e">
        <f t="shared" si="1"/>
        <v>#N/A</v>
      </c>
      <c r="D15" s="35">
        <f>'2.Identificación de Riesgos'!S16</f>
        <v>0</v>
      </c>
      <c r="E15" s="35" t="e">
        <f t="shared" si="2"/>
        <v>#N/A</v>
      </c>
      <c r="F15" s="35" t="e">
        <f t="shared" si="3"/>
        <v>#N/A</v>
      </c>
      <c r="G15" s="35" t="str">
        <f>'2.Identificación de Riesgos'!X16</f>
        <v xml:space="preserve"> </v>
      </c>
      <c r="I15" s="36" t="s">
        <v>21</v>
      </c>
      <c r="J15" s="36">
        <v>1</v>
      </c>
      <c r="K15" s="36" t="s">
        <v>52</v>
      </c>
      <c r="M15" s="36" t="s">
        <v>100</v>
      </c>
      <c r="P15" s="81">
        <v>11</v>
      </c>
      <c r="Q15" s="80">
        <v>0.1</v>
      </c>
      <c r="R15" s="36" t="s">
        <v>30</v>
      </c>
    </row>
    <row r="16" spans="1:18" ht="39" thickBot="1">
      <c r="A16" s="35" t="s">
        <v>76</v>
      </c>
      <c r="B16" s="35">
        <f>'2.Identificación de Riesgos'!Q17</f>
        <v>0</v>
      </c>
      <c r="C16" s="35" t="e">
        <f t="shared" si="1"/>
        <v>#N/A</v>
      </c>
      <c r="D16" s="35">
        <f>'2.Identificación de Riesgos'!S17</f>
        <v>0</v>
      </c>
      <c r="E16" s="35" t="e">
        <f t="shared" si="2"/>
        <v>#N/A</v>
      </c>
      <c r="F16" s="35" t="e">
        <f t="shared" si="3"/>
        <v>#N/A</v>
      </c>
      <c r="G16" s="35" t="str">
        <f>'2.Identificación de Riesgos'!X17</f>
        <v xml:space="preserve"> </v>
      </c>
      <c r="I16" s="36" t="s">
        <v>22</v>
      </c>
      <c r="J16" s="36">
        <v>2</v>
      </c>
      <c r="K16" s="36" t="s">
        <v>114</v>
      </c>
      <c r="M16" s="36" t="s">
        <v>86</v>
      </c>
      <c r="P16" s="81">
        <v>12</v>
      </c>
      <c r="Q16" s="80">
        <v>0.15</v>
      </c>
      <c r="R16" s="36" t="s">
        <v>30</v>
      </c>
    </row>
    <row r="17" spans="1:18" ht="64.5" thickBot="1">
      <c r="A17" s="35" t="s">
        <v>77</v>
      </c>
      <c r="B17" s="35">
        <f>'2.Identificación de Riesgos'!Q18</f>
        <v>0</v>
      </c>
      <c r="C17" s="35" t="e">
        <f t="shared" si="1"/>
        <v>#N/A</v>
      </c>
      <c r="D17" s="35">
        <f>'2.Identificación de Riesgos'!S18</f>
        <v>0</v>
      </c>
      <c r="E17" s="35" t="e">
        <f t="shared" si="2"/>
        <v>#N/A</v>
      </c>
      <c r="F17" s="35" t="e">
        <f t="shared" si="3"/>
        <v>#N/A</v>
      </c>
      <c r="G17" s="35" t="str">
        <f>'2.Identificación de Riesgos'!X18</f>
        <v xml:space="preserve"> </v>
      </c>
      <c r="I17" s="36" t="s">
        <v>23</v>
      </c>
      <c r="J17" s="36">
        <v>3</v>
      </c>
      <c r="K17" s="36" t="s">
        <v>115</v>
      </c>
      <c r="M17" s="36" t="s">
        <v>101</v>
      </c>
      <c r="P17" s="81">
        <v>13</v>
      </c>
      <c r="Q17" s="80">
        <v>0.25</v>
      </c>
      <c r="R17" s="36" t="s">
        <v>23</v>
      </c>
    </row>
    <row r="18" spans="1:18" ht="64.5" thickBot="1">
      <c r="A18" s="35"/>
      <c r="B18" s="35"/>
      <c r="C18" s="35"/>
      <c r="D18" s="35"/>
      <c r="E18" s="35"/>
      <c r="F18" s="35"/>
      <c r="G18" s="35"/>
      <c r="I18" s="36" t="s">
        <v>24</v>
      </c>
      <c r="J18" s="36">
        <v>4</v>
      </c>
      <c r="K18" s="36" t="s">
        <v>116</v>
      </c>
      <c r="M18" s="36" t="s">
        <v>87</v>
      </c>
      <c r="P18" s="81">
        <v>14</v>
      </c>
      <c r="Q18" s="80">
        <v>0.4</v>
      </c>
      <c r="R18" s="36" t="s">
        <v>29</v>
      </c>
    </row>
    <row r="19" spans="1:18" ht="26.25" thickBot="1">
      <c r="A19" s="35"/>
      <c r="B19" s="35"/>
      <c r="C19" s="35"/>
      <c r="D19" s="35"/>
      <c r="E19" s="35"/>
      <c r="F19" s="35"/>
      <c r="G19" s="35"/>
      <c r="I19" s="36" t="s">
        <v>25</v>
      </c>
      <c r="J19" s="36">
        <v>5</v>
      </c>
      <c r="K19" s="36" t="s">
        <v>117</v>
      </c>
      <c r="P19" s="81">
        <v>15</v>
      </c>
      <c r="Q19" s="80">
        <v>0.55000000000000004</v>
      </c>
      <c r="R19" s="36" t="s">
        <v>29</v>
      </c>
    </row>
    <row r="20" spans="1:18" ht="24.75" customHeight="1" thickBot="1">
      <c r="A20" s="35"/>
      <c r="B20" s="35"/>
      <c r="C20" s="35"/>
      <c r="D20" s="35"/>
      <c r="E20" s="35"/>
      <c r="F20" s="35"/>
      <c r="G20" s="35"/>
      <c r="K20" s="40"/>
      <c r="P20" s="81">
        <v>21</v>
      </c>
      <c r="Q20" s="80">
        <v>0.15</v>
      </c>
      <c r="R20" s="36" t="s">
        <v>30</v>
      </c>
    </row>
    <row r="21" spans="1:18" ht="24.75" customHeight="1" thickBot="1">
      <c r="A21" s="35"/>
      <c r="B21" s="35"/>
      <c r="C21" s="35"/>
      <c r="D21" s="35"/>
      <c r="E21" s="35"/>
      <c r="F21" s="35"/>
      <c r="G21" s="35"/>
      <c r="P21" s="81">
        <v>22</v>
      </c>
      <c r="Q21" s="80">
        <v>0.2</v>
      </c>
      <c r="R21" s="36" t="s">
        <v>30</v>
      </c>
    </row>
    <row r="22" spans="1:18" ht="24.75" customHeight="1" thickBot="1">
      <c r="A22" s="35"/>
      <c r="B22" s="35"/>
      <c r="C22" s="35"/>
      <c r="D22" s="35"/>
      <c r="E22" s="35"/>
      <c r="F22" s="35"/>
      <c r="G22" s="35"/>
      <c r="I22" s="32" t="s">
        <v>35</v>
      </c>
      <c r="J22" s="32" t="s">
        <v>53</v>
      </c>
      <c r="P22" s="81">
        <v>23</v>
      </c>
      <c r="Q22" s="80">
        <v>0.35</v>
      </c>
      <c r="R22" s="36" t="s">
        <v>23</v>
      </c>
    </row>
    <row r="23" spans="1:18" ht="24.75" customHeight="1" thickBot="1">
      <c r="A23" s="35"/>
      <c r="B23" s="35"/>
      <c r="C23" s="35"/>
      <c r="D23" s="35"/>
      <c r="E23" s="35"/>
      <c r="F23" s="35"/>
      <c r="G23" s="35"/>
      <c r="I23" s="45" t="s">
        <v>28</v>
      </c>
      <c r="J23" s="35">
        <f>COUNTIF(G6:G28,"Extremo")</f>
        <v>0</v>
      </c>
      <c r="P23" s="81">
        <v>24</v>
      </c>
      <c r="Q23" s="80">
        <v>0.5</v>
      </c>
      <c r="R23" s="36" t="s">
        <v>29</v>
      </c>
    </row>
    <row r="24" spans="1:18" ht="24.75" customHeight="1" thickBot="1">
      <c r="A24" s="35"/>
      <c r="B24" s="35"/>
      <c r="C24" s="35"/>
      <c r="D24" s="35"/>
      <c r="E24" s="35"/>
      <c r="F24" s="35"/>
      <c r="G24" s="35"/>
      <c r="I24" s="45" t="s">
        <v>29</v>
      </c>
      <c r="J24" s="35">
        <f>COUNTIF(G6:G28,"Alto")</f>
        <v>1</v>
      </c>
      <c r="P24" s="81">
        <v>25</v>
      </c>
      <c r="Q24" s="80">
        <v>0.65</v>
      </c>
      <c r="R24" s="36" t="s">
        <v>28</v>
      </c>
    </row>
    <row r="25" spans="1:18" ht="24.75" customHeight="1" thickBot="1">
      <c r="A25" s="35"/>
      <c r="B25" s="35"/>
      <c r="C25" s="35"/>
      <c r="D25" s="35"/>
      <c r="E25" s="35"/>
      <c r="F25" s="35"/>
      <c r="G25" s="35"/>
      <c r="I25" s="45" t="s">
        <v>23</v>
      </c>
      <c r="J25" s="35">
        <f>COUNTIF(G6:G28,"Moderado")</f>
        <v>3</v>
      </c>
      <c r="P25" s="81">
        <v>31</v>
      </c>
      <c r="Q25" s="80">
        <v>0.25</v>
      </c>
      <c r="R25" s="36" t="s">
        <v>30</v>
      </c>
    </row>
    <row r="26" spans="1:18" ht="24.75" customHeight="1" thickBot="1">
      <c r="A26" s="35"/>
      <c r="B26" s="35"/>
      <c r="C26" s="35"/>
      <c r="D26" s="35"/>
      <c r="E26" s="35"/>
      <c r="F26" s="35"/>
      <c r="G26" s="35"/>
      <c r="I26" s="45" t="s">
        <v>30</v>
      </c>
      <c r="J26" s="35">
        <f>COUNTIF(G6:G28,"Bajo")</f>
        <v>4</v>
      </c>
      <c r="P26" s="81">
        <v>32</v>
      </c>
      <c r="Q26" s="80">
        <v>0.35</v>
      </c>
      <c r="R26" s="36" t="s">
        <v>23</v>
      </c>
    </row>
    <row r="27" spans="1:18" ht="24.75" customHeight="1" thickBot="1">
      <c r="A27" s="35"/>
      <c r="B27" s="35"/>
      <c r="C27" s="35"/>
      <c r="D27" s="35"/>
      <c r="E27" s="35"/>
      <c r="F27" s="35"/>
      <c r="G27" s="35"/>
      <c r="I27" s="35" t="s">
        <v>54</v>
      </c>
      <c r="J27" s="35">
        <f>SUM(J23:J26)</f>
        <v>8</v>
      </c>
      <c r="P27" s="81">
        <v>33</v>
      </c>
      <c r="Q27" s="80">
        <v>0.45</v>
      </c>
      <c r="R27" s="36" t="s">
        <v>29</v>
      </c>
    </row>
    <row r="28" spans="1:18" ht="24.75" customHeight="1" thickBot="1">
      <c r="A28" s="35"/>
      <c r="B28" s="35"/>
      <c r="C28" s="35"/>
      <c r="D28" s="35"/>
      <c r="E28" s="35"/>
      <c r="F28" s="35"/>
      <c r="G28" s="35"/>
      <c r="P28" s="81">
        <v>34</v>
      </c>
      <c r="Q28" s="80">
        <v>0.7</v>
      </c>
      <c r="R28" s="36" t="s">
        <v>28</v>
      </c>
    </row>
    <row r="29" spans="1:18" ht="13.5" thickBot="1">
      <c r="P29" s="81">
        <v>35</v>
      </c>
      <c r="Q29" s="80">
        <v>0.8</v>
      </c>
      <c r="R29" s="36" t="s">
        <v>28</v>
      </c>
    </row>
    <row r="30" spans="1:18" ht="13.5" thickBot="1">
      <c r="K30" s="40"/>
      <c r="P30" s="81">
        <v>41</v>
      </c>
      <c r="Q30" s="80">
        <v>0.4</v>
      </c>
      <c r="R30" s="36" t="s">
        <v>23</v>
      </c>
    </row>
    <row r="31" spans="1:18" ht="13.5" thickBot="1">
      <c r="K31" s="46"/>
      <c r="P31" s="81">
        <v>42</v>
      </c>
      <c r="Q31" s="80">
        <v>0.5</v>
      </c>
      <c r="R31" s="36" t="s">
        <v>29</v>
      </c>
    </row>
    <row r="32" spans="1:18" ht="13.5" thickBot="1">
      <c r="P32" s="81">
        <v>43</v>
      </c>
      <c r="Q32" s="80">
        <v>0.7</v>
      </c>
      <c r="R32" s="36" t="s">
        <v>29</v>
      </c>
    </row>
    <row r="33" spans="12:18" ht="13.5" thickBot="1">
      <c r="L33" s="39"/>
      <c r="M33" s="40"/>
      <c r="N33" s="41"/>
      <c r="O33" s="42"/>
      <c r="P33" s="81">
        <v>44</v>
      </c>
      <c r="Q33" s="80">
        <v>0.85</v>
      </c>
      <c r="R33" s="36" t="s">
        <v>28</v>
      </c>
    </row>
    <row r="34" spans="12:18" ht="13.5" thickBot="1">
      <c r="L34" s="40"/>
      <c r="M34" s="40"/>
      <c r="N34" s="40"/>
      <c r="O34" s="43"/>
      <c r="P34" s="81">
        <v>45</v>
      </c>
      <c r="Q34" s="80">
        <v>0.9</v>
      </c>
      <c r="R34" s="36" t="s">
        <v>28</v>
      </c>
    </row>
    <row r="35" spans="12:18" ht="13.5" thickBot="1">
      <c r="L35" s="40"/>
      <c r="M35" s="40"/>
      <c r="N35" s="44"/>
      <c r="O35" s="43"/>
      <c r="P35" s="81">
        <v>51</v>
      </c>
      <c r="Q35" s="80">
        <v>0.55000000000000004</v>
      </c>
      <c r="R35" s="36" t="s">
        <v>29</v>
      </c>
    </row>
    <row r="36" spans="12:18" ht="13.5" thickBot="1">
      <c r="N36" s="44"/>
      <c r="O36" s="43"/>
      <c r="P36" s="81">
        <v>52</v>
      </c>
      <c r="Q36" s="80">
        <v>0.65</v>
      </c>
      <c r="R36" s="36" t="s">
        <v>29</v>
      </c>
    </row>
    <row r="37" spans="12:18" ht="13.5" thickBot="1">
      <c r="N37" s="44"/>
      <c r="O37" s="43"/>
      <c r="P37" s="81">
        <v>53</v>
      </c>
      <c r="Q37" s="80">
        <v>0.8</v>
      </c>
      <c r="R37" s="36" t="s">
        <v>28</v>
      </c>
    </row>
    <row r="38" spans="12:18" ht="13.5" thickBot="1">
      <c r="N38" s="44"/>
      <c r="O38" s="43"/>
      <c r="P38" s="81">
        <v>54</v>
      </c>
      <c r="Q38" s="80">
        <v>0.9</v>
      </c>
      <c r="R38" s="36" t="s">
        <v>28</v>
      </c>
    </row>
    <row r="39" spans="12:18" ht="13.5" thickBot="1">
      <c r="N39" s="40"/>
      <c r="O39" s="43"/>
      <c r="P39" s="81">
        <v>55</v>
      </c>
      <c r="Q39" s="80">
        <v>1</v>
      </c>
      <c r="R39" s="36" t="s">
        <v>28</v>
      </c>
    </row>
    <row r="40" spans="12:18">
      <c r="N40" s="47"/>
      <c r="O40" s="43"/>
    </row>
    <row r="45" spans="12:18" ht="13.5" customHeight="1"/>
    <row r="46" spans="12:18" ht="13.5" customHeight="1"/>
    <row r="50" spans="1:8" ht="13.5" customHeight="1"/>
    <row r="51" spans="1:8" ht="13.5" customHeight="1"/>
    <row r="52" spans="1:8" ht="13.5" customHeight="1"/>
    <row r="53" spans="1:8" ht="13.5" customHeight="1"/>
    <row r="54" spans="1:8" ht="13.5" customHeight="1">
      <c r="A54" s="33" t="s">
        <v>55</v>
      </c>
    </row>
    <row r="55" spans="1:8" ht="13.5" customHeight="1">
      <c r="A55" s="33" t="s">
        <v>56</v>
      </c>
    </row>
    <row r="59" spans="1:8" ht="39.950000000000003" customHeight="1">
      <c r="C59" s="8" t="s">
        <v>19</v>
      </c>
      <c r="D59" s="61" t="s">
        <v>60</v>
      </c>
      <c r="E59" s="61" t="s">
        <v>60</v>
      </c>
      <c r="F59" s="59" t="s">
        <v>59</v>
      </c>
      <c r="G59" s="60" t="s">
        <v>57</v>
      </c>
      <c r="H59" s="60" t="s">
        <v>57</v>
      </c>
    </row>
    <row r="60" spans="1:8" ht="39.950000000000003" customHeight="1">
      <c r="C60" s="8" t="s">
        <v>18</v>
      </c>
      <c r="D60" s="61" t="s">
        <v>60</v>
      </c>
      <c r="E60" s="61" t="s">
        <v>60</v>
      </c>
      <c r="F60" s="59" t="s">
        <v>59</v>
      </c>
      <c r="G60" s="60" t="s">
        <v>57</v>
      </c>
      <c r="H60" s="7" t="s">
        <v>58</v>
      </c>
    </row>
    <row r="61" spans="1:8" ht="39.950000000000003" customHeight="1">
      <c r="C61" s="8" t="s">
        <v>17</v>
      </c>
      <c r="D61" s="61" t="s">
        <v>60</v>
      </c>
      <c r="E61" s="59" t="s">
        <v>59</v>
      </c>
      <c r="F61" s="60" t="s">
        <v>57</v>
      </c>
      <c r="G61" s="7" t="s">
        <v>58</v>
      </c>
      <c r="H61" s="7" t="s">
        <v>58</v>
      </c>
    </row>
    <row r="62" spans="1:8" ht="39.950000000000003" customHeight="1">
      <c r="C62" s="8" t="s">
        <v>16</v>
      </c>
      <c r="D62" s="59" t="s">
        <v>59</v>
      </c>
      <c r="E62" s="60" t="s">
        <v>57</v>
      </c>
      <c r="F62" s="60" t="s">
        <v>57</v>
      </c>
      <c r="G62" s="7" t="s">
        <v>58</v>
      </c>
      <c r="H62" s="7" t="s">
        <v>58</v>
      </c>
    </row>
    <row r="63" spans="1:8" ht="39.950000000000003" customHeight="1">
      <c r="C63" s="5" t="s">
        <v>15</v>
      </c>
      <c r="D63" s="60" t="s">
        <v>57</v>
      </c>
      <c r="E63" s="60" t="s">
        <v>57</v>
      </c>
      <c r="F63" s="7" t="s">
        <v>58</v>
      </c>
      <c r="G63" s="7" t="s">
        <v>58</v>
      </c>
      <c r="H63" s="7" t="s">
        <v>58</v>
      </c>
    </row>
    <row r="64" spans="1:8" ht="21.75" customHeight="1">
      <c r="C64" s="17"/>
      <c r="D64" s="256" t="s">
        <v>20</v>
      </c>
      <c r="E64" s="256"/>
      <c r="F64" s="256"/>
      <c r="G64" s="256"/>
      <c r="H64" s="256"/>
    </row>
    <row r="65" spans="3:8">
      <c r="C65" s="3"/>
      <c r="D65" s="18" t="s">
        <v>21</v>
      </c>
      <c r="E65" s="18" t="s">
        <v>22</v>
      </c>
      <c r="F65" s="18" t="s">
        <v>23</v>
      </c>
      <c r="G65" s="18" t="s">
        <v>24</v>
      </c>
      <c r="H65" s="18" t="s">
        <v>25</v>
      </c>
    </row>
    <row r="66" spans="3:8">
      <c r="C66" s="3"/>
      <c r="D66" s="18"/>
      <c r="E66" s="18"/>
      <c r="F66" s="18"/>
      <c r="G66" s="18"/>
      <c r="H66" s="18"/>
    </row>
  </sheetData>
  <sheetProtection algorithmName="SHA-512" hashValue="IpVWdSa1blubx8NrJTWW8u4C3KQIF+rqMj8TtA4dP74+yV0JNF8qdEKOr8zeIL9NRFWmyIW0/BQL5CFBQ07fgQ==" saltValue="KuBz3WIr5ZIhbvRbAO+bLg==" spinCount="100000" sheet="1" objects="1" scenarios="1"/>
  <mergeCells count="9">
    <mergeCell ref="O1:P1"/>
    <mergeCell ref="O2:P2"/>
    <mergeCell ref="O3:P3"/>
    <mergeCell ref="O4:P4"/>
    <mergeCell ref="D64:H64"/>
    <mergeCell ref="B3:N4"/>
    <mergeCell ref="A1:A4"/>
    <mergeCell ref="B1:N1"/>
    <mergeCell ref="B2:N2"/>
  </mergeCells>
  <dataValidations count="1">
    <dataValidation type="list" allowBlank="1" showInputMessage="1" showErrorMessage="1" sqref="WVO982911:WVO982919 WLS982911:WLS982919 WBW982911:WBW982919 VSA982911:VSA982919 VIE982911:VIE982919 UYI982911:UYI982919 UOM982911:UOM982919 UEQ982911:UEQ982919 TUU982911:TUU982919 TKY982911:TKY982919 TBC982911:TBC982919 SRG982911:SRG982919 SHK982911:SHK982919 RXO982911:RXO982919 RNS982911:RNS982919 RDW982911:RDW982919 QUA982911:QUA982919 QKE982911:QKE982919 QAI982911:QAI982919 PQM982911:PQM982919 PGQ982911:PGQ982919 OWU982911:OWU982919 OMY982911:OMY982919 ODC982911:ODC982919 NTG982911:NTG982919 NJK982911:NJK982919 MZO982911:MZO982919 MPS982911:MPS982919 MFW982911:MFW982919 LWA982911:LWA982919 LME982911:LME982919 LCI982911:LCI982919 KSM982911:KSM982919 KIQ982911:KIQ982919 JYU982911:JYU982919 JOY982911:JOY982919 JFC982911:JFC982919 IVG982911:IVG982919 ILK982911:ILK982919 IBO982911:IBO982919 HRS982911:HRS982919 HHW982911:HHW982919 GYA982911:GYA982919 GOE982911:GOE982919 GEI982911:GEI982919 FUM982911:FUM982919 FKQ982911:FKQ982919 FAU982911:FAU982919 EQY982911:EQY982919 EHC982911:EHC982919 DXG982911:DXG982919 DNK982911:DNK982919 DDO982911:DDO982919 CTS982911:CTS982919 CJW982911:CJW982919 CAA982911:CAA982919 BQE982911:BQE982919 BGI982911:BGI982919 AWM982911:AWM982919 AMQ982911:AMQ982919 ACU982911:ACU982919 SY982911:SY982919 JC982911:JC982919 G982911:G982919 WVO917375:WVO917383 WLS917375:WLS917383 WBW917375:WBW917383 VSA917375:VSA917383 VIE917375:VIE917383 UYI917375:UYI917383 UOM917375:UOM917383 UEQ917375:UEQ917383 TUU917375:TUU917383 TKY917375:TKY917383 TBC917375:TBC917383 SRG917375:SRG917383 SHK917375:SHK917383 RXO917375:RXO917383 RNS917375:RNS917383 RDW917375:RDW917383 QUA917375:QUA917383 QKE917375:QKE917383 QAI917375:QAI917383 PQM917375:PQM917383 PGQ917375:PGQ917383 OWU917375:OWU917383 OMY917375:OMY917383 ODC917375:ODC917383 NTG917375:NTG917383 NJK917375:NJK917383 MZO917375:MZO917383 MPS917375:MPS917383 MFW917375:MFW917383 LWA917375:LWA917383 LME917375:LME917383 LCI917375:LCI917383 KSM917375:KSM917383 KIQ917375:KIQ917383 JYU917375:JYU917383 JOY917375:JOY917383 JFC917375:JFC917383 IVG917375:IVG917383 ILK917375:ILK917383 IBO917375:IBO917383 HRS917375:HRS917383 HHW917375:HHW917383 GYA917375:GYA917383 GOE917375:GOE917383 GEI917375:GEI917383 FUM917375:FUM917383 FKQ917375:FKQ917383 FAU917375:FAU917383 EQY917375:EQY917383 EHC917375:EHC917383 DXG917375:DXG917383 DNK917375:DNK917383 DDO917375:DDO917383 CTS917375:CTS917383 CJW917375:CJW917383 CAA917375:CAA917383 BQE917375:BQE917383 BGI917375:BGI917383 AWM917375:AWM917383 AMQ917375:AMQ917383 ACU917375:ACU917383 SY917375:SY917383 JC917375:JC917383 G917375:G917383 WVO851839:WVO851847 WLS851839:WLS851847 WBW851839:WBW851847 VSA851839:VSA851847 VIE851839:VIE851847 UYI851839:UYI851847 UOM851839:UOM851847 UEQ851839:UEQ851847 TUU851839:TUU851847 TKY851839:TKY851847 TBC851839:TBC851847 SRG851839:SRG851847 SHK851839:SHK851847 RXO851839:RXO851847 RNS851839:RNS851847 RDW851839:RDW851847 QUA851839:QUA851847 QKE851839:QKE851847 QAI851839:QAI851847 PQM851839:PQM851847 PGQ851839:PGQ851847 OWU851839:OWU851847 OMY851839:OMY851847 ODC851839:ODC851847 NTG851839:NTG851847 NJK851839:NJK851847 MZO851839:MZO851847 MPS851839:MPS851847 MFW851839:MFW851847 LWA851839:LWA851847 LME851839:LME851847 LCI851839:LCI851847 KSM851839:KSM851847 KIQ851839:KIQ851847 JYU851839:JYU851847 JOY851839:JOY851847 JFC851839:JFC851847 IVG851839:IVG851847 ILK851839:ILK851847 IBO851839:IBO851847 HRS851839:HRS851847 HHW851839:HHW851847 GYA851839:GYA851847 GOE851839:GOE851847 GEI851839:GEI851847 FUM851839:FUM851847 FKQ851839:FKQ851847 FAU851839:FAU851847 EQY851839:EQY851847 EHC851839:EHC851847 DXG851839:DXG851847 DNK851839:DNK851847 DDO851839:DDO851847 CTS851839:CTS851847 CJW851839:CJW851847 CAA851839:CAA851847 BQE851839:BQE851847 BGI851839:BGI851847 AWM851839:AWM851847 AMQ851839:AMQ851847 ACU851839:ACU851847 SY851839:SY851847 JC851839:JC851847 G851839:G851847 WVO786303:WVO786311 WLS786303:WLS786311 WBW786303:WBW786311 VSA786303:VSA786311 VIE786303:VIE786311 UYI786303:UYI786311 UOM786303:UOM786311 UEQ786303:UEQ786311 TUU786303:TUU786311 TKY786303:TKY786311 TBC786303:TBC786311 SRG786303:SRG786311 SHK786303:SHK786311 RXO786303:RXO786311 RNS786303:RNS786311 RDW786303:RDW786311 QUA786303:QUA786311 QKE786303:QKE786311 QAI786303:QAI786311 PQM786303:PQM786311 PGQ786303:PGQ786311 OWU786303:OWU786311 OMY786303:OMY786311 ODC786303:ODC786311 NTG786303:NTG786311 NJK786303:NJK786311 MZO786303:MZO786311 MPS786303:MPS786311 MFW786303:MFW786311 LWA786303:LWA786311 LME786303:LME786311 LCI786303:LCI786311 KSM786303:KSM786311 KIQ786303:KIQ786311 JYU786303:JYU786311 JOY786303:JOY786311 JFC786303:JFC786311 IVG786303:IVG786311 ILK786303:ILK786311 IBO786303:IBO786311 HRS786303:HRS786311 HHW786303:HHW786311 GYA786303:GYA786311 GOE786303:GOE786311 GEI786303:GEI786311 FUM786303:FUM786311 FKQ786303:FKQ786311 FAU786303:FAU786311 EQY786303:EQY786311 EHC786303:EHC786311 DXG786303:DXG786311 DNK786303:DNK786311 DDO786303:DDO786311 CTS786303:CTS786311 CJW786303:CJW786311 CAA786303:CAA786311 BQE786303:BQE786311 BGI786303:BGI786311 AWM786303:AWM786311 AMQ786303:AMQ786311 ACU786303:ACU786311 SY786303:SY786311 JC786303:JC786311 G786303:G786311 WVO720767:WVO720775 WLS720767:WLS720775 WBW720767:WBW720775 VSA720767:VSA720775 VIE720767:VIE720775 UYI720767:UYI720775 UOM720767:UOM720775 UEQ720767:UEQ720775 TUU720767:TUU720775 TKY720767:TKY720775 TBC720767:TBC720775 SRG720767:SRG720775 SHK720767:SHK720775 RXO720767:RXO720775 RNS720767:RNS720775 RDW720767:RDW720775 QUA720767:QUA720775 QKE720767:QKE720775 QAI720767:QAI720775 PQM720767:PQM720775 PGQ720767:PGQ720775 OWU720767:OWU720775 OMY720767:OMY720775 ODC720767:ODC720775 NTG720767:NTG720775 NJK720767:NJK720775 MZO720767:MZO720775 MPS720767:MPS720775 MFW720767:MFW720775 LWA720767:LWA720775 LME720767:LME720775 LCI720767:LCI720775 KSM720767:KSM720775 KIQ720767:KIQ720775 JYU720767:JYU720775 JOY720767:JOY720775 JFC720767:JFC720775 IVG720767:IVG720775 ILK720767:ILK720775 IBO720767:IBO720775 HRS720767:HRS720775 HHW720767:HHW720775 GYA720767:GYA720775 GOE720767:GOE720775 GEI720767:GEI720775 FUM720767:FUM720775 FKQ720767:FKQ720775 FAU720767:FAU720775 EQY720767:EQY720775 EHC720767:EHC720775 DXG720767:DXG720775 DNK720767:DNK720775 DDO720767:DDO720775 CTS720767:CTS720775 CJW720767:CJW720775 CAA720767:CAA720775 BQE720767:BQE720775 BGI720767:BGI720775 AWM720767:AWM720775 AMQ720767:AMQ720775 ACU720767:ACU720775 SY720767:SY720775 JC720767:JC720775 G720767:G720775 WVO655231:WVO655239 WLS655231:WLS655239 WBW655231:WBW655239 VSA655231:VSA655239 VIE655231:VIE655239 UYI655231:UYI655239 UOM655231:UOM655239 UEQ655231:UEQ655239 TUU655231:TUU655239 TKY655231:TKY655239 TBC655231:TBC655239 SRG655231:SRG655239 SHK655231:SHK655239 RXO655231:RXO655239 RNS655231:RNS655239 RDW655231:RDW655239 QUA655231:QUA655239 QKE655231:QKE655239 QAI655231:QAI655239 PQM655231:PQM655239 PGQ655231:PGQ655239 OWU655231:OWU655239 OMY655231:OMY655239 ODC655231:ODC655239 NTG655231:NTG655239 NJK655231:NJK655239 MZO655231:MZO655239 MPS655231:MPS655239 MFW655231:MFW655239 LWA655231:LWA655239 LME655231:LME655239 LCI655231:LCI655239 KSM655231:KSM655239 KIQ655231:KIQ655239 JYU655231:JYU655239 JOY655231:JOY655239 JFC655231:JFC655239 IVG655231:IVG655239 ILK655231:ILK655239 IBO655231:IBO655239 HRS655231:HRS655239 HHW655231:HHW655239 GYA655231:GYA655239 GOE655231:GOE655239 GEI655231:GEI655239 FUM655231:FUM655239 FKQ655231:FKQ655239 FAU655231:FAU655239 EQY655231:EQY655239 EHC655231:EHC655239 DXG655231:DXG655239 DNK655231:DNK655239 DDO655231:DDO655239 CTS655231:CTS655239 CJW655231:CJW655239 CAA655231:CAA655239 BQE655231:BQE655239 BGI655231:BGI655239 AWM655231:AWM655239 AMQ655231:AMQ655239 ACU655231:ACU655239 SY655231:SY655239 JC655231:JC655239 G655231:G655239 WVO589695:WVO589703 WLS589695:WLS589703 WBW589695:WBW589703 VSA589695:VSA589703 VIE589695:VIE589703 UYI589695:UYI589703 UOM589695:UOM589703 UEQ589695:UEQ589703 TUU589695:TUU589703 TKY589695:TKY589703 TBC589695:TBC589703 SRG589695:SRG589703 SHK589695:SHK589703 RXO589695:RXO589703 RNS589695:RNS589703 RDW589695:RDW589703 QUA589695:QUA589703 QKE589695:QKE589703 QAI589695:QAI589703 PQM589695:PQM589703 PGQ589695:PGQ589703 OWU589695:OWU589703 OMY589695:OMY589703 ODC589695:ODC589703 NTG589695:NTG589703 NJK589695:NJK589703 MZO589695:MZO589703 MPS589695:MPS589703 MFW589695:MFW589703 LWA589695:LWA589703 LME589695:LME589703 LCI589695:LCI589703 KSM589695:KSM589703 KIQ589695:KIQ589703 JYU589695:JYU589703 JOY589695:JOY589703 JFC589695:JFC589703 IVG589695:IVG589703 ILK589695:ILK589703 IBO589695:IBO589703 HRS589695:HRS589703 HHW589695:HHW589703 GYA589695:GYA589703 GOE589695:GOE589703 GEI589695:GEI589703 FUM589695:FUM589703 FKQ589695:FKQ589703 FAU589695:FAU589703 EQY589695:EQY589703 EHC589695:EHC589703 DXG589695:DXG589703 DNK589695:DNK589703 DDO589695:DDO589703 CTS589695:CTS589703 CJW589695:CJW589703 CAA589695:CAA589703 BQE589695:BQE589703 BGI589695:BGI589703 AWM589695:AWM589703 AMQ589695:AMQ589703 ACU589695:ACU589703 SY589695:SY589703 JC589695:JC589703 G589695:G589703 WVO524159:WVO524167 WLS524159:WLS524167 WBW524159:WBW524167 VSA524159:VSA524167 VIE524159:VIE524167 UYI524159:UYI524167 UOM524159:UOM524167 UEQ524159:UEQ524167 TUU524159:TUU524167 TKY524159:TKY524167 TBC524159:TBC524167 SRG524159:SRG524167 SHK524159:SHK524167 RXO524159:RXO524167 RNS524159:RNS524167 RDW524159:RDW524167 QUA524159:QUA524167 QKE524159:QKE524167 QAI524159:QAI524167 PQM524159:PQM524167 PGQ524159:PGQ524167 OWU524159:OWU524167 OMY524159:OMY524167 ODC524159:ODC524167 NTG524159:NTG524167 NJK524159:NJK524167 MZO524159:MZO524167 MPS524159:MPS524167 MFW524159:MFW524167 LWA524159:LWA524167 LME524159:LME524167 LCI524159:LCI524167 KSM524159:KSM524167 KIQ524159:KIQ524167 JYU524159:JYU524167 JOY524159:JOY524167 JFC524159:JFC524167 IVG524159:IVG524167 ILK524159:ILK524167 IBO524159:IBO524167 HRS524159:HRS524167 HHW524159:HHW524167 GYA524159:GYA524167 GOE524159:GOE524167 GEI524159:GEI524167 FUM524159:FUM524167 FKQ524159:FKQ524167 FAU524159:FAU524167 EQY524159:EQY524167 EHC524159:EHC524167 DXG524159:DXG524167 DNK524159:DNK524167 DDO524159:DDO524167 CTS524159:CTS524167 CJW524159:CJW524167 CAA524159:CAA524167 BQE524159:BQE524167 BGI524159:BGI524167 AWM524159:AWM524167 AMQ524159:AMQ524167 ACU524159:ACU524167 SY524159:SY524167 JC524159:JC524167 G524159:G524167 WVO458623:WVO458631 WLS458623:WLS458631 WBW458623:WBW458631 VSA458623:VSA458631 VIE458623:VIE458631 UYI458623:UYI458631 UOM458623:UOM458631 UEQ458623:UEQ458631 TUU458623:TUU458631 TKY458623:TKY458631 TBC458623:TBC458631 SRG458623:SRG458631 SHK458623:SHK458631 RXO458623:RXO458631 RNS458623:RNS458631 RDW458623:RDW458631 QUA458623:QUA458631 QKE458623:QKE458631 QAI458623:QAI458631 PQM458623:PQM458631 PGQ458623:PGQ458631 OWU458623:OWU458631 OMY458623:OMY458631 ODC458623:ODC458631 NTG458623:NTG458631 NJK458623:NJK458631 MZO458623:MZO458631 MPS458623:MPS458631 MFW458623:MFW458631 LWA458623:LWA458631 LME458623:LME458631 LCI458623:LCI458631 KSM458623:KSM458631 KIQ458623:KIQ458631 JYU458623:JYU458631 JOY458623:JOY458631 JFC458623:JFC458631 IVG458623:IVG458631 ILK458623:ILK458631 IBO458623:IBO458631 HRS458623:HRS458631 HHW458623:HHW458631 GYA458623:GYA458631 GOE458623:GOE458631 GEI458623:GEI458631 FUM458623:FUM458631 FKQ458623:FKQ458631 FAU458623:FAU458631 EQY458623:EQY458631 EHC458623:EHC458631 DXG458623:DXG458631 DNK458623:DNK458631 DDO458623:DDO458631 CTS458623:CTS458631 CJW458623:CJW458631 CAA458623:CAA458631 BQE458623:BQE458631 BGI458623:BGI458631 AWM458623:AWM458631 AMQ458623:AMQ458631 ACU458623:ACU458631 SY458623:SY458631 JC458623:JC458631 G458623:G458631 WVO393087:WVO393095 WLS393087:WLS393095 WBW393087:WBW393095 VSA393087:VSA393095 VIE393087:VIE393095 UYI393087:UYI393095 UOM393087:UOM393095 UEQ393087:UEQ393095 TUU393087:TUU393095 TKY393087:TKY393095 TBC393087:TBC393095 SRG393087:SRG393095 SHK393087:SHK393095 RXO393087:RXO393095 RNS393087:RNS393095 RDW393087:RDW393095 QUA393087:QUA393095 QKE393087:QKE393095 QAI393087:QAI393095 PQM393087:PQM393095 PGQ393087:PGQ393095 OWU393087:OWU393095 OMY393087:OMY393095 ODC393087:ODC393095 NTG393087:NTG393095 NJK393087:NJK393095 MZO393087:MZO393095 MPS393087:MPS393095 MFW393087:MFW393095 LWA393087:LWA393095 LME393087:LME393095 LCI393087:LCI393095 KSM393087:KSM393095 KIQ393087:KIQ393095 JYU393087:JYU393095 JOY393087:JOY393095 JFC393087:JFC393095 IVG393087:IVG393095 ILK393087:ILK393095 IBO393087:IBO393095 HRS393087:HRS393095 HHW393087:HHW393095 GYA393087:GYA393095 GOE393087:GOE393095 GEI393087:GEI393095 FUM393087:FUM393095 FKQ393087:FKQ393095 FAU393087:FAU393095 EQY393087:EQY393095 EHC393087:EHC393095 DXG393087:DXG393095 DNK393087:DNK393095 DDO393087:DDO393095 CTS393087:CTS393095 CJW393087:CJW393095 CAA393087:CAA393095 BQE393087:BQE393095 BGI393087:BGI393095 AWM393087:AWM393095 AMQ393087:AMQ393095 ACU393087:ACU393095 SY393087:SY393095 JC393087:JC393095 G393087:G393095 WVO327551:WVO327559 WLS327551:WLS327559 WBW327551:WBW327559 VSA327551:VSA327559 VIE327551:VIE327559 UYI327551:UYI327559 UOM327551:UOM327559 UEQ327551:UEQ327559 TUU327551:TUU327559 TKY327551:TKY327559 TBC327551:TBC327559 SRG327551:SRG327559 SHK327551:SHK327559 RXO327551:RXO327559 RNS327551:RNS327559 RDW327551:RDW327559 QUA327551:QUA327559 QKE327551:QKE327559 QAI327551:QAI327559 PQM327551:PQM327559 PGQ327551:PGQ327559 OWU327551:OWU327559 OMY327551:OMY327559 ODC327551:ODC327559 NTG327551:NTG327559 NJK327551:NJK327559 MZO327551:MZO327559 MPS327551:MPS327559 MFW327551:MFW327559 LWA327551:LWA327559 LME327551:LME327559 LCI327551:LCI327559 KSM327551:KSM327559 KIQ327551:KIQ327559 JYU327551:JYU327559 JOY327551:JOY327559 JFC327551:JFC327559 IVG327551:IVG327559 ILK327551:ILK327559 IBO327551:IBO327559 HRS327551:HRS327559 HHW327551:HHW327559 GYA327551:GYA327559 GOE327551:GOE327559 GEI327551:GEI327559 FUM327551:FUM327559 FKQ327551:FKQ327559 FAU327551:FAU327559 EQY327551:EQY327559 EHC327551:EHC327559 DXG327551:DXG327559 DNK327551:DNK327559 DDO327551:DDO327559 CTS327551:CTS327559 CJW327551:CJW327559 CAA327551:CAA327559 BQE327551:BQE327559 BGI327551:BGI327559 AWM327551:AWM327559 AMQ327551:AMQ327559 ACU327551:ACU327559 SY327551:SY327559 JC327551:JC327559 G327551:G327559 WVO262015:WVO262023 WLS262015:WLS262023 WBW262015:WBW262023 VSA262015:VSA262023 VIE262015:VIE262023 UYI262015:UYI262023 UOM262015:UOM262023 UEQ262015:UEQ262023 TUU262015:TUU262023 TKY262015:TKY262023 TBC262015:TBC262023 SRG262015:SRG262023 SHK262015:SHK262023 RXO262015:RXO262023 RNS262015:RNS262023 RDW262015:RDW262023 QUA262015:QUA262023 QKE262015:QKE262023 QAI262015:QAI262023 PQM262015:PQM262023 PGQ262015:PGQ262023 OWU262015:OWU262023 OMY262015:OMY262023 ODC262015:ODC262023 NTG262015:NTG262023 NJK262015:NJK262023 MZO262015:MZO262023 MPS262015:MPS262023 MFW262015:MFW262023 LWA262015:LWA262023 LME262015:LME262023 LCI262015:LCI262023 KSM262015:KSM262023 KIQ262015:KIQ262023 JYU262015:JYU262023 JOY262015:JOY262023 JFC262015:JFC262023 IVG262015:IVG262023 ILK262015:ILK262023 IBO262015:IBO262023 HRS262015:HRS262023 HHW262015:HHW262023 GYA262015:GYA262023 GOE262015:GOE262023 GEI262015:GEI262023 FUM262015:FUM262023 FKQ262015:FKQ262023 FAU262015:FAU262023 EQY262015:EQY262023 EHC262015:EHC262023 DXG262015:DXG262023 DNK262015:DNK262023 DDO262015:DDO262023 CTS262015:CTS262023 CJW262015:CJW262023 CAA262015:CAA262023 BQE262015:BQE262023 BGI262015:BGI262023 AWM262015:AWM262023 AMQ262015:AMQ262023 ACU262015:ACU262023 SY262015:SY262023 JC262015:JC262023 G262015:G262023 WVO196479:WVO196487 WLS196479:WLS196487 WBW196479:WBW196487 VSA196479:VSA196487 VIE196479:VIE196487 UYI196479:UYI196487 UOM196479:UOM196487 UEQ196479:UEQ196487 TUU196479:TUU196487 TKY196479:TKY196487 TBC196479:TBC196487 SRG196479:SRG196487 SHK196479:SHK196487 RXO196479:RXO196487 RNS196479:RNS196487 RDW196479:RDW196487 QUA196479:QUA196487 QKE196479:QKE196487 QAI196479:QAI196487 PQM196479:PQM196487 PGQ196479:PGQ196487 OWU196479:OWU196487 OMY196479:OMY196487 ODC196479:ODC196487 NTG196479:NTG196487 NJK196479:NJK196487 MZO196479:MZO196487 MPS196479:MPS196487 MFW196479:MFW196487 LWA196479:LWA196487 LME196479:LME196487 LCI196479:LCI196487 KSM196479:KSM196487 KIQ196479:KIQ196487 JYU196479:JYU196487 JOY196479:JOY196487 JFC196479:JFC196487 IVG196479:IVG196487 ILK196479:ILK196487 IBO196479:IBO196487 HRS196479:HRS196487 HHW196479:HHW196487 GYA196479:GYA196487 GOE196479:GOE196487 GEI196479:GEI196487 FUM196479:FUM196487 FKQ196479:FKQ196487 FAU196479:FAU196487 EQY196479:EQY196487 EHC196479:EHC196487 DXG196479:DXG196487 DNK196479:DNK196487 DDO196479:DDO196487 CTS196479:CTS196487 CJW196479:CJW196487 CAA196479:CAA196487 BQE196479:BQE196487 BGI196479:BGI196487 AWM196479:AWM196487 AMQ196479:AMQ196487 ACU196479:ACU196487 SY196479:SY196487 JC196479:JC196487 G196479:G196487 WVO130943:WVO130951 WLS130943:WLS130951 WBW130943:WBW130951 VSA130943:VSA130951 VIE130943:VIE130951 UYI130943:UYI130951 UOM130943:UOM130951 UEQ130943:UEQ130951 TUU130943:TUU130951 TKY130943:TKY130951 TBC130943:TBC130951 SRG130943:SRG130951 SHK130943:SHK130951 RXO130943:RXO130951 RNS130943:RNS130951 RDW130943:RDW130951 QUA130943:QUA130951 QKE130943:QKE130951 QAI130943:QAI130951 PQM130943:PQM130951 PGQ130943:PGQ130951 OWU130943:OWU130951 OMY130943:OMY130951 ODC130943:ODC130951 NTG130943:NTG130951 NJK130943:NJK130951 MZO130943:MZO130951 MPS130943:MPS130951 MFW130943:MFW130951 LWA130943:LWA130951 LME130943:LME130951 LCI130943:LCI130951 KSM130943:KSM130951 KIQ130943:KIQ130951 JYU130943:JYU130951 JOY130943:JOY130951 JFC130943:JFC130951 IVG130943:IVG130951 ILK130943:ILK130951 IBO130943:IBO130951 HRS130943:HRS130951 HHW130943:HHW130951 GYA130943:GYA130951 GOE130943:GOE130951 GEI130943:GEI130951 FUM130943:FUM130951 FKQ130943:FKQ130951 FAU130943:FAU130951 EQY130943:EQY130951 EHC130943:EHC130951 DXG130943:DXG130951 DNK130943:DNK130951 DDO130943:DDO130951 CTS130943:CTS130951 CJW130943:CJW130951 CAA130943:CAA130951 BQE130943:BQE130951 BGI130943:BGI130951 AWM130943:AWM130951 AMQ130943:AMQ130951 ACU130943:ACU130951 SY130943:SY130951 JC130943:JC130951 G130943:G130951 WVO65407:WVO65415 WLS65407:WLS65415 WBW65407:WBW65415 VSA65407:VSA65415 VIE65407:VIE65415 UYI65407:UYI65415 UOM65407:UOM65415 UEQ65407:UEQ65415 TUU65407:TUU65415 TKY65407:TKY65415 TBC65407:TBC65415 SRG65407:SRG65415 SHK65407:SHK65415 RXO65407:RXO65415 RNS65407:RNS65415 RDW65407:RDW65415 QUA65407:QUA65415 QKE65407:QKE65415 QAI65407:QAI65415 PQM65407:PQM65415 PGQ65407:PGQ65415 OWU65407:OWU65415 OMY65407:OMY65415 ODC65407:ODC65415 NTG65407:NTG65415 NJK65407:NJK65415 MZO65407:MZO65415 MPS65407:MPS65415 MFW65407:MFW65415 LWA65407:LWA65415 LME65407:LME65415 LCI65407:LCI65415 KSM65407:KSM65415 KIQ65407:KIQ65415 JYU65407:JYU65415 JOY65407:JOY65415 JFC65407:JFC65415 IVG65407:IVG65415 ILK65407:ILK65415 IBO65407:IBO65415 HRS65407:HRS65415 HHW65407:HHW65415 GYA65407:GYA65415 GOE65407:GOE65415 GEI65407:GEI65415 FUM65407:FUM65415 FKQ65407:FKQ65415 FAU65407:FAU65415 EQY65407:EQY65415 EHC65407:EHC65415 DXG65407:DXG65415 DNK65407:DNK65415 DDO65407:DDO65415 CTS65407:CTS65415 CJW65407:CJW65415 CAA65407:CAA65415 BQE65407:BQE65415 BGI65407:BGI65415 AWM65407:AWM65415 AMQ65407:AMQ65415 ACU65407:ACU65415 SY65407:SY65415 JC65407:JC65415 G65407:G65415 WVO15:WVO28 WLS15:WLS28 WBW15:WBW28 VSA15:VSA28 VIE15:VIE28 UYI15:UYI28 UOM15:UOM28 UEQ15:UEQ28 TUU15:TUU28 TKY15:TKY28 TBC15:TBC28 SRG15:SRG28 SHK15:SHK28 RXO15:RXO28 RNS15:RNS28 RDW15:RDW28 QUA15:QUA28 QKE15:QKE28 QAI15:QAI28 PQM15:PQM28 PGQ15:PGQ28 OWU15:OWU28 OMY15:OMY28 ODC15:ODC28 NTG15:NTG28 NJK15:NJK28 MZO15:MZO28 MPS15:MPS28 MFW15:MFW28 LWA15:LWA28 LME15:LME28 LCI15:LCI28 KSM15:KSM28 KIQ15:KIQ28 JYU15:JYU28 JOY15:JOY28 JFC15:JFC28 IVG15:IVG28 ILK15:ILK28 IBO15:IBO28 HRS15:HRS28 HHW15:HHW28 GYA15:GYA28 GOE15:GOE28 GEI15:GEI28 FUM15:FUM28 FKQ15:FKQ28 FAU15:FAU28 EQY15:EQY28 EHC15:EHC28 DXG15:DXG28 DNK15:DNK28 DDO15:DDO28 CTS15:CTS28 CJW15:CJW28 CAA15:CAA28 BQE15:BQE28 BGI15:BGI28 AWM15:AWM28 AMQ15:AMQ28 ACU15:ACU28 SY15:SY28 JC15:JC28 G6:G28">
      <formula1>$I$23:$I$26</formula1>
    </dataValidation>
  </dataValidations>
  <pageMargins left="0.74803149606299213" right="0.74803149606299213" top="0.98425196850393704" bottom="0.98425196850393704" header="0" footer="0"/>
  <pageSetup paperSize="5" scale="44" orientation="landscape" r:id="rId1"/>
  <headerFooter alignWithMargins="0"/>
  <rowBreaks count="1" manualBreakCount="1">
    <brk id="29" max="16383"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MAPA DE RIESGOS </vt:lpstr>
      <vt:lpstr>1.Instructivo</vt:lpstr>
      <vt:lpstr>2.Identificación de Riesgos</vt:lpstr>
      <vt:lpstr>3.Riesgo Inherentes</vt:lpstr>
      <vt:lpstr>4.Mapa Calor Riesgo Inherente</vt:lpstr>
      <vt:lpstr>5.Controles y Acciones</vt:lpstr>
      <vt:lpstr>6.Riesgo Residual</vt:lpstr>
      <vt:lpstr>7.Mapa de Calor Riesgo Residual</vt:lpstr>
      <vt:lpstr>8.Formulas</vt:lpstr>
      <vt:lpstr>'8.Formulas'!Área_de_impresión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PAULANDREA</dc:creator>
  <cp:lastModifiedBy>AUXPLANEACION03</cp:lastModifiedBy>
  <cp:lastPrinted>2021-12-20T20:18:28Z</cp:lastPrinted>
  <dcterms:created xsi:type="dcterms:W3CDTF">2014-06-18T15:40:35Z</dcterms:created>
  <dcterms:modified xsi:type="dcterms:W3CDTF">2025-07-25T20:53:36Z</dcterms:modified>
</cp:coreProperties>
</file>