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Gobernación 2025\MIGP 2025\MAPA RIESGOS INSTITUCIONALES\Hacienda\"/>
    </mc:Choice>
  </mc:AlternateContent>
  <bookViews>
    <workbookView xWindow="0" yWindow="0" windowWidth="13125" windowHeight="948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ANALISIS DE CAUSAS" sheetId="21" r:id="rId8"/>
    <sheet name="ESTRATEGIAS DOFA" sheetId="22" r:id="rId9"/>
    <sheet name="Opciones Tratamiento" sheetId="16" state="hidden" r:id="rId10"/>
    <sheet name="Hoja1" sheetId="11" state="hidden" r:id="rId11"/>
  </sheets>
  <externalReferences>
    <externalReference r:id="rId12"/>
  </externalReferences>
  <calcPr calcId="162913"/>
  <pivotCaches>
    <pivotCache cacheId="9" r:id="rId13"/>
  </pivotCaches>
</workbook>
</file>

<file path=xl/calcChain.xml><?xml version="1.0" encoding="utf-8"?>
<calcChain xmlns="http://schemas.openxmlformats.org/spreadsheetml/2006/main">
  <c r="AM12" i="1" l="1"/>
  <c r="AR13" i="1"/>
  <c r="AR14" i="1"/>
  <c r="AR15" i="1"/>
  <c r="AR16" i="1"/>
  <c r="AR17" i="1"/>
  <c r="AR18" i="1"/>
  <c r="AR19" i="1"/>
  <c r="AR20" i="1"/>
  <c r="AR21" i="1"/>
  <c r="AR22" i="1"/>
  <c r="AR23" i="1"/>
  <c r="AR24" i="1"/>
  <c r="AR25" i="1"/>
  <c r="AR26" i="1"/>
  <c r="AR27" i="1"/>
  <c r="AR28" i="1"/>
  <c r="AR29" i="1"/>
  <c r="AR30" i="1"/>
  <c r="AR31" i="1"/>
  <c r="AR32" i="1"/>
  <c r="AR33" i="1"/>
  <c r="AR34" i="1"/>
  <c r="AR35" i="1"/>
  <c r="AR36" i="1"/>
  <c r="AR48" i="1"/>
  <c r="AR12" i="1"/>
  <c r="AM13" i="1"/>
  <c r="AM14" i="1"/>
  <c r="AM18" i="1"/>
  <c r="AM19" i="1"/>
  <c r="AM20" i="1"/>
  <c r="AM21" i="1"/>
  <c r="AM22" i="1"/>
  <c r="AM23" i="1"/>
  <c r="AM24" i="1"/>
  <c r="AM25" i="1"/>
  <c r="AM26" i="1"/>
  <c r="AM27" i="1"/>
  <c r="AM28" i="1"/>
  <c r="AM29" i="1"/>
  <c r="AM30" i="1"/>
  <c r="AM31" i="1"/>
  <c r="AM32" i="1"/>
  <c r="AM33" i="1"/>
  <c r="AM34" i="1"/>
  <c r="AM35" i="1"/>
  <c r="AM36" i="1"/>
  <c r="AM48" i="1"/>
  <c r="H12" i="1"/>
  <c r="I12" i="1" s="1"/>
  <c r="K12" i="1"/>
  <c r="L12" i="1" s="1"/>
  <c r="AB14" i="1"/>
  <c r="AA14" i="1" s="1"/>
  <c r="AB15" i="1"/>
  <c r="AA15" i="1" s="1"/>
  <c r="AB16" i="1"/>
  <c r="AA16" i="1" s="1"/>
  <c r="AB17" i="1"/>
  <c r="AA17" i="1" s="1"/>
  <c r="AB19" i="1"/>
  <c r="AA19" i="1" s="1"/>
  <c r="AI27" i="19" s="1"/>
  <c r="AB20" i="1"/>
  <c r="AA20" i="1"/>
  <c r="AB21" i="1"/>
  <c r="AA21" i="1" s="1"/>
  <c r="AB22" i="1"/>
  <c r="AA22" i="1"/>
  <c r="AB23" i="1"/>
  <c r="AA23" i="1" s="1"/>
  <c r="AB37" i="1"/>
  <c r="AA37" i="1" s="1"/>
  <c r="AB38" i="1"/>
  <c r="AA38" i="1" s="1"/>
  <c r="L30" i="19" s="1"/>
  <c r="AB39" i="1"/>
  <c r="AA39" i="1" s="1"/>
  <c r="AB40" i="1"/>
  <c r="AA40" i="1" s="1"/>
  <c r="AB41" i="1"/>
  <c r="AA41" i="1" s="1"/>
  <c r="Y14" i="1"/>
  <c r="L36" i="19" s="1"/>
  <c r="Y15" i="1"/>
  <c r="Y16" i="1"/>
  <c r="AL6" i="19" s="1"/>
  <c r="Y17" i="1"/>
  <c r="AG6" i="19" s="1"/>
  <c r="Y19" i="1"/>
  <c r="Y20" i="1"/>
  <c r="Y21" i="1"/>
  <c r="AC21" i="1" s="1"/>
  <c r="Y22" i="1"/>
  <c r="Y23" i="1"/>
  <c r="AC23" i="1" s="1"/>
  <c r="Y24" i="1"/>
  <c r="Y30" i="1"/>
  <c r="Y36" i="1"/>
  <c r="Y37" i="1"/>
  <c r="K50" i="19" s="1"/>
  <c r="Y38" i="1"/>
  <c r="X50" i="19" s="1"/>
  <c r="Y39" i="1"/>
  <c r="Y40" i="1"/>
  <c r="Z20" i="19" s="1"/>
  <c r="Y41"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8" i="1"/>
  <c r="T49" i="1"/>
  <c r="T50" i="1"/>
  <c r="T51" i="1"/>
  <c r="T52" i="1"/>
  <c r="T53" i="1"/>
  <c r="T54" i="1"/>
  <c r="T12" i="1"/>
  <c r="Z36" i="1"/>
  <c r="Z30" i="1"/>
  <c r="Z24" i="1"/>
  <c r="Z19" i="1"/>
  <c r="Z14" i="1"/>
  <c r="I36" i="1"/>
  <c r="Q42" i="1"/>
  <c r="H42" i="1"/>
  <c r="I42" i="1" s="1"/>
  <c r="Q53" i="1"/>
  <c r="AB53" i="1" s="1"/>
  <c r="AA53" i="1" s="1"/>
  <c r="Q52" i="1"/>
  <c r="Q51" i="1"/>
  <c r="AB51" i="1" s="1"/>
  <c r="AA51" i="1" s="1"/>
  <c r="Q50" i="1"/>
  <c r="AB50" i="1"/>
  <c r="AA50" i="1"/>
  <c r="Q49" i="1"/>
  <c r="AB49" i="1" s="1"/>
  <c r="AA49" i="1" s="1"/>
  <c r="Q48" i="1"/>
  <c r="H48" i="1"/>
  <c r="I48" i="1" s="1"/>
  <c r="Q18" i="1"/>
  <c r="X18" i="1" s="1"/>
  <c r="H18" i="1"/>
  <c r="I18" i="1" s="1"/>
  <c r="Q13" i="1"/>
  <c r="AB13" i="1"/>
  <c r="AA13" i="1"/>
  <c r="Q12" i="1"/>
  <c r="AC20" i="1"/>
  <c r="AC40" i="1"/>
  <c r="W51" i="19"/>
  <c r="X51" i="1"/>
  <c r="Y51" i="1" s="1"/>
  <c r="S22" i="19" s="1"/>
  <c r="X53" i="1"/>
  <c r="F221" i="13"/>
  <c r="F211" i="13"/>
  <c r="F212" i="13"/>
  <c r="F213" i="13"/>
  <c r="F214" i="13"/>
  <c r="F215" i="13"/>
  <c r="F216" i="13"/>
  <c r="F217" i="13"/>
  <c r="F218" i="13"/>
  <c r="F219" i="13"/>
  <c r="F220" i="13"/>
  <c r="F210" i="13"/>
  <c r="Q54"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71" i="1"/>
  <c r="Q71" i="1"/>
  <c r="T70" i="1"/>
  <c r="Q70" i="1"/>
  <c r="T69" i="1"/>
  <c r="Q69" i="1"/>
  <c r="T68" i="1"/>
  <c r="Q68" i="1"/>
  <c r="T67" i="1"/>
  <c r="Q67" i="1"/>
  <c r="T66" i="1"/>
  <c r="Q66" i="1"/>
  <c r="H66" i="1"/>
  <c r="I66" i="1"/>
  <c r="T65" i="1"/>
  <c r="Q65" i="1"/>
  <c r="X65" i="1" s="1"/>
  <c r="Z65" i="1" s="1"/>
  <c r="T64" i="1"/>
  <c r="Q64" i="1"/>
  <c r="T63" i="1"/>
  <c r="Q63" i="1"/>
  <c r="T62" i="1"/>
  <c r="Q62" i="1"/>
  <c r="T61" i="1"/>
  <c r="Q61" i="1"/>
  <c r="T60" i="1"/>
  <c r="Q60" i="1"/>
  <c r="X61" i="1" s="1"/>
  <c r="Y61" i="1" s="1"/>
  <c r="H60" i="1"/>
  <c r="I60" i="1"/>
  <c r="T59" i="1"/>
  <c r="Q59" i="1"/>
  <c r="T58" i="1"/>
  <c r="Q58" i="1"/>
  <c r="T57" i="1"/>
  <c r="Q57" i="1"/>
  <c r="T56" i="1"/>
  <c r="Q56" i="1"/>
  <c r="AB56" i="1"/>
  <c r="AA56" i="1"/>
  <c r="T55" i="1"/>
  <c r="Q55" i="1"/>
  <c r="AB55" i="1" s="1"/>
  <c r="AA55" i="1" s="1"/>
  <c r="H54" i="1"/>
  <c r="I54" i="1" s="1"/>
  <c r="Q35" i="1"/>
  <c r="AB35" i="1" s="1"/>
  <c r="AA35" i="1" s="1"/>
  <c r="Q34" i="1"/>
  <c r="AB34" i="1" s="1"/>
  <c r="AA34" i="1" s="1"/>
  <c r="Q33" i="1"/>
  <c r="AB33" i="1" s="1"/>
  <c r="AA33" i="1" s="1"/>
  <c r="Q32" i="1"/>
  <c r="AB32" i="1" s="1"/>
  <c r="AA32" i="1" s="1"/>
  <c r="Q31" i="1"/>
  <c r="AB31" i="1" s="1"/>
  <c r="AA31" i="1" s="1"/>
  <c r="H30" i="1"/>
  <c r="I30" i="1"/>
  <c r="Q29" i="1"/>
  <c r="X29" i="1" s="1"/>
  <c r="AB29" i="1"/>
  <c r="AA29" i="1"/>
  <c r="Q28" i="1"/>
  <c r="AB28" i="1" s="1"/>
  <c r="AA28" i="1" s="1"/>
  <c r="Q27" i="1"/>
  <c r="AB27" i="1" s="1"/>
  <c r="AA27" i="1" s="1"/>
  <c r="Q26" i="1"/>
  <c r="AB26" i="1" s="1"/>
  <c r="AA26" i="1" s="1"/>
  <c r="Q25" i="1"/>
  <c r="X25" i="1" s="1"/>
  <c r="AB25" i="1"/>
  <c r="AA25" i="1"/>
  <c r="H24" i="1"/>
  <c r="I24" i="1" s="1"/>
  <c r="X66" i="1"/>
  <c r="X67" i="1"/>
  <c r="Z67" i="1" s="1"/>
  <c r="Y67" i="1"/>
  <c r="Z61" i="1"/>
  <c r="X62" i="1"/>
  <c r="Y62" i="1" s="1"/>
  <c r="X31" i="1"/>
  <c r="Y31" i="1" s="1"/>
  <c r="AI39" i="19" s="1"/>
  <c r="X26" i="1"/>
  <c r="Z62" i="1"/>
  <c r="X63" i="1"/>
  <c r="X57" i="1"/>
  <c r="Y57" i="1" s="1"/>
  <c r="AE13" i="19" s="1"/>
  <c r="X68" i="1"/>
  <c r="Y68" i="1" s="1"/>
  <c r="AC68" i="1" s="1"/>
  <c r="Y63" i="1"/>
  <c r="Z63" i="1"/>
  <c r="Z57" i="1"/>
  <c r="X58" i="1"/>
  <c r="Y58" i="1" s="1"/>
  <c r="T23" i="19" s="1"/>
  <c r="X27" i="1"/>
  <c r="Z27" i="1" s="1"/>
  <c r="Z68" i="1"/>
  <c r="X69" i="1"/>
  <c r="Z58" i="1"/>
  <c r="X59" i="1"/>
  <c r="Z59" i="1" s="1"/>
  <c r="Y59" i="1"/>
  <c r="X64" i="1"/>
  <c r="Y64" i="1" s="1"/>
  <c r="N14" i="19" s="1"/>
  <c r="X28" i="1"/>
  <c r="Z28" i="1" s="1"/>
  <c r="Y28" i="1"/>
  <c r="AB68" i="1"/>
  <c r="AB67" i="1"/>
  <c r="AA67" i="1"/>
  <c r="W45" i="19" s="1"/>
  <c r="AA68" i="1"/>
  <c r="AB69" i="1"/>
  <c r="AB62" i="1"/>
  <c r="AA62" i="1" s="1"/>
  <c r="L24" i="19" s="1"/>
  <c r="AC47" i="19"/>
  <c r="Q7" i="19"/>
  <c r="AA69" i="1"/>
  <c r="Q35" i="19"/>
  <c r="Q15" i="19"/>
  <c r="K15" i="19"/>
  <c r="W25" i="19"/>
  <c r="W55" i="19"/>
  <c r="AD55" i="19"/>
  <c r="AD15" i="19"/>
  <c r="AB57" i="1"/>
  <c r="AA57" i="1" s="1"/>
  <c r="Y23" i="19" s="1"/>
  <c r="AC50" i="19"/>
  <c r="Q10" i="19"/>
  <c r="K40" i="19"/>
  <c r="AI40" i="19"/>
  <c r="AC10" i="19"/>
  <c r="AB63" i="1"/>
  <c r="AA63" i="1" s="1"/>
  <c r="AK34" i="19" s="1"/>
  <c r="AK12" i="19"/>
  <c r="L50" i="19"/>
  <c r="X20" i="19"/>
  <c r="AB58" i="1"/>
  <c r="AA58"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64" i="1"/>
  <c r="L54" i="19"/>
  <c r="AJ14" i="19"/>
  <c r="R14" i="19"/>
  <c r="X44" i="19"/>
  <c r="R24" i="19"/>
  <c r="L14" i="19"/>
  <c r="AJ54" i="19"/>
  <c r="AE54" i="19"/>
  <c r="M24" i="19"/>
  <c r="Y24" i="19"/>
  <c r="M14" i="19"/>
  <c r="AE44" i="19"/>
  <c r="AE24" i="19"/>
  <c r="M17" i="19"/>
  <c r="AE17" i="19"/>
  <c r="AK27" i="19"/>
  <c r="Y7" i="19"/>
  <c r="Y37" i="19"/>
  <c r="M27" i="19"/>
  <c r="S47" i="19"/>
  <c r="M7" i="19"/>
  <c r="M37" i="19"/>
  <c r="S17" i="19"/>
  <c r="AK7" i="19"/>
  <c r="AK47" i="19"/>
  <c r="AK37" i="19"/>
  <c r="AB59" i="1"/>
  <c r="AA59" i="1" s="1"/>
  <c r="O16" i="19"/>
  <c r="AA64" i="1"/>
  <c r="AB65" i="1"/>
  <c r="AA65" i="1"/>
  <c r="Y33" i="19"/>
  <c r="M43" i="19"/>
  <c r="AE53" i="19"/>
  <c r="Y53" i="19"/>
  <c r="AC57" i="1"/>
  <c r="N46" i="19"/>
  <c r="Z26" i="19"/>
  <c r="N26" i="19"/>
  <c r="Z16" i="19"/>
  <c r="AF54" i="19"/>
  <c r="AF34" i="19"/>
  <c r="AL14" i="19"/>
  <c r="T44" i="19"/>
  <c r="N24" i="19"/>
  <c r="AL44" i="19"/>
  <c r="Z44" i="19"/>
  <c r="T14" i="19"/>
  <c r="N54" i="19"/>
  <c r="Z14" i="19"/>
  <c r="AL54" i="19"/>
  <c r="T54" i="19"/>
  <c r="Z34" i="19"/>
  <c r="T43" i="19"/>
  <c r="N43" i="19"/>
  <c r="AL23" i="19"/>
  <c r="T3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AF10" i="19"/>
  <c r="N30" i="19"/>
  <c r="AL30" i="19"/>
  <c r="AL20" i="19"/>
  <c r="AF20" i="19"/>
  <c r="N40" i="19"/>
  <c r="K18" i="1"/>
  <c r="L18" i="1" s="1"/>
  <c r="X38" i="18" s="1"/>
  <c r="AB66" i="1"/>
  <c r="AA66" i="1"/>
  <c r="K49" i="1"/>
  <c r="K64" i="1"/>
  <c r="K34" i="1"/>
  <c r="K57" i="1"/>
  <c r="H210" i="13"/>
  <c r="K32" i="1"/>
  <c r="K52" i="1"/>
  <c r="K46" i="1"/>
  <c r="K28" i="1"/>
  <c r="K27" i="1"/>
  <c r="K23" i="1"/>
  <c r="K29" i="1"/>
  <c r="K37" i="1"/>
  <c r="K62" i="1"/>
  <c r="K53" i="1"/>
  <c r="K13" i="1"/>
  <c r="K69" i="1"/>
  <c r="K40" i="1"/>
  <c r="K70" i="1"/>
  <c r="K58" i="1"/>
  <c r="K61" i="1"/>
  <c r="K41" i="1"/>
  <c r="K71" i="1"/>
  <c r="K31" i="1"/>
  <c r="K44" i="1"/>
  <c r="K67" i="1"/>
  <c r="K39" i="1"/>
  <c r="K50" i="1"/>
  <c r="K17" i="1"/>
  <c r="K63" i="1"/>
  <c r="K43" i="1"/>
  <c r="K68" i="1"/>
  <c r="K45" i="1"/>
  <c r="K59" i="1"/>
  <c r="K33" i="1"/>
  <c r="K51" i="1"/>
  <c r="K56" i="1"/>
  <c r="K25" i="1"/>
  <c r="K47" i="1"/>
  <c r="K55" i="1"/>
  <c r="K35" i="1"/>
  <c r="K65" i="1"/>
  <c r="K26" i="1"/>
  <c r="K38" i="1"/>
  <c r="B221" i="13" a="1"/>
  <c r="AI29" i="19" l="1"/>
  <c r="Q9" i="19"/>
  <c r="X32" i="1"/>
  <c r="Y32" i="1" s="1"/>
  <c r="AB6" i="18"/>
  <c r="J14" i="18"/>
  <c r="P14" i="18"/>
  <c r="V30" i="18"/>
  <c r="J6" i="18"/>
  <c r="AB38" i="18"/>
  <c r="AB14" i="18"/>
  <c r="AB22" i="18"/>
  <c r="M12" i="1"/>
  <c r="AB12" i="1" s="1"/>
  <c r="AA12" i="1" s="1"/>
  <c r="P30" i="18"/>
  <c r="V6" i="18"/>
  <c r="V22" i="18"/>
  <c r="P38" i="18"/>
  <c r="J30" i="18"/>
  <c r="W11" i="19"/>
  <c r="AC11" i="19"/>
  <c r="AK42" i="19"/>
  <c r="Q11" i="19"/>
  <c r="K51" i="19"/>
  <c r="Z51" i="1"/>
  <c r="Q21" i="19"/>
  <c r="AC51" i="1"/>
  <c r="Y12" i="19"/>
  <c r="S32" i="19"/>
  <c r="AE52" i="19"/>
  <c r="AG50" i="19"/>
  <c r="U50" i="19"/>
  <c r="AA20" i="19"/>
  <c r="AA30" i="19"/>
  <c r="AM40" i="19"/>
  <c r="U10" i="19"/>
  <c r="AM50" i="19"/>
  <c r="AG30" i="19"/>
  <c r="AA50" i="19"/>
  <c r="AM30" i="19"/>
  <c r="U30" i="19"/>
  <c r="AA10" i="19"/>
  <c r="U20" i="19"/>
  <c r="U40" i="19"/>
  <c r="Z10" i="19"/>
  <c r="T20" i="19"/>
  <c r="O30" i="19"/>
  <c r="AL40" i="19"/>
  <c r="T10" i="19"/>
  <c r="N20" i="19"/>
  <c r="N50" i="19"/>
  <c r="Z40" i="19"/>
  <c r="AD30" i="19"/>
  <c r="AL10" i="19"/>
  <c r="AF30" i="19"/>
  <c r="Z30" i="19"/>
  <c r="AF40" i="19"/>
  <c r="T30" i="19"/>
  <c r="T40" i="19"/>
  <c r="AL50" i="19"/>
  <c r="T50" i="19"/>
  <c r="Z50" i="19"/>
  <c r="AF50" i="19"/>
  <c r="N10" i="19"/>
  <c r="AC37" i="1"/>
  <c r="L10" i="19"/>
  <c r="AC39" i="1"/>
  <c r="AE40" i="19"/>
  <c r="Y30" i="19"/>
  <c r="M30" i="19"/>
  <c r="AE50" i="19"/>
  <c r="Y20" i="19"/>
  <c r="AE20" i="19"/>
  <c r="AE10" i="19"/>
  <c r="S30" i="19"/>
  <c r="M20" i="19"/>
  <c r="AK30" i="19"/>
  <c r="AK50" i="19"/>
  <c r="Y40" i="19"/>
  <c r="M40" i="19"/>
  <c r="AK40" i="19"/>
  <c r="Y10" i="19"/>
  <c r="M50" i="19"/>
  <c r="AE30" i="19"/>
  <c r="S20" i="19"/>
  <c r="S40" i="19"/>
  <c r="AK10" i="19"/>
  <c r="S10" i="19"/>
  <c r="M10" i="19"/>
  <c r="Y50" i="19"/>
  <c r="AK20" i="19"/>
  <c r="S50" i="19"/>
  <c r="O10" i="19"/>
  <c r="O40" i="19"/>
  <c r="O20" i="19"/>
  <c r="AG20" i="19"/>
  <c r="O50" i="19"/>
  <c r="AC41" i="1"/>
  <c r="AA40" i="19"/>
  <c r="AM20" i="19"/>
  <c r="AG10" i="19"/>
  <c r="AM10" i="19"/>
  <c r="AG40" i="19"/>
  <c r="Q39" i="19"/>
  <c r="W39" i="19"/>
  <c r="Z32" i="1"/>
  <c r="K39" i="19"/>
  <c r="L29" i="19"/>
  <c r="X33" i="1"/>
  <c r="L19" i="19"/>
  <c r="X34" i="1"/>
  <c r="Z34" i="1" s="1"/>
  <c r="X35" i="1"/>
  <c r="M46" i="19"/>
  <c r="Y36" i="19"/>
  <c r="M6" i="19"/>
  <c r="AK16" i="19"/>
  <c r="AE26" i="19"/>
  <c r="AE6" i="19"/>
  <c r="T16" i="19"/>
  <c r="AF36" i="19"/>
  <c r="AF6" i="19"/>
  <c r="AA26" i="19"/>
  <c r="AL16" i="19"/>
  <c r="T6" i="19"/>
  <c r="AM26" i="19"/>
  <c r="N16" i="19"/>
  <c r="T46" i="19"/>
  <c r="AA6" i="19"/>
  <c r="N6" i="19"/>
  <c r="AF46" i="19"/>
  <c r="U6" i="19"/>
  <c r="AF16" i="19"/>
  <c r="Z46" i="19"/>
  <c r="AM16" i="19"/>
  <c r="AC17" i="1"/>
  <c r="T36" i="19"/>
  <c r="T26" i="19"/>
  <c r="AM46" i="19"/>
  <c r="AC16" i="1"/>
  <c r="AL46" i="19"/>
  <c r="Z6" i="19"/>
  <c r="N36" i="19"/>
  <c r="AF26" i="19"/>
  <c r="AM6" i="19"/>
  <c r="Z36" i="19"/>
  <c r="AL36" i="19"/>
  <c r="AL26" i="19"/>
  <c r="AM36" i="19"/>
  <c r="AG26" i="19"/>
  <c r="AA16" i="19"/>
  <c r="AJ36" i="19"/>
  <c r="U46" i="19"/>
  <c r="AG46" i="19"/>
  <c r="AD16" i="19"/>
  <c r="L16" i="19"/>
  <c r="R6" i="18"/>
  <c r="X6" i="19"/>
  <c r="AJ30" i="18"/>
  <c r="O46" i="19"/>
  <c r="AA36" i="19"/>
  <c r="X16" i="19"/>
  <c r="N18" i="1"/>
  <c r="U26" i="19"/>
  <c r="O6" i="19"/>
  <c r="AD30" i="18"/>
  <c r="O36" i="19"/>
  <c r="AG16" i="19"/>
  <c r="M18" i="1"/>
  <c r="AB18" i="1" s="1"/>
  <c r="AA18" i="1" s="1"/>
  <c r="U16" i="19"/>
  <c r="U36" i="19"/>
  <c r="O26" i="19"/>
  <c r="AA46" i="19"/>
  <c r="AG36" i="19"/>
  <c r="T18" i="19"/>
  <c r="N38" i="19"/>
  <c r="N18" i="19"/>
  <c r="N48" i="19"/>
  <c r="AL38" i="19"/>
  <c r="AF18" i="19"/>
  <c r="N8" i="19"/>
  <c r="AF28" i="19"/>
  <c r="T28" i="19"/>
  <c r="AF38" i="19"/>
  <c r="AL18" i="19"/>
  <c r="Z38" i="19"/>
  <c r="Z28" i="19"/>
  <c r="Z8" i="19"/>
  <c r="Z18" i="19"/>
  <c r="T48" i="19"/>
  <c r="AF8" i="19"/>
  <c r="T8" i="19"/>
  <c r="AL8" i="19"/>
  <c r="T38" i="19"/>
  <c r="Z48" i="19"/>
  <c r="AL48" i="19"/>
  <c r="AF48" i="19"/>
  <c r="AL28" i="19"/>
  <c r="N28" i="19"/>
  <c r="AG43" i="19"/>
  <c r="AG23" i="19"/>
  <c r="O13" i="19"/>
  <c r="U33" i="19"/>
  <c r="U53" i="19"/>
  <c r="O43" i="19"/>
  <c r="U23" i="19"/>
  <c r="AG53" i="19"/>
  <c r="AM13" i="19"/>
  <c r="AC59" i="1"/>
  <c r="U43" i="19"/>
  <c r="AM23" i="19"/>
  <c r="AM43" i="19"/>
  <c r="U13" i="19"/>
  <c r="AG13" i="19"/>
  <c r="O33" i="19"/>
  <c r="O53" i="19"/>
  <c r="AM33" i="19"/>
  <c r="AM53" i="19"/>
  <c r="AA23" i="19"/>
  <c r="AA53" i="19"/>
  <c r="AG33" i="19"/>
  <c r="AA43" i="19"/>
  <c r="AA33" i="19"/>
  <c r="O23" i="19"/>
  <c r="AA13" i="19"/>
  <c r="X14" i="18"/>
  <c r="AJ14" i="18"/>
  <c r="AB30" i="18"/>
  <c r="P6" i="18"/>
  <c r="N13" i="19"/>
  <c r="Z53" i="19"/>
  <c r="T34" i="19"/>
  <c r="AF44" i="19"/>
  <c r="S53" i="19"/>
  <c r="AE43" i="19"/>
  <c r="AC28" i="1"/>
  <c r="AC25" i="19"/>
  <c r="AC67" i="1"/>
  <c r="AI15" i="19"/>
  <c r="K45" i="19"/>
  <c r="AC55" i="19"/>
  <c r="AI45" i="19"/>
  <c r="W15" i="19"/>
  <c r="K55" i="19"/>
  <c r="AC45" i="19"/>
  <c r="AC15" i="19"/>
  <c r="Q25" i="19"/>
  <c r="AC35" i="19"/>
  <c r="K25" i="19"/>
  <c r="AI35" i="19"/>
  <c r="Q45" i="19"/>
  <c r="Q55" i="19"/>
  <c r="W35" i="19"/>
  <c r="K35" i="19"/>
  <c r="AI25" i="19"/>
  <c r="AI55" i="19"/>
  <c r="Y29" i="1"/>
  <c r="Z29" i="1"/>
  <c r="Q47" i="19"/>
  <c r="AC7" i="19"/>
  <c r="W7" i="19"/>
  <c r="W47" i="19"/>
  <c r="AI17" i="19"/>
  <c r="Q37" i="19"/>
  <c r="Q27" i="19"/>
  <c r="K27" i="19"/>
  <c r="AC27" i="19"/>
  <c r="K17" i="19"/>
  <c r="W37" i="19"/>
  <c r="AC37" i="19"/>
  <c r="Q17" i="19"/>
  <c r="AI7" i="19"/>
  <c r="AI37" i="19"/>
  <c r="W17" i="19"/>
  <c r="AC17" i="19"/>
  <c r="AC19" i="1"/>
  <c r="W27" i="19"/>
  <c r="K37" i="19"/>
  <c r="Z18" i="1"/>
  <c r="Y18" i="1"/>
  <c r="L30" i="18"/>
  <c r="AF13" i="19"/>
  <c r="AK53" i="19"/>
  <c r="Y43" i="19"/>
  <c r="AI47" i="19"/>
  <c r="Y66" i="1"/>
  <c r="Z66" i="1"/>
  <c r="AB71" i="1"/>
  <c r="AA71" i="1" s="1"/>
  <c r="X70" i="1"/>
  <c r="X71" i="1"/>
  <c r="AB70" i="1"/>
  <c r="AA70" i="1" s="1"/>
  <c r="Y53" i="1"/>
  <c r="Z53" i="1"/>
  <c r="X49" i="1"/>
  <c r="X48" i="1"/>
  <c r="AD14" i="18"/>
  <c r="T13" i="19"/>
  <c r="AF53" i="19"/>
  <c r="X22" i="18"/>
  <c r="AD38" i="18"/>
  <c r="AH30" i="18"/>
  <c r="V14" i="18"/>
  <c r="J38" i="18"/>
  <c r="AL33" i="19"/>
  <c r="AL43" i="19"/>
  <c r="AC64" i="1"/>
  <c r="Z24" i="19"/>
  <c r="AL34" i="19"/>
  <c r="S33" i="19"/>
  <c r="M23" i="19"/>
  <c r="K47" i="19"/>
  <c r="T53" i="19"/>
  <c r="Z23" i="19"/>
  <c r="S13" i="19"/>
  <c r="S43" i="19"/>
  <c r="AC34" i="19"/>
  <c r="Q24" i="19"/>
  <c r="K14" i="19"/>
  <c r="S52" i="19"/>
  <c r="AE42" i="19"/>
  <c r="Y52" i="19"/>
  <c r="Y32" i="19"/>
  <c r="Y42" i="19"/>
  <c r="M42" i="19"/>
  <c r="AE12" i="19"/>
  <c r="AK22" i="19"/>
  <c r="M12" i="19"/>
  <c r="Y22" i="19"/>
  <c r="S42" i="19"/>
  <c r="AE32" i="19"/>
  <c r="AK52" i="19"/>
  <c r="M52" i="19"/>
  <c r="M22" i="19"/>
  <c r="S12" i="19"/>
  <c r="AK32" i="19"/>
  <c r="M32" i="19"/>
  <c r="AE22" i="19"/>
  <c r="AC22" i="1"/>
  <c r="AK46" i="19"/>
  <c r="Y6" i="19"/>
  <c r="AC15" i="1"/>
  <c r="S36" i="19"/>
  <c r="AK36" i="19"/>
  <c r="AE16" i="19"/>
  <c r="S26" i="19"/>
  <c r="M26" i="19"/>
  <c r="Y26" i="19"/>
  <c r="S46" i="19"/>
  <c r="AK6" i="19"/>
  <c r="M16" i="19"/>
  <c r="S6" i="19"/>
  <c r="AE46" i="19"/>
  <c r="Y46" i="19"/>
  <c r="AE36" i="19"/>
  <c r="M36" i="19"/>
  <c r="AK26" i="19"/>
  <c r="Y16" i="19"/>
  <c r="S16" i="19"/>
  <c r="R38" i="18"/>
  <c r="L22" i="18"/>
  <c r="X6" i="18"/>
  <c r="R14" i="18"/>
  <c r="P22" i="18"/>
  <c r="J22" i="18"/>
  <c r="V38" i="18"/>
  <c r="AC58" i="1"/>
  <c r="AL13" i="19"/>
  <c r="AL24" i="19"/>
  <c r="N34" i="19"/>
  <c r="M53" i="19"/>
  <c r="AK13" i="19"/>
  <c r="Y26" i="1"/>
  <c r="Z26" i="1"/>
  <c r="AC41" i="19"/>
  <c r="AC31" i="19"/>
  <c r="AC21" i="19"/>
  <c r="AC51" i="19"/>
  <c r="K31" i="19"/>
  <c r="W31" i="19"/>
  <c r="Q51" i="19"/>
  <c r="Q31" i="19"/>
  <c r="W21" i="19"/>
  <c r="AI21" i="19"/>
  <c r="AI51" i="19"/>
  <c r="K21" i="19"/>
  <c r="W41" i="19"/>
  <c r="AI31" i="19"/>
  <c r="K41" i="19"/>
  <c r="Q41" i="19"/>
  <c r="AI11" i="19"/>
  <c r="K11" i="19"/>
  <c r="AC38" i="1"/>
  <c r="R50" i="19"/>
  <c r="X30" i="19"/>
  <c r="X10" i="19"/>
  <c r="AD20" i="19"/>
  <c r="R30" i="19"/>
  <c r="L40" i="19"/>
  <c r="AJ20" i="19"/>
  <c r="AD40" i="19"/>
  <c r="AJ40" i="19"/>
  <c r="R10" i="19"/>
  <c r="R40" i="19"/>
  <c r="R20" i="19"/>
  <c r="L20" i="19"/>
  <c r="AD10" i="19"/>
  <c r="AD50" i="19"/>
  <c r="X40" i="19"/>
  <c r="AJ30" i="19"/>
  <c r="AJ10" i="19"/>
  <c r="AJ50" i="19"/>
  <c r="X15" i="19"/>
  <c r="R35" i="19"/>
  <c r="R55" i="19"/>
  <c r="AJ25" i="19"/>
  <c r="X55" i="19"/>
  <c r="AD35" i="19"/>
  <c r="R15" i="19"/>
  <c r="L15" i="19"/>
  <c r="L55" i="19"/>
  <c r="AJ35" i="19"/>
  <c r="L45" i="19"/>
  <c r="X45" i="19"/>
  <c r="L25" i="19"/>
  <c r="AJ15" i="19"/>
  <c r="AD25" i="19"/>
  <c r="AJ55" i="19"/>
  <c r="X35" i="19"/>
  <c r="R25" i="19"/>
  <c r="X25" i="19"/>
  <c r="AJ38" i="18"/>
  <c r="L14" i="18"/>
  <c r="N33" i="19"/>
  <c r="AF23" i="19"/>
  <c r="AE33" i="19"/>
  <c r="AK33" i="19"/>
  <c r="Y33" i="1"/>
  <c r="Z33" i="1"/>
  <c r="R29" i="19"/>
  <c r="AJ19" i="19"/>
  <c r="L49" i="19"/>
  <c r="AJ9" i="19"/>
  <c r="X19" i="19"/>
  <c r="AD49" i="19"/>
  <c r="AD29" i="19"/>
  <c r="L9" i="19"/>
  <c r="R49" i="19"/>
  <c r="AD19" i="19"/>
  <c r="AD9" i="19"/>
  <c r="R9" i="19"/>
  <c r="L39" i="19"/>
  <c r="X49" i="19"/>
  <c r="R19" i="19"/>
  <c r="X9" i="19"/>
  <c r="AJ39" i="19"/>
  <c r="AC32" i="1"/>
  <c r="AD39" i="19"/>
  <c r="AJ29" i="19"/>
  <c r="Y25" i="1"/>
  <c r="Z25" i="1"/>
  <c r="X12" i="1"/>
  <c r="K30" i="19"/>
  <c r="W30" i="19"/>
  <c r="AC40" i="19"/>
  <c r="AI50" i="19"/>
  <c r="Q20" i="19"/>
  <c r="W10" i="19"/>
  <c r="AI20" i="19"/>
  <c r="Q30" i="19"/>
  <c r="W40" i="19"/>
  <c r="W50" i="19"/>
  <c r="K20" i="19"/>
  <c r="Q50" i="19"/>
  <c r="AI10" i="19"/>
  <c r="W20" i="19"/>
  <c r="AC20" i="19"/>
  <c r="K10" i="19"/>
  <c r="AI30" i="19"/>
  <c r="Q40" i="19"/>
  <c r="AC30" i="19"/>
  <c r="AD36" i="19"/>
  <c r="R16" i="19"/>
  <c r="AJ46" i="19"/>
  <c r="R46" i="19"/>
  <c r="AJ16" i="19"/>
  <c r="AD46" i="19"/>
  <c r="AD26" i="19"/>
  <c r="AC14" i="1"/>
  <c r="AJ26" i="19"/>
  <c r="X46" i="19"/>
  <c r="L46" i="19"/>
  <c r="X26" i="19"/>
  <c r="R36" i="19"/>
  <c r="R26" i="19"/>
  <c r="X36" i="19"/>
  <c r="AD6" i="19"/>
  <c r="R6" i="19"/>
  <c r="L6" i="19"/>
  <c r="AJ6" i="19"/>
  <c r="L26" i="19"/>
  <c r="AJ45" i="19"/>
  <c r="Z64" i="1"/>
  <c r="Y34" i="1"/>
  <c r="L38" i="18"/>
  <c r="AD6" i="18"/>
  <c r="AF33" i="19"/>
  <c r="AE23" i="19"/>
  <c r="AJ6" i="18"/>
  <c r="L6" i="18"/>
  <c r="AD22" i="18"/>
  <c r="AH14" i="18"/>
  <c r="AH38" i="18"/>
  <c r="N53" i="19"/>
  <c r="Z13" i="19"/>
  <c r="Z54" i="19"/>
  <c r="T24" i="19"/>
  <c r="AK23" i="19"/>
  <c r="Y13" i="19"/>
  <c r="AI49" i="19"/>
  <c r="R45" i="19"/>
  <c r="AI41" i="19"/>
  <c r="Y65" i="1"/>
  <c r="Z69" i="1"/>
  <c r="Y69" i="1"/>
  <c r="X56" i="1"/>
  <c r="AB54" i="1"/>
  <c r="AA54" i="1" s="1"/>
  <c r="X54" i="1"/>
  <c r="X55" i="1"/>
  <c r="X50" i="1"/>
  <c r="AB52" i="1"/>
  <c r="AA52" i="1" s="1"/>
  <c r="X52" i="1"/>
  <c r="Z43" i="19"/>
  <c r="R30" i="18"/>
  <c r="AJ22" i="18"/>
  <c r="R22" i="18"/>
  <c r="AH6" i="18"/>
  <c r="AH22" i="18"/>
  <c r="N23" i="19"/>
  <c r="AF43" i="19"/>
  <c r="AF14" i="19"/>
  <c r="N44" i="19"/>
  <c r="AK43" i="19"/>
  <c r="S23" i="19"/>
  <c r="X39" i="19"/>
  <c r="AD45" i="19"/>
  <c r="AC9" i="19"/>
  <c r="K19" i="19"/>
  <c r="AC31" i="1"/>
  <c r="AI9" i="19"/>
  <c r="K49" i="19"/>
  <c r="Q29" i="19"/>
  <c r="Q19" i="19"/>
  <c r="AC39" i="19"/>
  <c r="K9" i="19"/>
  <c r="W29" i="19"/>
  <c r="W19" i="19"/>
  <c r="W9" i="19"/>
  <c r="K29" i="19"/>
  <c r="AC19" i="19"/>
  <c r="AC49" i="19"/>
  <c r="Q49" i="19"/>
  <c r="AI19" i="19"/>
  <c r="W49" i="19"/>
  <c r="AC29" i="19"/>
  <c r="X30" i="18"/>
  <c r="N12" i="1"/>
  <c r="AL53" i="19"/>
  <c r="AF24" i="19"/>
  <c r="M33" i="19"/>
  <c r="M13" i="19"/>
  <c r="Y34" i="19"/>
  <c r="Y44" i="19"/>
  <c r="M44" i="19"/>
  <c r="S54" i="19"/>
  <c r="AK54" i="19"/>
  <c r="AK24" i="19"/>
  <c r="Y14" i="19"/>
  <c r="S34" i="19"/>
  <c r="AK14" i="19"/>
  <c r="AC63" i="1"/>
  <c r="S24" i="19"/>
  <c r="S44" i="19"/>
  <c r="S14" i="19"/>
  <c r="AE34" i="19"/>
  <c r="M34" i="19"/>
  <c r="Y54" i="19"/>
  <c r="AK44" i="19"/>
  <c r="AE14" i="19"/>
  <c r="M54" i="19"/>
  <c r="L35" i="19"/>
  <c r="K7" i="19"/>
  <c r="AJ34" i="19"/>
  <c r="X14" i="19"/>
  <c r="X24" i="19"/>
  <c r="AJ44" i="19"/>
  <c r="AJ24" i="19"/>
  <c r="R34" i="19"/>
  <c r="AD44" i="19"/>
  <c r="AC62" i="1"/>
  <c r="X54" i="19"/>
  <c r="X34" i="19"/>
  <c r="AD24" i="19"/>
  <c r="AD14" i="19"/>
  <c r="AD34" i="19"/>
  <c r="L44" i="19"/>
  <c r="R54" i="19"/>
  <c r="R44" i="19"/>
  <c r="L34" i="19"/>
  <c r="AD54" i="19"/>
  <c r="X42" i="1"/>
  <c r="AE27" i="19"/>
  <c r="Y17" i="19"/>
  <c r="Y47" i="19"/>
  <c r="AE7" i="19"/>
  <c r="S7" i="19"/>
  <c r="AE37" i="19"/>
  <c r="AK17" i="19"/>
  <c r="Y27" i="19"/>
  <c r="S27" i="19"/>
  <c r="M47" i="19"/>
  <c r="S37" i="19"/>
  <c r="AE47" i="19"/>
  <c r="AB60" i="1"/>
  <c r="AA60" i="1" s="1"/>
  <c r="Y27" i="1"/>
  <c r="AB61" i="1"/>
  <c r="AA61" i="1" s="1"/>
  <c r="K34" i="19" s="1"/>
  <c r="Z31" i="1"/>
  <c r="X60" i="1"/>
  <c r="B223" i="13"/>
  <c r="B222" i="13"/>
  <c r="B221" i="13"/>
  <c r="R39" i="19" l="1"/>
  <c r="X29" i="19"/>
  <c r="AJ49" i="19"/>
  <c r="Z35" i="1"/>
  <c r="Y35" i="1"/>
  <c r="Z55" i="1"/>
  <c r="Y55" i="1"/>
  <c r="Z60" i="1"/>
  <c r="Y60" i="1"/>
  <c r="Z52" i="1"/>
  <c r="Y52" i="1"/>
  <c r="Z12" i="1"/>
  <c r="X13" i="1" s="1"/>
  <c r="Y12" i="1"/>
  <c r="O51" i="19"/>
  <c r="AG31" i="19"/>
  <c r="AA31" i="19"/>
  <c r="U41" i="19"/>
  <c r="AM31" i="19"/>
  <c r="AG11" i="19"/>
  <c r="AM11" i="19"/>
  <c r="AA51" i="19"/>
  <c r="U21" i="19"/>
  <c r="U51" i="19"/>
  <c r="AM21" i="19"/>
  <c r="AA11" i="19"/>
  <c r="AM51" i="19"/>
  <c r="AG21" i="19"/>
  <c r="O11" i="19"/>
  <c r="O41" i="19"/>
  <c r="O31" i="19"/>
  <c r="O21" i="19"/>
  <c r="U11" i="19"/>
  <c r="AA21" i="19"/>
  <c r="U31" i="19"/>
  <c r="AA41" i="19"/>
  <c r="AG51" i="19"/>
  <c r="AG41" i="19"/>
  <c r="AM41" i="19"/>
  <c r="AI14" i="19"/>
  <c r="Y48" i="1"/>
  <c r="Z48" i="1"/>
  <c r="AC33" i="1"/>
  <c r="AK49" i="19"/>
  <c r="AE29" i="19"/>
  <c r="AK29" i="19"/>
  <c r="Y49" i="19"/>
  <c r="S19" i="19"/>
  <c r="AK39" i="19"/>
  <c r="M9" i="19"/>
  <c r="S39" i="19"/>
  <c r="Y29" i="19"/>
  <c r="S9" i="19"/>
  <c r="M49" i="19"/>
  <c r="M19" i="19"/>
  <c r="M29" i="19"/>
  <c r="AE19" i="19"/>
  <c r="AE9" i="19"/>
  <c r="Y19" i="19"/>
  <c r="Y39" i="19"/>
  <c r="S49" i="19"/>
  <c r="AE39" i="19"/>
  <c r="AK19" i="19"/>
  <c r="M39" i="19"/>
  <c r="Y9" i="19"/>
  <c r="AK9" i="19"/>
  <c r="AE49" i="19"/>
  <c r="S29" i="19"/>
  <c r="Q44" i="19"/>
  <c r="Y49" i="1"/>
  <c r="Z49" i="1"/>
  <c r="Z54" i="1"/>
  <c r="Y54" i="1"/>
  <c r="W14" i="19"/>
  <c r="AI44" i="19"/>
  <c r="AM22" i="19"/>
  <c r="AG32" i="19"/>
  <c r="U12" i="19"/>
  <c r="O22" i="19"/>
  <c r="AA32" i="19"/>
  <c r="O52" i="19"/>
  <c r="AG42" i="19"/>
  <c r="AM12" i="19"/>
  <c r="U32" i="19"/>
  <c r="AG52" i="19"/>
  <c r="AC53" i="1"/>
  <c r="AG12" i="19"/>
  <c r="O42" i="19"/>
  <c r="O12" i="19"/>
  <c r="AA52" i="19"/>
  <c r="U22" i="19"/>
  <c r="AG22" i="19"/>
  <c r="AM52" i="19"/>
  <c r="AM32" i="19"/>
  <c r="AA42" i="19"/>
  <c r="U52" i="19"/>
  <c r="AM42" i="19"/>
  <c r="U42" i="19"/>
  <c r="AA12" i="19"/>
  <c r="AA22" i="19"/>
  <c r="O32" i="19"/>
  <c r="AC29" i="1"/>
  <c r="AM38" i="19"/>
  <c r="AM8" i="19"/>
  <c r="U48" i="19"/>
  <c r="AA38" i="19"/>
  <c r="AG18" i="19"/>
  <c r="AA18" i="19"/>
  <c r="AM48" i="19"/>
  <c r="U28" i="19"/>
  <c r="AG48" i="19"/>
  <c r="O38" i="19"/>
  <c r="AM18" i="19"/>
  <c r="U8" i="19"/>
  <c r="U18" i="19"/>
  <c r="AA28" i="19"/>
  <c r="AG8" i="19"/>
  <c r="AG28" i="19"/>
  <c r="O18" i="19"/>
  <c r="AA48" i="19"/>
  <c r="AA8" i="19"/>
  <c r="O28" i="19"/>
  <c r="O48" i="19"/>
  <c r="O8" i="19"/>
  <c r="AG38" i="19"/>
  <c r="AM28" i="19"/>
  <c r="U38" i="19"/>
  <c r="AC34" i="1"/>
  <c r="AL19" i="19"/>
  <c r="Z49" i="19"/>
  <c r="N39" i="19"/>
  <c r="N19" i="19"/>
  <c r="AF19" i="19"/>
  <c r="Z19" i="19"/>
  <c r="Z39" i="19"/>
  <c r="T9" i="19"/>
  <c r="N29" i="19"/>
  <c r="T39" i="19"/>
  <c r="AL9" i="19"/>
  <c r="AL29" i="19"/>
  <c r="Z29" i="19"/>
  <c r="AL39" i="19"/>
  <c r="N9" i="19"/>
  <c r="AL49" i="19"/>
  <c r="AF49" i="19"/>
  <c r="T49" i="19"/>
  <c r="AF9" i="19"/>
  <c r="T19" i="19"/>
  <c r="N49" i="19"/>
  <c r="T29" i="19"/>
  <c r="AF39" i="19"/>
  <c r="Z9" i="19"/>
  <c r="AF29" i="19"/>
  <c r="W34" i="19"/>
  <c r="Q14" i="19"/>
  <c r="AC18" i="1"/>
  <c r="P37" i="19"/>
  <c r="V7" i="19"/>
  <c r="J27" i="19"/>
  <c r="AB17" i="19"/>
  <c r="V17" i="19"/>
  <c r="AH47" i="19"/>
  <c r="AH37" i="19"/>
  <c r="J37" i="19"/>
  <c r="AH27" i="19"/>
  <c r="V47" i="19"/>
  <c r="AB7" i="19"/>
  <c r="J17" i="19"/>
  <c r="P7" i="19"/>
  <c r="AB37" i="19"/>
  <c r="V27" i="19"/>
  <c r="P17" i="19"/>
  <c r="AB47" i="19"/>
  <c r="P27" i="19"/>
  <c r="J47" i="19"/>
  <c r="AB27" i="19"/>
  <c r="AH17" i="19"/>
  <c r="J7" i="19"/>
  <c r="V37" i="19"/>
  <c r="AH7" i="19"/>
  <c r="P47" i="19"/>
  <c r="Y56" i="1"/>
  <c r="Z56" i="1"/>
  <c r="AI34" i="19"/>
  <c r="Z71" i="1"/>
  <c r="Y71" i="1"/>
  <c r="AI54" i="19"/>
  <c r="Q54" i="19"/>
  <c r="AI24" i="19"/>
  <c r="S45" i="19"/>
  <c r="AE15" i="19"/>
  <c r="S35" i="19"/>
  <c r="Y45" i="19"/>
  <c r="M15" i="19"/>
  <c r="AE35" i="19"/>
  <c r="M55" i="19"/>
  <c r="AK45" i="19"/>
  <c r="S15" i="19"/>
  <c r="AK15" i="19"/>
  <c r="AE55" i="19"/>
  <c r="AK55" i="19"/>
  <c r="AC69" i="1"/>
  <c r="M45" i="19"/>
  <c r="Y35" i="19"/>
  <c r="S25" i="19"/>
  <c r="M25" i="19"/>
  <c r="AK35" i="19"/>
  <c r="S55" i="19"/>
  <c r="Y25" i="19"/>
  <c r="Y55" i="19"/>
  <c r="Y15" i="19"/>
  <c r="AE25" i="19"/>
  <c r="AE45" i="19"/>
  <c r="M35" i="19"/>
  <c r="AK25" i="19"/>
  <c r="Q34" i="19"/>
  <c r="AC24" i="19"/>
  <c r="Y70" i="1"/>
  <c r="Z70" i="1"/>
  <c r="Y50" i="1"/>
  <c r="Z50" i="1"/>
  <c r="K54" i="19"/>
  <c r="AC14" i="19"/>
  <c r="AC61" i="1"/>
  <c r="AM44" i="19"/>
  <c r="AC65" i="1"/>
  <c r="AA34" i="19"/>
  <c r="AA14" i="19"/>
  <c r="O44" i="19"/>
  <c r="U44" i="19"/>
  <c r="AG24" i="19"/>
  <c r="AM24" i="19"/>
  <c r="O54" i="19"/>
  <c r="AM54" i="19"/>
  <c r="U14" i="19"/>
  <c r="O24" i="19"/>
  <c r="AG14" i="19"/>
  <c r="O14" i="19"/>
  <c r="AM14" i="19"/>
  <c r="AM34" i="19"/>
  <c r="AG34" i="19"/>
  <c r="U54" i="19"/>
  <c r="U24" i="19"/>
  <c r="O34" i="19"/>
  <c r="AG44" i="19"/>
  <c r="AA44" i="19"/>
  <c r="AA24" i="19"/>
  <c r="AG54" i="19"/>
  <c r="AA54" i="19"/>
  <c r="U34" i="19"/>
  <c r="AD8" i="19"/>
  <c r="AD18" i="19"/>
  <c r="R18" i="19"/>
  <c r="AJ38" i="19"/>
  <c r="L38" i="19"/>
  <c r="L48" i="19"/>
  <c r="X48" i="19"/>
  <c r="R38" i="19"/>
  <c r="AC26" i="1"/>
  <c r="R28" i="19"/>
  <c r="AD28" i="19"/>
  <c r="R48" i="19"/>
  <c r="X28" i="19"/>
  <c r="L8" i="19"/>
  <c r="R8" i="19"/>
  <c r="AD38" i="19"/>
  <c r="X38" i="19"/>
  <c r="AD48" i="19"/>
  <c r="AJ8" i="19"/>
  <c r="X8" i="19"/>
  <c r="AJ28" i="19"/>
  <c r="X18" i="19"/>
  <c r="L18" i="19"/>
  <c r="AJ48" i="19"/>
  <c r="AJ18" i="19"/>
  <c r="L28" i="19"/>
  <c r="K44" i="19"/>
  <c r="W54" i="19"/>
  <c r="AI48" i="19"/>
  <c r="K48" i="19"/>
  <c r="AI28" i="19"/>
  <c r="Q38" i="19"/>
  <c r="AC25" i="1"/>
  <c r="K8" i="19"/>
  <c r="K28" i="19"/>
  <c r="K38" i="19"/>
  <c r="AI38" i="19"/>
  <c r="AC28" i="19"/>
  <c r="Q18" i="19"/>
  <c r="W28" i="19"/>
  <c r="Q8" i="19"/>
  <c r="W38" i="19"/>
  <c r="W48" i="19"/>
  <c r="K18" i="19"/>
  <c r="AI18" i="19"/>
  <c r="AC8" i="19"/>
  <c r="Q48" i="19"/>
  <c r="AC38" i="19"/>
  <c r="AC48" i="19"/>
  <c r="Q28" i="19"/>
  <c r="W18" i="19"/>
  <c r="AC18" i="19"/>
  <c r="W8" i="19"/>
  <c r="AI8" i="19"/>
  <c r="AC27" i="1"/>
  <c r="AE18" i="19"/>
  <c r="S38" i="19"/>
  <c r="AK48" i="19"/>
  <c r="AE48" i="19"/>
  <c r="AK8" i="19"/>
  <c r="AK18" i="19"/>
  <c r="Y18" i="19"/>
  <c r="AK28" i="19"/>
  <c r="S28" i="19"/>
  <c r="Y38" i="19"/>
  <c r="AK38" i="19"/>
  <c r="Y48" i="19"/>
  <c r="S8" i="19"/>
  <c r="M8" i="19"/>
  <c r="S18" i="19"/>
  <c r="M48" i="19"/>
  <c r="Y8" i="19"/>
  <c r="AE28" i="19"/>
  <c r="S48" i="19"/>
  <c r="M28" i="19"/>
  <c r="AE8" i="19"/>
  <c r="AE38" i="19"/>
  <c r="M18" i="19"/>
  <c r="M38" i="19"/>
  <c r="Y28" i="19"/>
  <c r="W44" i="19"/>
  <c r="AC44" i="19"/>
  <c r="K24" i="19"/>
  <c r="AB35" i="19"/>
  <c r="AH15" i="19"/>
  <c r="AH45" i="19"/>
  <c r="AH55" i="19"/>
  <c r="V45" i="19"/>
  <c r="P15" i="19"/>
  <c r="J35" i="19"/>
  <c r="AB45" i="19"/>
  <c r="P45" i="19"/>
  <c r="AC66" i="1"/>
  <c r="J45" i="19"/>
  <c r="J55" i="19"/>
  <c r="J25" i="19"/>
  <c r="AB25" i="19"/>
  <c r="P25" i="19"/>
  <c r="V25" i="19"/>
  <c r="AH35" i="19"/>
  <c r="J15" i="19"/>
  <c r="V35" i="19"/>
  <c r="P55" i="19"/>
  <c r="AB55" i="19"/>
  <c r="AH25" i="19"/>
  <c r="V15" i="19"/>
  <c r="AB15" i="19"/>
  <c r="V55" i="19"/>
  <c r="P35" i="19"/>
  <c r="Z42" i="1"/>
  <c r="Y42" i="1"/>
  <c r="AC54" i="19"/>
  <c r="W24" i="19"/>
  <c r="K42" i="1"/>
  <c r="L42" i="1" s="1"/>
  <c r="K66" i="1"/>
  <c r="L66" i="1" s="1"/>
  <c r="K54" i="1"/>
  <c r="L54" i="1" s="1"/>
  <c r="K30" i="1"/>
  <c r="L30" i="1" s="1"/>
  <c r="K48" i="1"/>
  <c r="L48" i="1" s="1"/>
  <c r="K60" i="1"/>
  <c r="L60" i="1" s="1"/>
  <c r="K36" i="1"/>
  <c r="L36" i="1" s="1"/>
  <c r="K24" i="1"/>
  <c r="L24" i="1" s="1"/>
  <c r="X41" i="19" l="1"/>
  <c r="AD41" i="19"/>
  <c r="L51" i="19"/>
  <c r="AJ51" i="19"/>
  <c r="R11" i="19"/>
  <c r="R51" i="19"/>
  <c r="L41" i="19"/>
  <c r="R41" i="19"/>
  <c r="AJ21" i="19"/>
  <c r="AJ11" i="19"/>
  <c r="AJ41" i="19"/>
  <c r="R21" i="19"/>
  <c r="AD21" i="19"/>
  <c r="L31" i="19"/>
  <c r="X21" i="19"/>
  <c r="X11" i="19"/>
  <c r="AD51" i="19"/>
  <c r="AD11" i="19"/>
  <c r="L11" i="19"/>
  <c r="AJ31" i="19"/>
  <c r="L21" i="19"/>
  <c r="R31" i="19"/>
  <c r="X51" i="19"/>
  <c r="AD31" i="19"/>
  <c r="X31" i="19"/>
  <c r="AG29" i="19"/>
  <c r="AA19" i="19"/>
  <c r="U39" i="19"/>
  <c r="AM49" i="19"/>
  <c r="U9" i="19"/>
  <c r="U19" i="19"/>
  <c r="AA49" i="19"/>
  <c r="AG49" i="19"/>
  <c r="U49" i="19"/>
  <c r="AM29" i="19"/>
  <c r="O29" i="19"/>
  <c r="O9" i="19"/>
  <c r="AG19" i="19"/>
  <c r="AG9" i="19"/>
  <c r="AA9" i="19"/>
  <c r="AG39" i="19"/>
  <c r="AC35" i="1"/>
  <c r="AM9" i="19"/>
  <c r="O49" i="19"/>
  <c r="AA39" i="19"/>
  <c r="O39" i="19"/>
  <c r="AM39" i="19"/>
  <c r="AA29" i="19"/>
  <c r="AM19" i="19"/>
  <c r="U29" i="19"/>
  <c r="O19" i="19"/>
  <c r="Z41" i="19"/>
  <c r="Z21" i="19"/>
  <c r="AF21" i="19"/>
  <c r="AL51" i="19"/>
  <c r="AL31" i="19"/>
  <c r="N11" i="19"/>
  <c r="N21" i="19"/>
  <c r="Z51" i="19"/>
  <c r="N31" i="19"/>
  <c r="AL21" i="19"/>
  <c r="Z11" i="19"/>
  <c r="T11" i="19"/>
  <c r="AF41" i="19"/>
  <c r="AF31" i="19"/>
  <c r="AF11" i="19"/>
  <c r="T51" i="19"/>
  <c r="AL41" i="19"/>
  <c r="N51" i="19"/>
  <c r="T21" i="19"/>
  <c r="N41" i="19"/>
  <c r="T41" i="19"/>
  <c r="Z31" i="19"/>
  <c r="T31" i="19"/>
  <c r="AL11" i="19"/>
  <c r="AF51" i="19"/>
  <c r="AL35" i="19"/>
  <c r="N55" i="19"/>
  <c r="AL55" i="19"/>
  <c r="Z25" i="19"/>
  <c r="Z15" i="19"/>
  <c r="T15" i="19"/>
  <c r="Z45" i="19"/>
  <c r="AF25" i="19"/>
  <c r="AF35" i="19"/>
  <c r="Z35" i="19"/>
  <c r="N25" i="19"/>
  <c r="T55" i="19"/>
  <c r="Z55" i="19"/>
  <c r="AL45" i="19"/>
  <c r="AL25" i="19"/>
  <c r="N45" i="19"/>
  <c r="T25" i="19"/>
  <c r="T35" i="19"/>
  <c r="AF45" i="19"/>
  <c r="AC70" i="1"/>
  <c r="T45" i="19"/>
  <c r="AF15" i="19"/>
  <c r="AL15" i="19"/>
  <c r="N15" i="19"/>
  <c r="N35" i="19"/>
  <c r="AF55" i="19"/>
  <c r="R43" i="19"/>
  <c r="L13" i="19"/>
  <c r="AD53" i="19"/>
  <c r="AD23" i="19"/>
  <c r="AJ13" i="19"/>
  <c r="AJ33" i="19"/>
  <c r="X33" i="19"/>
  <c r="AJ53" i="19"/>
  <c r="X13" i="19"/>
  <c r="L33" i="19"/>
  <c r="L43" i="19"/>
  <c r="X43" i="19"/>
  <c r="AC56" i="1"/>
  <c r="X53" i="19"/>
  <c r="X23" i="19"/>
  <c r="AD13" i="19"/>
  <c r="R33" i="19"/>
  <c r="L53" i="19"/>
  <c r="AD33" i="19"/>
  <c r="AD43" i="19"/>
  <c r="R13" i="19"/>
  <c r="R23" i="19"/>
  <c r="L23" i="19"/>
  <c r="AJ23" i="19"/>
  <c r="R53" i="19"/>
  <c r="AJ43" i="19"/>
  <c r="AB26" i="19"/>
  <c r="J36" i="19"/>
  <c r="P46" i="19"/>
  <c r="P36" i="19"/>
  <c r="J46" i="19"/>
  <c r="J26" i="19"/>
  <c r="V6" i="19"/>
  <c r="AB46" i="19"/>
  <c r="J6" i="19"/>
  <c r="AB16" i="19"/>
  <c r="P16" i="19"/>
  <c r="AH36" i="19"/>
  <c r="P6" i="19"/>
  <c r="AB36" i="19"/>
  <c r="AH26" i="19"/>
  <c r="P26" i="19"/>
  <c r="V26" i="19"/>
  <c r="J16" i="19"/>
  <c r="V36" i="19"/>
  <c r="AH6" i="19"/>
  <c r="V46" i="19"/>
  <c r="AB6" i="19"/>
  <c r="AH46" i="19"/>
  <c r="AC12" i="1"/>
  <c r="AH16" i="19"/>
  <c r="V16" i="19"/>
  <c r="Z13" i="1"/>
  <c r="Y13" i="1"/>
  <c r="AC52" i="1"/>
  <c r="AF12" i="19"/>
  <c r="Z22" i="19"/>
  <c r="N32" i="19"/>
  <c r="AF42" i="19"/>
  <c r="T42" i="19"/>
  <c r="Z12" i="19"/>
  <c r="T52" i="19"/>
  <c r="N12" i="19"/>
  <c r="AF22" i="19"/>
  <c r="N22" i="19"/>
  <c r="Z42" i="19"/>
  <c r="AL32" i="19"/>
  <c r="AL22" i="19"/>
  <c r="AL12" i="19"/>
  <c r="T22" i="19"/>
  <c r="AL52" i="19"/>
  <c r="Z32" i="19"/>
  <c r="AL42" i="19"/>
  <c r="AF52" i="19"/>
  <c r="T32" i="19"/>
  <c r="N42" i="19"/>
  <c r="Z52" i="19"/>
  <c r="T12" i="19"/>
  <c r="AF32" i="19"/>
  <c r="N52" i="19"/>
  <c r="AC54" i="1"/>
  <c r="AB33" i="19"/>
  <c r="AH43" i="19"/>
  <c r="AB13" i="19"/>
  <c r="V13" i="19"/>
  <c r="AH13" i="19"/>
  <c r="AH23" i="19"/>
  <c r="P53" i="19"/>
  <c r="P43" i="19"/>
  <c r="P33" i="19"/>
  <c r="AB53" i="19"/>
  <c r="J33" i="19"/>
  <c r="P13" i="19"/>
  <c r="AH33" i="19"/>
  <c r="J43" i="19"/>
  <c r="AB23" i="19"/>
  <c r="V23" i="19"/>
  <c r="AH53" i="19"/>
  <c r="J53" i="19"/>
  <c r="P23" i="19"/>
  <c r="J13" i="19"/>
  <c r="V53" i="19"/>
  <c r="AB43" i="19"/>
  <c r="J23" i="19"/>
  <c r="V33" i="19"/>
  <c r="V43" i="19"/>
  <c r="AK31" i="19"/>
  <c r="Y31" i="19"/>
  <c r="Y11" i="19"/>
  <c r="S21" i="19"/>
  <c r="AE11" i="19"/>
  <c r="AE41" i="19"/>
  <c r="M11" i="19"/>
  <c r="Y21" i="19"/>
  <c r="AE51" i="19"/>
  <c r="AK41" i="19"/>
  <c r="AK51" i="19"/>
  <c r="M31" i="19"/>
  <c r="AE31" i="19"/>
  <c r="M51" i="19"/>
  <c r="S41" i="19"/>
  <c r="Y51" i="19"/>
  <c r="AK11" i="19"/>
  <c r="AK21" i="19"/>
  <c r="S11" i="19"/>
  <c r="AE21" i="19"/>
  <c r="S51" i="19"/>
  <c r="M21" i="19"/>
  <c r="Y41" i="19"/>
  <c r="M41" i="19"/>
  <c r="S31" i="19"/>
  <c r="K42" i="19"/>
  <c r="W52" i="19"/>
  <c r="AC22" i="19"/>
  <c r="AC32" i="19"/>
  <c r="AI42" i="19"/>
  <c r="W42" i="19"/>
  <c r="W32" i="19"/>
  <c r="AC49" i="1"/>
  <c r="Q32" i="19"/>
  <c r="AI32" i="19"/>
  <c r="AI12" i="19"/>
  <c r="AC12" i="19"/>
  <c r="Q42" i="19"/>
  <c r="Q52" i="19"/>
  <c r="AC42" i="19"/>
  <c r="K32" i="19"/>
  <c r="K12" i="19"/>
  <c r="W22" i="19"/>
  <c r="Q22" i="19"/>
  <c r="K52" i="19"/>
  <c r="AI52" i="19"/>
  <c r="K22" i="19"/>
  <c r="AC52" i="19"/>
  <c r="AI22" i="19"/>
  <c r="W12" i="19"/>
  <c r="Q12" i="19"/>
  <c r="AC60" i="1"/>
  <c r="AB24" i="19"/>
  <c r="V14" i="19"/>
  <c r="V44" i="19"/>
  <c r="J54" i="19"/>
  <c r="P34" i="19"/>
  <c r="J14" i="19"/>
  <c r="J44" i="19"/>
  <c r="P54" i="19"/>
  <c r="AH24" i="19"/>
  <c r="J24" i="19"/>
  <c r="AB14" i="19"/>
  <c r="AB44" i="19"/>
  <c r="AH34" i="19"/>
  <c r="AB34" i="19"/>
  <c r="AB54" i="19"/>
  <c r="P14" i="19"/>
  <c r="AH54" i="19"/>
  <c r="V24" i="19"/>
  <c r="AH14" i="19"/>
  <c r="P24" i="19"/>
  <c r="AH44" i="19"/>
  <c r="V54" i="19"/>
  <c r="V34" i="19"/>
  <c r="J34" i="19"/>
  <c r="P44" i="19"/>
  <c r="O55" i="19"/>
  <c r="AA45" i="19"/>
  <c r="AG35" i="19"/>
  <c r="AM15" i="19"/>
  <c r="O35" i="19"/>
  <c r="AM25" i="19"/>
  <c r="U45" i="19"/>
  <c r="AM35" i="19"/>
  <c r="AA25" i="19"/>
  <c r="O15" i="19"/>
  <c r="AM45" i="19"/>
  <c r="AC71" i="1"/>
  <c r="O45" i="19"/>
  <c r="U55" i="19"/>
  <c r="AG25" i="19"/>
  <c r="AG15" i="19"/>
  <c r="AA35" i="19"/>
  <c r="U15" i="19"/>
  <c r="U25" i="19"/>
  <c r="AA55" i="19"/>
  <c r="O25" i="19"/>
  <c r="AG55" i="19"/>
  <c r="AA15" i="19"/>
  <c r="AG45" i="19"/>
  <c r="AM55" i="19"/>
  <c r="U35" i="19"/>
  <c r="AI53" i="19"/>
  <c r="Q13" i="19"/>
  <c r="K33" i="19"/>
  <c r="W13" i="19"/>
  <c r="K43" i="19"/>
  <c r="AI13" i="19"/>
  <c r="K23" i="19"/>
  <c r="Q33" i="19"/>
  <c r="W53" i="19"/>
  <c r="AI43" i="19"/>
  <c r="AI23" i="19"/>
  <c r="AC53" i="19"/>
  <c r="AC23" i="19"/>
  <c r="W43" i="19"/>
  <c r="AC13" i="19"/>
  <c r="K13" i="19"/>
  <c r="W23" i="19"/>
  <c r="Q53" i="19"/>
  <c r="W33" i="19"/>
  <c r="Q43" i="19"/>
  <c r="Q23" i="19"/>
  <c r="AC55" i="1"/>
  <c r="AI33" i="19"/>
  <c r="AC43" i="19"/>
  <c r="AC33" i="19"/>
  <c r="K53" i="19"/>
  <c r="L12" i="19"/>
  <c r="L22" i="19"/>
  <c r="L52" i="19"/>
  <c r="R22" i="19"/>
  <c r="X12" i="19"/>
  <c r="AD12" i="19"/>
  <c r="X42" i="19"/>
  <c r="X52" i="19"/>
  <c r="AC50" i="1"/>
  <c r="AJ12" i="19"/>
  <c r="AD52" i="19"/>
  <c r="AJ52" i="19"/>
  <c r="R52" i="19"/>
  <c r="R42" i="19"/>
  <c r="AJ32" i="19"/>
  <c r="R32" i="19"/>
  <c r="L32" i="19"/>
  <c r="X22" i="19"/>
  <c r="AJ42" i="19"/>
  <c r="AJ22" i="19"/>
  <c r="AD42" i="19"/>
  <c r="X32" i="19"/>
  <c r="AD32" i="19"/>
  <c r="AD22" i="19"/>
  <c r="L42" i="19"/>
  <c r="R12" i="19"/>
  <c r="AL6" i="18"/>
  <c r="N38" i="18"/>
  <c r="N22" i="18"/>
  <c r="T14" i="18"/>
  <c r="AL14" i="18"/>
  <c r="AF22" i="18"/>
  <c r="T6" i="18"/>
  <c r="AF30" i="18"/>
  <c r="Z38" i="18"/>
  <c r="AL22" i="18"/>
  <c r="M24" i="1"/>
  <c r="AB24" i="1" s="1"/>
  <c r="AA24" i="1" s="1"/>
  <c r="N24" i="1"/>
  <c r="Z6" i="18"/>
  <c r="AF6" i="18"/>
  <c r="T38" i="18"/>
  <c r="N6" i="18"/>
  <c r="Z22" i="18"/>
  <c r="N30" i="18"/>
  <c r="Z30" i="18"/>
  <c r="AL38" i="18"/>
  <c r="AF14" i="18"/>
  <c r="T22" i="18"/>
  <c r="AL30" i="18"/>
  <c r="Z14" i="18"/>
  <c r="N14" i="18"/>
  <c r="T30" i="18"/>
  <c r="AF38" i="18"/>
  <c r="R24" i="18"/>
  <c r="M36" i="1"/>
  <c r="AB36" i="1" s="1"/>
  <c r="AA36" i="1" s="1"/>
  <c r="R32" i="18"/>
  <c r="X32" i="18"/>
  <c r="R8" i="18"/>
  <c r="L8" i="18"/>
  <c r="AD16" i="18"/>
  <c r="AD24" i="18"/>
  <c r="L40" i="18"/>
  <c r="AD32" i="18"/>
  <c r="N36" i="1"/>
  <c r="AJ32" i="18"/>
  <c r="AJ40" i="18"/>
  <c r="L24" i="18"/>
  <c r="R40" i="18"/>
  <c r="L32" i="18"/>
  <c r="R16" i="18"/>
  <c r="X24" i="18"/>
  <c r="AD40" i="18"/>
  <c r="AJ8" i="18"/>
  <c r="L16" i="18"/>
  <c r="AJ24" i="18"/>
  <c r="X40" i="18"/>
  <c r="X16" i="18"/>
  <c r="AJ16" i="18"/>
  <c r="AD8" i="18"/>
  <c r="X8" i="18"/>
  <c r="X34" i="18"/>
  <c r="AJ42" i="18"/>
  <c r="X42" i="18"/>
  <c r="AJ18" i="18"/>
  <c r="L26" i="18"/>
  <c r="R26" i="18"/>
  <c r="AD18" i="18"/>
  <c r="R34" i="18"/>
  <c r="X26" i="18"/>
  <c r="X10" i="18"/>
  <c r="AD42" i="18"/>
  <c r="AJ26" i="18"/>
  <c r="L18" i="18"/>
  <c r="L42" i="18"/>
  <c r="AJ34" i="18"/>
  <c r="N54" i="1"/>
  <c r="L10" i="18"/>
  <c r="AD10" i="18"/>
  <c r="AD26" i="18"/>
  <c r="R42" i="18"/>
  <c r="R10" i="18"/>
  <c r="AJ10" i="18"/>
  <c r="X18" i="18"/>
  <c r="L34" i="18"/>
  <c r="M54" i="1"/>
  <c r="AD34" i="18"/>
  <c r="R18" i="18"/>
  <c r="AH32" i="18"/>
  <c r="P8" i="18"/>
  <c r="AB8" i="18"/>
  <c r="AH24" i="18"/>
  <c r="AH40" i="18"/>
  <c r="V24" i="18"/>
  <c r="P40" i="18"/>
  <c r="V8" i="18"/>
  <c r="N30" i="1"/>
  <c r="AB32" i="18"/>
  <c r="AB40" i="18"/>
  <c r="V16" i="18"/>
  <c r="V40" i="18"/>
  <c r="P32" i="18"/>
  <c r="AH8" i="18"/>
  <c r="J32" i="18"/>
  <c r="J24" i="18"/>
  <c r="AB24" i="18"/>
  <c r="V32" i="18"/>
  <c r="J40" i="18"/>
  <c r="AB16" i="18"/>
  <c r="AH16" i="18"/>
  <c r="P24" i="18"/>
  <c r="J16" i="18"/>
  <c r="J8" i="18"/>
  <c r="P16" i="18"/>
  <c r="M30" i="1"/>
  <c r="AB30" i="1" s="1"/>
  <c r="AA30" i="1" s="1"/>
  <c r="AL10" i="18"/>
  <c r="T42" i="18"/>
  <c r="Z10" i="18"/>
  <c r="AL34" i="18"/>
  <c r="Z18" i="18"/>
  <c r="T34" i="18"/>
  <c r="T18" i="18"/>
  <c r="N34" i="18"/>
  <c r="Z26" i="18"/>
  <c r="T26" i="18"/>
  <c r="AF26" i="18"/>
  <c r="AL26" i="18"/>
  <c r="Z34" i="18"/>
  <c r="AL18" i="18"/>
  <c r="AF10" i="18"/>
  <c r="T10" i="18"/>
  <c r="N26" i="18"/>
  <c r="N18" i="18"/>
  <c r="M60" i="1"/>
  <c r="AF42" i="18"/>
  <c r="N42" i="18"/>
  <c r="Z42" i="18"/>
  <c r="N10" i="18"/>
  <c r="AF34" i="18"/>
  <c r="AF18" i="18"/>
  <c r="AL42" i="18"/>
  <c r="N60" i="1"/>
  <c r="P36" i="18"/>
  <c r="AH20" i="18"/>
  <c r="J36" i="18"/>
  <c r="P28" i="18"/>
  <c r="AB28" i="18"/>
  <c r="P44" i="18"/>
  <c r="V44" i="18"/>
  <c r="AB12" i="18"/>
  <c r="V20" i="18"/>
  <c r="P12" i="18"/>
  <c r="AB44" i="18"/>
  <c r="AB36" i="18"/>
  <c r="N66" i="1"/>
  <c r="J28" i="18"/>
  <c r="AH44" i="18"/>
  <c r="J44" i="18"/>
  <c r="AH12" i="18"/>
  <c r="AB20" i="18"/>
  <c r="V12" i="18"/>
  <c r="V28" i="18"/>
  <c r="J12" i="18"/>
  <c r="AH36" i="18"/>
  <c r="V36" i="18"/>
  <c r="J20" i="18"/>
  <c r="P20" i="18"/>
  <c r="M66" i="1"/>
  <c r="AH28" i="18"/>
  <c r="J26" i="18"/>
  <c r="M48" i="1"/>
  <c r="AB48" i="1" s="1"/>
  <c r="AA48" i="1" s="1"/>
  <c r="AH10" i="18"/>
  <c r="AH34" i="18"/>
  <c r="N48" i="1"/>
  <c r="V26" i="18"/>
  <c r="AB10" i="18"/>
  <c r="V18" i="18"/>
  <c r="J42" i="18"/>
  <c r="P26" i="18"/>
  <c r="AH26" i="18"/>
  <c r="AB34" i="18"/>
  <c r="P34" i="18"/>
  <c r="AB42" i="18"/>
  <c r="V10" i="18"/>
  <c r="P42" i="18"/>
  <c r="V34" i="18"/>
  <c r="AB18" i="18"/>
  <c r="AH18" i="18"/>
  <c r="P10" i="18"/>
  <c r="AB26" i="18"/>
  <c r="V42" i="18"/>
  <c r="J10" i="18"/>
  <c r="J18" i="18"/>
  <c r="J34" i="18"/>
  <c r="P18" i="18"/>
  <c r="AH42" i="18"/>
  <c r="Z24" i="18"/>
  <c r="AF32" i="18"/>
  <c r="AL32" i="18"/>
  <c r="T16" i="18"/>
  <c r="Z40" i="18"/>
  <c r="N40" i="18"/>
  <c r="N32" i="18"/>
  <c r="N42" i="1"/>
  <c r="Z16" i="18"/>
  <c r="AF16" i="18"/>
  <c r="AF40" i="18"/>
  <c r="Z8" i="18"/>
  <c r="AL40" i="18"/>
  <c r="AL16" i="18"/>
  <c r="T24" i="18"/>
  <c r="AF24" i="18"/>
  <c r="N8" i="18"/>
  <c r="T40" i="18"/>
  <c r="T32" i="18"/>
  <c r="AF8" i="18"/>
  <c r="N24" i="18"/>
  <c r="Z32" i="18"/>
  <c r="M42" i="1"/>
  <c r="AB42" i="1" s="1"/>
  <c r="AA42" i="1" s="1"/>
  <c r="N16" i="18"/>
  <c r="T8" i="18"/>
  <c r="AL24" i="18"/>
  <c r="AL8" i="18"/>
  <c r="AC13" i="1" l="1"/>
  <c r="Q16" i="19"/>
  <c r="W26" i="19"/>
  <c r="AC46" i="19"/>
  <c r="AC6" i="19"/>
  <c r="AI46" i="19"/>
  <c r="AC16" i="19"/>
  <c r="W16" i="19"/>
  <c r="K36" i="19"/>
  <c r="AC36" i="19"/>
  <c r="AC26" i="19"/>
  <c r="K6" i="19"/>
  <c r="Q36" i="19"/>
  <c r="W36" i="19"/>
  <c r="Q46" i="19"/>
  <c r="AI26" i="19"/>
  <c r="AI6" i="19"/>
  <c r="AI36" i="19"/>
  <c r="W6" i="19"/>
  <c r="Q26" i="19"/>
  <c r="K16" i="19"/>
  <c r="Q6" i="19"/>
  <c r="AI16" i="19"/>
  <c r="W46" i="19"/>
  <c r="K46" i="19"/>
  <c r="K26" i="19"/>
  <c r="AB11" i="19"/>
  <c r="AB21" i="19"/>
  <c r="J21" i="19"/>
  <c r="AH11" i="19"/>
  <c r="P41" i="19"/>
  <c r="V21" i="19"/>
  <c r="AH51" i="19"/>
  <c r="J51" i="19"/>
  <c r="P31" i="19"/>
  <c r="V31" i="19"/>
  <c r="AB41" i="19"/>
  <c r="V41" i="19"/>
  <c r="P21" i="19"/>
  <c r="AC42" i="1"/>
  <c r="V51" i="19"/>
  <c r="AH21" i="19"/>
  <c r="P51" i="19"/>
  <c r="J11" i="19"/>
  <c r="J31" i="19"/>
  <c r="P11" i="19"/>
  <c r="J41" i="19"/>
  <c r="AB51" i="19"/>
  <c r="AB31" i="19"/>
  <c r="AH41" i="19"/>
  <c r="V11" i="19"/>
  <c r="AH31" i="19"/>
  <c r="AB32" i="19"/>
  <c r="AB22" i="19"/>
  <c r="P32" i="19"/>
  <c r="J32" i="19"/>
  <c r="V22" i="19"/>
  <c r="AH52" i="19"/>
  <c r="AB12" i="19"/>
  <c r="AH32" i="19"/>
  <c r="J52" i="19"/>
  <c r="J42" i="19"/>
  <c r="V32" i="19"/>
  <c r="P52" i="19"/>
  <c r="P22" i="19"/>
  <c r="V12" i="19"/>
  <c r="V52" i="19"/>
  <c r="AB52" i="19"/>
  <c r="J22" i="19"/>
  <c r="P12" i="19"/>
  <c r="J12" i="19"/>
  <c r="V42" i="19"/>
  <c r="AC48" i="1"/>
  <c r="AB42" i="19"/>
  <c r="AH42" i="19"/>
  <c r="AH22" i="19"/>
  <c r="P42" i="19"/>
  <c r="AH12" i="19"/>
  <c r="AC30" i="1"/>
  <c r="P49" i="19"/>
  <c r="J49" i="19"/>
  <c r="P39" i="19"/>
  <c r="J29" i="19"/>
  <c r="AH19" i="19"/>
  <c r="P29" i="19"/>
  <c r="AH9" i="19"/>
  <c r="AH29" i="19"/>
  <c r="J9" i="19"/>
  <c r="AB49" i="19"/>
  <c r="P9" i="19"/>
  <c r="AB39" i="19"/>
  <c r="AH39" i="19"/>
  <c r="V49" i="19"/>
  <c r="AB29" i="19"/>
  <c r="V29" i="19"/>
  <c r="V39" i="19"/>
  <c r="P19" i="19"/>
  <c r="J39" i="19"/>
  <c r="AH49" i="19"/>
  <c r="AB9" i="19"/>
  <c r="V19" i="19"/>
  <c r="V9" i="19"/>
  <c r="J19" i="19"/>
  <c r="AB19" i="19"/>
  <c r="P18" i="19"/>
  <c r="J8" i="19"/>
  <c r="AH18" i="19"/>
  <c r="AH38" i="19"/>
  <c r="AB48" i="19"/>
  <c r="V48" i="19"/>
  <c r="P38" i="19"/>
  <c r="P8" i="19"/>
  <c r="AB8" i="19"/>
  <c r="V8" i="19"/>
  <c r="J28" i="19"/>
  <c r="J18" i="19"/>
  <c r="V18" i="19"/>
  <c r="P48" i="19"/>
  <c r="J48" i="19"/>
  <c r="AH8" i="19"/>
  <c r="AB28" i="19"/>
  <c r="AC24" i="1"/>
  <c r="AH28" i="19"/>
  <c r="AB18" i="19"/>
  <c r="P28" i="19"/>
  <c r="J38" i="19"/>
  <c r="V28" i="19"/>
  <c r="AH48" i="19"/>
  <c r="AB38" i="19"/>
  <c r="V38" i="19"/>
  <c r="AH20" i="19"/>
  <c r="J50" i="19"/>
  <c r="P40" i="19"/>
  <c r="AB50" i="19"/>
  <c r="AB20" i="19"/>
  <c r="J10" i="19"/>
  <c r="P20" i="19"/>
  <c r="V50" i="19"/>
  <c r="AB10" i="19"/>
  <c r="AH10" i="19"/>
  <c r="P50" i="19"/>
  <c r="J30" i="19"/>
  <c r="V40" i="19"/>
  <c r="J40" i="19"/>
  <c r="J20" i="19"/>
  <c r="V10" i="19"/>
  <c r="AH40" i="19"/>
  <c r="V20" i="19"/>
  <c r="AB30" i="19"/>
  <c r="AC36" i="1"/>
  <c r="AH30" i="19"/>
  <c r="P30" i="19"/>
  <c r="AB40" i="19"/>
  <c r="P10" i="19"/>
  <c r="V30" i="19"/>
  <c r="AH5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<sst xmlns="http://schemas.openxmlformats.org/spreadsheetml/2006/main" count="1024" uniqueCount="565">
  <si>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</si>
  <si>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</si>
  <si>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</si>
  <si>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</si>
  <si>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</si>
  <si>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</si>
  <si>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</si>
  <si>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</si>
  <si>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</si>
  <si>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</si>
  <si>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</si>
  <si>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</si>
  <si>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</si>
  <si>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</si>
  <si>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</si>
  <si>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</si>
  <si>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</si>
  <si>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</si>
  <si>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</si>
  <si>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</si>
  <si>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</si>
  <si>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</si>
  <si>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</si>
  <si>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</si>
  <si>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</si>
  <si>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</si>
  <si>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</si>
  <si>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</si>
  <si>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</si>
  <si>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</si>
  <si>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</si>
  <si>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</si>
  <si>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</si>
  <si>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</si>
  <si>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</si>
  <si>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</si>
  <si>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</si>
  <si>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</si>
  <si>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</si>
  <si>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</si>
  <si>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</si>
  <si>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</si>
  <si>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</si>
  <si>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</si>
  <si>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</si>
  <si>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</si>
  <si>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</si>
  <si>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</si>
  <si>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</si>
  <si>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</si>
  <si>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</si>
  <si>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</si>
  <si>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</si>
  <si>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</si>
  <si>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</si>
  <si>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</si>
  <si>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</si>
  <si>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</si>
  <si>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</si>
  <si>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</si>
  <si>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</si>
  <si>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</si>
  <si>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</si>
  <si>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</si>
  <si>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</si>
  <si>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</si>
  <si>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</si>
  <si>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</si>
  <si>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</si>
  <si>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</si>
  <si>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</si>
  <si>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</si>
  <si>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</si>
  <si>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</si>
  <si>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</si>
  <si>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</si>
  <si>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</si>
  <si>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</si>
  <si>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</si>
  <si>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</si>
  <si>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</si>
  <si>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</si>
  <si>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</si>
  <si>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</si>
  <si>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</si>
  <si>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</si>
  <si>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</si>
  <si>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</si>
  <si>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</si>
  <si>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</si>
  <si>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</si>
  <si>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</si>
  <si>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</si>
  <si>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</si>
  <si>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</si>
  <si>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</si>
  <si>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</si>
  <si>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</si>
  <si>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</si>
  <si>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</si>
  <si>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</si>
  <si>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</si>
  <si>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</si>
  <si>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</si>
  <si>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</si>
  <si>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</si>
  <si>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</si>
  <si>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</si>
  <si>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</si>
  <si>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</si>
  <si>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</si>
  <si>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</si>
  <si>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</si>
  <si>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</si>
  <si>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</si>
  <si>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</si>
  <si>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</si>
  <si>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</si>
  <si>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</si>
  <si>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</si>
  <si>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</si>
  <si>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</si>
  <si>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</si>
  <si>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</si>
  <si>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</si>
  <si>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</si>
  <si>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</si>
  <si>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</si>
  <si>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</si>
  <si>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</si>
  <si>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</si>
  <si>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</si>
  <si>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</si>
  <si>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</si>
  <si>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</si>
  <si>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</si>
  <si>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</si>
  <si>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</si>
  <si>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</si>
  <si>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</si>
  <si>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</si>
  <si>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</si>
  <si>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</si>
  <si>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</si>
  <si>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</si>
  <si>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</si>
  <si>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</si>
  <si>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</si>
  <si>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</si>
  <si>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</si>
  <si>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</si>
  <si>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</si>
  <si>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</si>
  <si>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</si>
  <si>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</si>
  <si>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</si>
  <si>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</si>
  <si>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</si>
  <si>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</si>
  <si>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</si>
  <si>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</si>
  <si>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</si>
  <si>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</si>
  <si>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</si>
  <si>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</si>
  <si>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</si>
  <si>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</si>
  <si>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</si>
  <si>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</si>
  <si>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</si>
  <si>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</si>
  <si>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</si>
  <si>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</si>
  <si>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</si>
  <si>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</si>
  <si>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</si>
  <si>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</si>
  <si>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</si>
  <si>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</si>
  <si>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</si>
  <si>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</si>
  <si>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</si>
  <si>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</si>
  <si>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</si>
  <si>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</si>
  <si>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</si>
  <si>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</si>
  <si>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</si>
  <si>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</si>
  <si>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</si>
  <si>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</si>
  <si>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</si>
  <si>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</si>
  <si>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</si>
  <si>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</si>
  <si>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</si>
  <si>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</si>
  <si>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</si>
  <si>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</si>
  <si>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</si>
  <si>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</si>
  <si>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</si>
  <si>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</si>
  <si>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</si>
  <si>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</si>
  <si>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</si>
  <si>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</si>
  <si>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</si>
  <si>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</si>
  <si>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</si>
  <si>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</si>
  <si>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</si>
  <si>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</si>
  <si>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Administrar las rentas del departamento del Quindío,  atendiendo las normas legales y políticas de gestión para financiar el plan de desarrollo  Departamental  y mejorar la calidad de vida de sus ciudadanos.</t>
  </si>
  <si>
    <t>HACIENDA</t>
  </si>
  <si>
    <t>Incumplimiento de las Metas del Plan Financiero del presupuesto de la vigencia</t>
  </si>
  <si>
    <t>Falta de seguimiento en el recaudo de los ingresos, falta de fiscalizacion de las rentas y falta de elementos necesarios (recursos fisicos, financieros, humanos, tecnológicos) para adelantar los procesos de cobro coactivo y fiscalización</t>
  </si>
  <si>
    <t xml:space="preserve">R1. </t>
  </si>
  <si>
    <t>Incumplimiento Metas Plan Financiero del Presupuesto de la Vigencia</t>
  </si>
  <si>
    <t xml:space="preserve">R3. </t>
  </si>
  <si>
    <t>Hallazgos Administrativos después de un proceso de auditoría</t>
  </si>
  <si>
    <t>Nro</t>
  </si>
  <si>
    <t>DEBILIDADES</t>
  </si>
  <si>
    <t>OPORTUNIDADES</t>
  </si>
  <si>
    <t>D1</t>
  </si>
  <si>
    <t>Falta de seguimiento en el recaudo de los ingresos</t>
  </si>
  <si>
    <t>O1</t>
  </si>
  <si>
    <t>Implementación del Formato Unico Territorial FUT
Ranking de Desempeño Fiscal
Informes de Viabilidad Fiscal</t>
  </si>
  <si>
    <t>Incumplimiento de las actividades inherentes a la Hacienda Pública.</t>
  </si>
  <si>
    <t>Normatividad en Control Fiscal.</t>
  </si>
  <si>
    <t>D2</t>
  </si>
  <si>
    <t xml:space="preserve">Falta de fiscalizacion de las Rentas </t>
  </si>
  <si>
    <t>O2</t>
  </si>
  <si>
    <t>Normatividad vigente</t>
  </si>
  <si>
    <t>Falta de control y seguimiento a las actividades propias de cada área.</t>
  </si>
  <si>
    <t>D3</t>
  </si>
  <si>
    <t>Falta de elementos necesarios (recursos fisicos, financieros, humanos, tecnológicos) para adelantar los procesos de cobro coactivo y fiscalización</t>
  </si>
  <si>
    <t>O3</t>
  </si>
  <si>
    <t>Apoyo de las Entidades Financieras en la actualizacion de Plataformas Tecnologicas</t>
  </si>
  <si>
    <t>FORTALEZAS</t>
  </si>
  <si>
    <t>AMENAZAS</t>
  </si>
  <si>
    <t>D4</t>
  </si>
  <si>
    <t xml:space="preserve">Bases de datos de Impuesto sobre vehículos automotores desactualizadas </t>
  </si>
  <si>
    <t>O4</t>
  </si>
  <si>
    <t>Confianza de los Contribuyentes en la Administración Departamental</t>
  </si>
  <si>
    <t>F1</t>
  </si>
  <si>
    <t xml:space="preserve">Funcionarios y Contratistas dedicados a realizar el seguimiento al plan de mejoramiento </t>
  </si>
  <si>
    <t>A1</t>
  </si>
  <si>
    <t>Hallazgos de tipo Administrativo, Disciplinario, Penal, Fiscal</t>
  </si>
  <si>
    <t>D5</t>
  </si>
  <si>
    <t>Recaudo de la cartera morosa de los tributos por debajo de lo proyectado</t>
  </si>
  <si>
    <t>O5</t>
  </si>
  <si>
    <t>Condiciones especiales de pago aprobadas por el Congreso de la República sobre las sanciones y los intereses moratorios</t>
  </si>
  <si>
    <t>F2</t>
  </si>
  <si>
    <t>Sistemas de Información  Presupuestal, Contable y de Tesoreria Integrados PCT</t>
  </si>
  <si>
    <t>A2</t>
  </si>
  <si>
    <t>Inconsistencias y falta de oportunidad en la información reportada por las áreas que alimentan los informes o registros de la Secretaria de Hacienda.</t>
  </si>
  <si>
    <t>D6</t>
  </si>
  <si>
    <t>Inoportuna e inadecuada atención a los usuarios.</t>
  </si>
  <si>
    <t>O6</t>
  </si>
  <si>
    <t>Implementación de Gobierno en Línea a nivel nacional</t>
  </si>
  <si>
    <t xml:space="preserve">R4 </t>
  </si>
  <si>
    <t>Pagos y transferencias electrónicas realizadas sin los niveles de seguridad adecuados</t>
  </si>
  <si>
    <t>Seguimiento a la ejecucion del presupuesto de ingresos</t>
  </si>
  <si>
    <t>Incumplimiento en los pagos a terceros</t>
  </si>
  <si>
    <t>Implementación de los procesos de fiscalizacion de las rentas Departamentales</t>
  </si>
  <si>
    <t>Incumplimiento de las metas del Plan Financiero del Plan de Desarrollo</t>
  </si>
  <si>
    <t>Falta de elementos necesarios (recursos fisicos, financieros, humanos, tecnológicos) para adelantar los pagos y/o Transferencias electrónicas</t>
  </si>
  <si>
    <t>Portales Financieros autorizados a través de convenios con el Departamento del Quindío.</t>
  </si>
  <si>
    <t>F3</t>
  </si>
  <si>
    <t>Implementación de la Estrategia de Cobro Coactivo</t>
  </si>
  <si>
    <t>A3</t>
  </si>
  <si>
    <t>Falta de credibilidad de los ciudadanos en la Administración Departamental</t>
  </si>
  <si>
    <t>Falta de implementación de los protocolos de seguridad establecidos por el Ente Territorial a través de la Dirección TICs y la banca virtual de las entidades financieras.</t>
  </si>
  <si>
    <t>Controles tecnológicos desde los portales de las entidades financieras.</t>
  </si>
  <si>
    <t>F4</t>
  </si>
  <si>
    <t>Ejecución de las actividades del Programa Anticontrabando</t>
  </si>
  <si>
    <t>A4</t>
  </si>
  <si>
    <t>Incremento de productos adulterados y/o contrabando</t>
  </si>
  <si>
    <t>F5</t>
  </si>
  <si>
    <t>Implementación de Gobierno en Línea a nivel Departamental</t>
  </si>
  <si>
    <t>A5</t>
  </si>
  <si>
    <t>Fallas Tecnológicas</t>
  </si>
  <si>
    <t>Pagos y transferencias electrónicas realizadas a través de Preparador y Pagador con dispositivos tecnologicos</t>
  </si>
  <si>
    <t>Hackers informáticos.</t>
  </si>
  <si>
    <t>Apertura de cuentas en las entidades financieras a terceros sin el cumplimiento de los requisitos de control</t>
  </si>
  <si>
    <t>R2.</t>
  </si>
  <si>
    <t>Incumplimiento en los  términos legales de presentacion de documentos financieros (contables, tributarios y presupuestales)</t>
  </si>
  <si>
    <t>Falta de compromiso por parte de los funcionarios encargados</t>
  </si>
  <si>
    <t>Capacitaciones a los funcionarios por parte de los Entes a los que se les presentan los informes</t>
  </si>
  <si>
    <t>Falta de seguimiento a los cronogramas establecidos por la ley</t>
  </si>
  <si>
    <t>Socializacion oportuna de los cronogramas para la presentacion de informes por parte de los entes externos</t>
  </si>
  <si>
    <t xml:space="preserve">Calendario para Presentacion de Informes </t>
  </si>
  <si>
    <t>Falta de capacitacion oportuna de los entes a los que se les presentan los informes.</t>
  </si>
  <si>
    <t xml:space="preserve">Funcionarios Capacitados para la realizacion de Informes </t>
  </si>
  <si>
    <t>Sanciones</t>
  </si>
  <si>
    <t>Equipos tecnologicos óptimos para la presentacion de informes.</t>
  </si>
  <si>
    <t>Fallas tecnológicas</t>
  </si>
  <si>
    <t>Incumplimiento de las Metas del Plan Financiero</t>
  </si>
  <si>
    <t>R3</t>
  </si>
  <si>
    <t>Estrategias DO (Supervivencia)</t>
  </si>
  <si>
    <t>Estrategias FA (Supervivencia)</t>
  </si>
  <si>
    <t xml:space="preserve">D1O1: </t>
  </si>
  <si>
    <t>Realizar periodicamente monitoreo a los ingresos</t>
  </si>
  <si>
    <t xml:space="preserve">F1A1 </t>
  </si>
  <si>
    <t>Realizar periodicamente monitoreo a los ingresos y a la oportunidad en los pagos</t>
  </si>
  <si>
    <t>N.A.</t>
  </si>
  <si>
    <t xml:space="preserve">F1A1: </t>
  </si>
  <si>
    <t>Realizar seguimiento efectivo a las actividades desarrolladas en la Secretaría de Hacienda</t>
  </si>
  <si>
    <t>D1O2</t>
  </si>
  <si>
    <t>Elaborar cronogramas de recaudo a través de actos administrativos</t>
  </si>
  <si>
    <t>F1A2:</t>
  </si>
  <si>
    <t xml:space="preserve">D2O1: </t>
  </si>
  <si>
    <t>Aplicación del Manual de Políticas y Prácticas Contables del Departamento del Quindío</t>
  </si>
  <si>
    <t>D1O3</t>
  </si>
  <si>
    <t>Mantener actualizadas las bases de datos</t>
  </si>
  <si>
    <t xml:space="preserve">F1A3:    </t>
  </si>
  <si>
    <t>Acceso a la Pagina Web del Departamento para conocer  la información de los tributos departamentales</t>
  </si>
  <si>
    <t xml:space="preserve">F2A1:    </t>
  </si>
  <si>
    <t>Ingreso de información al PCT con los requerimeintos legales vigentes y debidamente soportada</t>
  </si>
  <si>
    <t>D1O4</t>
  </si>
  <si>
    <t>Acceso a la Pagina Web del Departamento para acceder a la información de los tributos departamentales</t>
  </si>
  <si>
    <t xml:space="preserve">F1A4 </t>
  </si>
  <si>
    <t xml:space="preserve">F2A2: </t>
  </si>
  <si>
    <t>D1O5</t>
  </si>
  <si>
    <t>Aplicar las politicas tributarias de la nación para el recaudo de la cartera morosa</t>
  </si>
  <si>
    <t>F1A5</t>
  </si>
  <si>
    <t>Asegurar el soporte para la actualizacion y mantenimiento de los sistemas de información tecnologica</t>
  </si>
  <si>
    <t>Estrategias FO (Crecimiento)</t>
  </si>
  <si>
    <t>Estrategias DA (Fuga)</t>
  </si>
  <si>
    <t>D1O6</t>
  </si>
  <si>
    <t>F2A1</t>
  </si>
  <si>
    <t>F1O1:</t>
  </si>
  <si>
    <t>D1A1:</t>
  </si>
  <si>
    <t>D2O1</t>
  </si>
  <si>
    <t>F2A2</t>
  </si>
  <si>
    <t>F2O1:</t>
  </si>
  <si>
    <t>D1A2:</t>
  </si>
  <si>
    <t>D2O2</t>
  </si>
  <si>
    <t>Aplicación estricta de la normatividad relacionada con la fiscalización de los tributos departamentales.</t>
  </si>
  <si>
    <t>F2A3</t>
  </si>
  <si>
    <t>D2A1:</t>
  </si>
  <si>
    <t>D2O3</t>
  </si>
  <si>
    <t>Establecer convenios con las entidades financieras de actualizacion tecnologica</t>
  </si>
  <si>
    <t>F2A4</t>
  </si>
  <si>
    <t>Fortalecer el Grupo Anticontrabando</t>
  </si>
  <si>
    <t>D2A2:</t>
  </si>
  <si>
    <t>D2O4</t>
  </si>
  <si>
    <t>F2A5</t>
  </si>
  <si>
    <t>D2O5</t>
  </si>
  <si>
    <t>F3A1</t>
  </si>
  <si>
    <t>R4</t>
  </si>
  <si>
    <t>D2O6</t>
  </si>
  <si>
    <t>F3A2</t>
  </si>
  <si>
    <t>Fortalecer la Jefatura de Recaudo y Cobranzas</t>
  </si>
  <si>
    <t>D3O1</t>
  </si>
  <si>
    <t>Realizar planeación de los recursos necesarios (fisicos, financieros, humanos, tecnológicos) para adelantar oportunamente los procesos de cobro coactivo y fiscalización</t>
  </si>
  <si>
    <t>F3A3</t>
  </si>
  <si>
    <t>D3O2</t>
  </si>
  <si>
    <t>F3A4</t>
  </si>
  <si>
    <t>Gestionar convenios con entidades financieras para  adelantar los pagos y/o transferencias</t>
  </si>
  <si>
    <t>Establecer protocolos de seguiridad en los equipos en los cuales se preparan y aprueban los pagos del Departamento del Quindío y en los convenios suscritos con las Entidades Financieras</t>
  </si>
  <si>
    <t>D3O3</t>
  </si>
  <si>
    <t>Realizar convenios con las Entidades Financieras para apoyar la actualización de Plataformas Tecnológicas.</t>
  </si>
  <si>
    <t>F3A5</t>
  </si>
  <si>
    <t xml:space="preserve">D1O2: </t>
  </si>
  <si>
    <t>Pactar condiciones de manejo y control para el pago de cuentas a través de convenios con las instituciones financieras.</t>
  </si>
  <si>
    <t>D3O4</t>
  </si>
  <si>
    <t>Realizar campañas de difusión de las fechas de vencimiento de las obligaciones tributarias departamentales</t>
  </si>
  <si>
    <t>F4A1</t>
  </si>
  <si>
    <t>Establecer condiciones de seguiridad para el acceso a los equipos en los cuales se preparan y aprueban los pagos del Departamento del Quindío</t>
  </si>
  <si>
    <t>D3O5</t>
  </si>
  <si>
    <t>Realizar campañas de difusión de las politicas tributarias de la nación para el recaudo de la cartera morosa</t>
  </si>
  <si>
    <t>F4A2</t>
  </si>
  <si>
    <t>Elaborar cronogramas de visitas del Grupo Anticontrabando</t>
  </si>
  <si>
    <t xml:space="preserve">D2O2: </t>
  </si>
  <si>
    <t>D3O6</t>
  </si>
  <si>
    <t>F4A3</t>
  </si>
  <si>
    <t>Brindar capacitaciones a los contribuyentes del impuesto al consumo.</t>
  </si>
  <si>
    <t>D4O1</t>
  </si>
  <si>
    <t>Establecer mecanismos para la actualización de las bases de datos con los Organismos de Tránsito</t>
  </si>
  <si>
    <t>F4A4</t>
  </si>
  <si>
    <t>D4O2</t>
  </si>
  <si>
    <t>F4A5</t>
  </si>
  <si>
    <t>F1O2:</t>
  </si>
  <si>
    <t>D4O3</t>
  </si>
  <si>
    <t>F5A1</t>
  </si>
  <si>
    <t>D4O4</t>
  </si>
  <si>
    <t>F5A2</t>
  </si>
  <si>
    <t>Mantener actualizadas las bases de datos en los reportes a través de la pagina WEB</t>
  </si>
  <si>
    <t>D4O5</t>
  </si>
  <si>
    <t>F5A3</t>
  </si>
  <si>
    <t>D4O6</t>
  </si>
  <si>
    <t>F5A4</t>
  </si>
  <si>
    <t>D5O1</t>
  </si>
  <si>
    <t>F5A5</t>
  </si>
  <si>
    <t>D5O2</t>
  </si>
  <si>
    <t>D5O3</t>
  </si>
  <si>
    <t>D5O4</t>
  </si>
  <si>
    <t>D5O5</t>
  </si>
  <si>
    <t>D5O6</t>
  </si>
  <si>
    <t>D6O1</t>
  </si>
  <si>
    <t>D6O2</t>
  </si>
  <si>
    <t>D6O3</t>
  </si>
  <si>
    <t xml:space="preserve">Convenio con una Entidad Financiera para el recaudo de los tributos de los contribuyentes en un espacio exclusivo para ellos.  </t>
  </si>
  <si>
    <t>D6O4</t>
  </si>
  <si>
    <t>Sensibilización a los funcionarios para la adecuada atención a los usuarios.</t>
  </si>
  <si>
    <t>D6O5</t>
  </si>
  <si>
    <t>D6O6</t>
  </si>
  <si>
    <t>F1O2</t>
  </si>
  <si>
    <t>Cumplimiento Estricto de la Normatividad Vigente respecto a los Tributos Departamentales</t>
  </si>
  <si>
    <t>F1O3:</t>
  </si>
  <si>
    <t>Gestionar Convenios con Entidades Financieras para el recaudo de los tributos</t>
  </si>
  <si>
    <t>D1A3:</t>
  </si>
  <si>
    <t>F1O4:</t>
  </si>
  <si>
    <t>D1A4:</t>
  </si>
  <si>
    <t>F1O5</t>
  </si>
  <si>
    <t>Realizar la difusión de las politicas tributarias de la nación para el recaudo de la cartera morosa</t>
  </si>
  <si>
    <t>D1A5</t>
  </si>
  <si>
    <t>F1O6</t>
  </si>
  <si>
    <t>D2A1</t>
  </si>
  <si>
    <t>F2O1</t>
  </si>
  <si>
    <t>D2A2</t>
  </si>
  <si>
    <t>F2O2</t>
  </si>
  <si>
    <t>Aplicar estrictamente la normatividad tributaria vigente.</t>
  </si>
  <si>
    <t>D2A3</t>
  </si>
  <si>
    <t>F2O3</t>
  </si>
  <si>
    <t>D2A4</t>
  </si>
  <si>
    <t>F2O4</t>
  </si>
  <si>
    <t>D2A5</t>
  </si>
  <si>
    <t>F2O5</t>
  </si>
  <si>
    <t>D3A1</t>
  </si>
  <si>
    <t>F2O6</t>
  </si>
  <si>
    <t>D3A2</t>
  </si>
  <si>
    <t>F3O1</t>
  </si>
  <si>
    <t>D3A3</t>
  </si>
  <si>
    <t>Realizar una adecuada planeación presupuestal de los recursos de la Secretaria de Hacienda.</t>
  </si>
  <si>
    <t>F3O2</t>
  </si>
  <si>
    <t>D3A4</t>
  </si>
  <si>
    <t>F3O3</t>
  </si>
  <si>
    <t>D3A5</t>
  </si>
  <si>
    <t>F3O4</t>
  </si>
  <si>
    <t>D4A1</t>
  </si>
  <si>
    <t>F3O5</t>
  </si>
  <si>
    <t>D4A2</t>
  </si>
  <si>
    <t>F3O6</t>
  </si>
  <si>
    <t>D4A3</t>
  </si>
  <si>
    <t>Realizar actualizaciones permanente de las bases de datos de los contribuyentes del Impuesto Vehicular</t>
  </si>
  <si>
    <t>F4O1</t>
  </si>
  <si>
    <t>D4A4</t>
  </si>
  <si>
    <t>F4O2</t>
  </si>
  <si>
    <t>D4A5</t>
  </si>
  <si>
    <t>F4O3</t>
  </si>
  <si>
    <t>D5A1</t>
  </si>
  <si>
    <t>Realizar una adecuada proyección de los ingresos por cartera de los tributos del Departamento.</t>
  </si>
  <si>
    <t>F4O4</t>
  </si>
  <si>
    <t>D5A2</t>
  </si>
  <si>
    <t>F4O5</t>
  </si>
  <si>
    <t>D5A3</t>
  </si>
  <si>
    <t>F4O6</t>
  </si>
  <si>
    <t>D5A4</t>
  </si>
  <si>
    <t>F5O1</t>
  </si>
  <si>
    <t>D5A5</t>
  </si>
  <si>
    <t>F5O2</t>
  </si>
  <si>
    <t>D6A1</t>
  </si>
  <si>
    <t>F5O3</t>
  </si>
  <si>
    <t>D6A2</t>
  </si>
  <si>
    <t>F5O4</t>
  </si>
  <si>
    <t>D6A3</t>
  </si>
  <si>
    <t>Solicitar a la Secretaria Administrativa capacitaciones al personal encargado de atender a los contribuyentes</t>
  </si>
  <si>
    <t>F5O5</t>
  </si>
  <si>
    <t>D6A4</t>
  </si>
  <si>
    <t>F5O6</t>
  </si>
  <si>
    <t>D6A5</t>
  </si>
  <si>
    <t>,</t>
  </si>
  <si>
    <t xml:space="preserve">R2. </t>
  </si>
  <si>
    <t>Participación por parte de los funcionarios de las capacitaciones brindadas por los organismos de control</t>
  </si>
  <si>
    <t>Actualizar y socializar a los responsables del reporte de la información el calendario de presentacion de informes a los entes externos</t>
  </si>
  <si>
    <t>Actualizar y socializar a los responsables del reporte de la información el cronograma de presentacion de informes a los entes externos</t>
  </si>
  <si>
    <t>Aplicar de forma estricta el cronograma socializado para no incurrir en sanciones</t>
  </si>
  <si>
    <t>Asegurar el soporte para la actualización y mantenimiento de los sistemas de información tecnológica</t>
  </si>
  <si>
    <t xml:space="preserve">F2A1: </t>
  </si>
  <si>
    <t xml:space="preserve">Solicitar a la Secretaría Administrativa realizar reinducción al personal de la Secretaría de Hacienda </t>
  </si>
  <si>
    <t>D1A3</t>
  </si>
  <si>
    <t>F2O2:</t>
  </si>
  <si>
    <t>Realizar seguimiento al cronograma socializado</t>
  </si>
  <si>
    <t>Posibilidad de afectación economica y reputacional por Incumplimiento de las Metas del Plan Financiero del presupuesto de la vigencia debido a Falta de seguimiento en el recaudo de los ingresos, falta de fiscalizacion de las rentas y falta de elementos necesarios (recursos fisicos, financieros, humanos, tecnológicos) para adelantar los procesos de cobro coactivo y fiscalización</t>
  </si>
  <si>
    <t>La Directora Tributaria establecerá al inicio de la vigencia la necesidad de los recursos con el propósito de ejecutar las actividades propias de la dependencia, a través de un informe entregado a la Secretaria de Hacienda donde se establece la necesidad que requiere la depencia para el desarrollo de las actividades con el fin de incluirlo en  el presupuesto de la vigencia, se enviará informe trimestral a la Secretaria de Hacienda de la ejecucion de los recursos programados al inicio de la viigencia con el fin de adicionar recursos o tomar las acciones al respecto</t>
  </si>
  <si>
    <t>Director Tributario 
Director Financiero</t>
  </si>
  <si>
    <t>Director Tributario</t>
  </si>
  <si>
    <t>Director tributario</t>
  </si>
  <si>
    <t>Bajo indice de la gestión en la administración departamental</t>
  </si>
  <si>
    <t xml:space="preserve">Desconocimiento de la operatividad del MIPG por parte de los directivos, servidores publicos y contratistas, con el consiguiente desarrollo de procesos desordenados  e ineficientes al interior de las dependencias
</t>
  </si>
  <si>
    <t xml:space="preserve">Posibilidad de afectación reputacional producto  del  bajo indice de la gestión en la administración departamental debido al desconocimiento de la operatividad del MIPG por parte de los directivos, servidores publicos y contratistas con el consiguiente   desarrollo de procesos desordenados  e ineficientes al interior de las dependencias
</t>
  </si>
  <si>
    <t xml:space="preserve">Secretarios de Despacho </t>
  </si>
  <si>
    <t xml:space="preserve">Incumplimiento de las metas del Plan de Desarrollo </t>
  </si>
  <si>
    <t xml:space="preserve">  Baja continuidad en los  procesos    seguimiento y evaluación al  Plan de Desarrollo   (física y financiera), a nivel de la alta dirección y  al interior de las diferentes Secretarias y Entes Descentralizados que aportan al cumplimiento del Plan de Desarrrollo</t>
  </si>
  <si>
    <t>Posibilidad de afectación económica y reputacional por incumplimiento de las metas del Plan de Desarrollo debido   a la baja continuidad en los  procesos de  seguimiento y evaluación al  Plan de Desarrollo (físico y financiero) a nivel de la alta dirección y  al interior de las diferentes Secretarias y Entes Descentralizados que aportan al cumplimiento del Plan de Desarrrollo</t>
  </si>
  <si>
    <t>Secretarios de Despacho, Directores y Jefes  de las diferentes Secretarias de Despacho.</t>
  </si>
  <si>
    <r>
      <t>- Realizar seguimiento trimestral al cumplimiento de las metas del Plan Financiero del presupuesto de la vigencia
- Generar las alertas respecto del comportamiento del recaudo en aplicativo PCT
-</t>
    </r>
    <r>
      <rPr>
        <sz val="11"/>
        <rFont val="Arial Narrow"/>
        <family val="2"/>
      </rPr>
      <t xml:space="preserve"> Presentar informes trimestrales del cumplimiento de las metas del Plan Financiero del presupuesto de la vigencia</t>
    </r>
  </si>
  <si>
    <t>Posibilidad de afectación economica y reputacional por Incumplimiento en los  términos legales de presentacion de documentos financieros (contables, tributarios y presupuestales) debido a la falta de seguimiento a los cronogramas establecidos por la ley</t>
  </si>
  <si>
    <t>- Actualizar y socializar la información del cronograma de presentación de informes 
- Realizar  seguimiento semestral al cumplimiento estricto del cronograma e presentación de informes 
- Suscribir  Actas con los respectivos soportes que evidencien el envío oportuno de los informes.</t>
  </si>
  <si>
    <t>Director Financiero</t>
  </si>
  <si>
    <t>Posibilidad de afectación y reputacional por Hallazgos Administrativos después de un proceso de auditoría debido a Incumplimiento de las actividades inherentes a la Hacienda Pública.</t>
  </si>
  <si>
    <t>Secretario de Hacienda
Directores Secretaría de Hacienda</t>
  </si>
  <si>
    <t>Pagos y transferencias electrónicas realizadas a través de los portales electrónicos de las entidades financieras autorizadas en el Departamento del Quindío, sin aplicación de los protocolos de seguridad implementados por la Dirección TICs del Departamento y la Entidades financieras autorizadas</t>
  </si>
  <si>
    <t>Posibilidad de afectación economica y reputacional por Pagos y transferencias electrónicas realizadas a través de los portales electrónicos de las entidades financieras autorizadas en el Departamento del Quindío, sin aplicación de los protocolos de seguridad implementados por la Dirección TICs del Departamento y la Entidades financieras autorizadas debido a falta de implementación de los protocolos de seguridad establecidos por el Ente Territorial a través de la Dirección TICs y la banca virtual de las entidades financieras.</t>
  </si>
  <si>
    <t>- Aplicar estrictamente el protocolo adoptado por el Departamento basado en recomendaciones hechas por la Dirección TICs y las Entidades Financieras autorizadas por el Departamento, para los pagos y transferencias electrónicas  a través de la banca virtual.
- Realizar informe trimestral del protocolo establecido para los pagos y transferencias electrónicas  a través de la banca virtual.
- Solicitar apoyo a la Dirección TICs y/o Entidad Financiera responsable en caso de evidenciar alguna inconsistencia, al momento de aplicar el protocolo.</t>
  </si>
  <si>
    <t>Director Financiero
Tesorero General</t>
  </si>
  <si>
    <t>Informacion sin controles de confidencialidad</t>
  </si>
  <si>
    <t xml:space="preserve">Directora Tributaria </t>
  </si>
  <si>
    <t xml:space="preserve">Falta de implementacion de  controles de seguridad, confidencialidad y privacidad de la informacion de caracter reservado  de la Secretaría de Hacienda Departamental </t>
  </si>
  <si>
    <t xml:space="preserve">Posibilidad de afectación economica y reputacional por Informacion sin controles de confidencialidad debido a falta de implementacion de  controles de seguridad, confidencialidad y privacidad de la informacion de caracter reservado  de la Secretaría de Hacienda Departamental </t>
  </si>
  <si>
    <t xml:space="preserve">Implementación de una clausula de confidencialidad con los contratistas y empleados que tengan acceso a lainformacion de caracter reservado de la Secretaría de Hacienda con el fin de evitar el inclumplimiendo del deber etico de salvaguardar la informacion, esta clausula estará en el contrato firmado entre las partes </t>
  </si>
  <si>
    <t>MATRIZ</t>
  </si>
  <si>
    <t>Código</t>
  </si>
  <si>
    <t>Mapa de Riesgos de Gestión</t>
  </si>
  <si>
    <t>Versión</t>
  </si>
  <si>
    <t>Fecha</t>
  </si>
  <si>
    <t>Página</t>
  </si>
  <si>
    <t>1 de 1</t>
  </si>
  <si>
    <t>MR-HAC-01</t>
  </si>
  <si>
    <t>Elaboró:</t>
  </si>
  <si>
    <t>Revisó:</t>
  </si>
  <si>
    <t>Aprobó:</t>
  </si>
  <si>
    <t>Contratista</t>
  </si>
  <si>
    <t>Secretaria de Hacienda</t>
  </si>
  <si>
    <t>Realizar seguimientos cuatrimestrales  al Plan de Acción del MIPG</t>
  </si>
  <si>
    <t>Aplica para la gestión tributaria y financiera de la administración central del departamento.</t>
  </si>
  <si>
    <t>Semestral</t>
  </si>
  <si>
    <t xml:space="preserve">- Realizar seguimiento trimestral a las actividades de fiscalizacion propuestas para el control para cada una de las rentas
</t>
  </si>
  <si>
    <t>No informes  presentados / No informes  programados para la vigencia</t>
  </si>
  <si>
    <t>No informes  de seguimiento presentados / No informes de seguimiento programados para la vigencia</t>
  </si>
  <si>
    <t>(No informes Plan Financiero presentados / No informes Plan Financiero programados para la vigencia) * 100%</t>
  </si>
  <si>
    <t>(No informes Fiscalización presentados / No informes Fiscalización programados para la vigencia) * 100%</t>
  </si>
  <si>
    <t>(No informes Ejecución de recursos presentados / No informes Ejecución de recursos programados para la vigencia) * 100%</t>
  </si>
  <si>
    <t>(No informes  presentados / No informes  programados para la vigencia) * 100%</t>
  </si>
  <si>
    <t>(No informes  de seguimiento presentados / No informes de seguimiento programados para la vigencia) * 100%</t>
  </si>
  <si>
    <t xml:space="preserve"> (N° de clausulas confidencialidad anexa al contrato / N°contratos prestacion servicios realizados) *100%</t>
  </si>
  <si>
    <t>(No informes de seguimiento presentados / No de seguimientos programados para la vigencia) * 100%</t>
  </si>
  <si>
    <t>Monitoreo del Riesgo e Indicadores</t>
  </si>
  <si>
    <t>Semeste I</t>
  </si>
  <si>
    <t>Semestre II</t>
  </si>
  <si>
    <t>Numerador</t>
  </si>
  <si>
    <t>Denominador</t>
  </si>
  <si>
    <t>Resultado</t>
  </si>
  <si>
    <t>Descripción del Logro</t>
  </si>
  <si>
    <t>Evidencias</t>
  </si>
  <si>
    <t xml:space="preserve"> Realizar seguimiento trimestral al cumplimiento de los Planes de Mejoramiento suscritos con los organismos de control
- Solicitar evidencias a los funcionarios responsables del cumplimiento de las acciones de los Planes de Mejoramiento
-Suscribir actas por parte funcionarios responsables del cumplimiento de la acción e los Planes de Mejoramiento
-Establecer cronograma de estricto cumplimiento para el avance del Plan de Mejoramiento Suscrito -andres</t>
  </si>
  <si>
    <t>- Enviar informe trimestral a la Secretaria de Hacienda de la ejecucion de los recursos programados al inicio de la vigencia</t>
  </si>
  <si>
    <t>Laura Daniela Toro Galvez</t>
  </si>
  <si>
    <t>Juan Sebastian Ardila Pineda</t>
  </si>
  <si>
    <t>- Entrega y/o cargue oportuno de los informes y documentos financieros-informacion</t>
  </si>
  <si>
    <t>Maria Camila Rodriguez Rendón</t>
  </si>
  <si>
    <r>
      <rPr>
        <sz val="11"/>
        <rFont val="Arial Narrow"/>
        <family val="2"/>
      </rPr>
      <t>Realizar informes de  seguimiento y evaluacion trimestral  al Plan de Desarrollo "POR Y PARA LA GENTE 2024-2027"</t>
    </r>
    <r>
      <rPr>
        <sz val="11"/>
        <color rgb="FFFF0000"/>
        <rFont val="Arial Narrow"/>
        <family val="2"/>
      </rPr>
      <t xml:space="preserve"> </t>
    </r>
  </si>
  <si>
    <t>La Secretaria de Hacienda con base en la información suministrada por los Directores Financiero y Tributario, realiza seguimiento trimestral al cumplimiento de las metas del Plan Financiero del presupuesto de la vigencia, verificando la Ejecución Presupuestal de Ingresos frente al Presupuesto de Ingresos, generando las alertas respecto del comportamiento del recaudo, lo cual puede generar una limitación en la expedición de los Certificados de Disponibilidad Presupuestal de la vigencia, con el propósito de no generar déficit de Tesorería al finalizar la vigencia fiscal. 
Este seguimiento se encuentra reflejado en los informes trimestrales enviados por parte de los Directores Financiero y Tributario  a la Secretaría de Hacienda, a la cual se le anexa los respectivos informes generados por el aplicativo PCT y las justificaciones que aporten los Directores en los infirmes.</t>
  </si>
  <si>
    <t>La Directora Tributaria teniendo en cuenta la informacion suministrada por el jefe de fiscalizacion y de cobro cohactivo realiza seguimiento trimestral a las actividades de fiscalizacion y cobro cohactivo propuestal para el control de cada una de las rentas con el propósito de verificar el cumplimiento de los cronogramas establecidos para los diferentes procesos, dicho seguimiento se realizará a través de actas de seguimiento, en caso de detectar alguna alerta dentro del proceso se generaría una estrategia coordinada en conjunto con la Secretaria de Hacienda y el Director financiero con el fin de mejorar el proceso de fiscalizacion</t>
  </si>
  <si>
    <t>El Director Financiero apoyado por los Jefes de Presupuesto, Contabilidad y Tesorero General, actualizará y socializará la información del cronograma de presentación de informes y documentos financieros con base en la normatividad vigente al inicio de la vigencia a través de una reunión con el equipo de trabajo.
Durante la Vigencia se realizará seguimiento trimestral al cumplimiento estricto del cronograma.
Todo quedará evidenciado en Actas suscritas por la Dirección Financiera con los respectivos soportes que evidencien el envío oportuno de los informes y documentos financieros.</t>
  </si>
  <si>
    <t>El Director Financiero y el Jefe de cada área (Presupuesto, Contabilidad y Tesoreria) antes del cumplimiento del término legal para la presentacion de los informes y documentos financieros, dejarán evidencia donde conste la entrega o cargue oportuno. En caso de que en los documentos se evidencie el no cargue de la información se procederá a tomar la medida necesaria para su cumplimiento</t>
  </si>
  <si>
    <t>La Secretaria de Hacienda realizará seguimiento trimestral al cumplimiento de los Planes de Mejoramiento suscritos con los organismos de control, con el propósito de verificar el avance de las actividades correctivas y/o de mejora propuestas en el mismo, para lo cual solicitará evidencias a los funcionarios responsables del cumplimiento de las acciones.
Lo anterior quedará plasmado en Actas suscritas por la Secretaria de Hacienda, los Directores y demás funcionarios responsables del cumplimiento de la acción.
En caso de incumplimiento de las acciones de mejora propuestas, se establecerá un cronograma de estricto cumplimiento para el avance del Plan de Mejoramiento Suscrito, de lo cual se dejará evidencia a través de Acta.</t>
  </si>
  <si>
    <t>El Tesorero General aplicará estrictamente el protocolo adoptado por el Departamento basado en recomendaciones hechas por la Dirección TICs y las Entidades Financieras autorizadas por el Departamento, para los pagos y transferencias electrónicas  a través de la banca virtual,  de lo cual quedará evidencia a través de un informe trimestral que enviará a la Secretaria de Hacienda 
En caso de evidenciar alguna inconsistencia, al momento de aplicar el protocolo, el Tesorero General solicitará apoyo a la Dirección TICs y/o Entidad Financiera responsable.</t>
  </si>
  <si>
    <t xml:space="preserve">El encargado de la contratación, implementará una clausula de confidencialidad con los contratistas y empleados que tengan acceso a la informacion de caracter reservado de la Secretaría de Hacienda con el fin de evitar el inclumplimiendo del deber etico de salvaguardar la informacion, esta clausula estará en el contrato firmado entre las partes </t>
  </si>
  <si>
    <t xml:space="preserve">Los secretarios de Despacho, Directores y Jefes  de las diferentes Secretarias de Despacho realizan procesos de Seguimiento y evaluación trimestrales al estado de cumplimiento del Plan de Acción del Modelo Integrado de Planeación y de gestión MIPG </t>
  </si>
  <si>
    <t xml:space="preserve">Los Secretarios de Despacho, Directores y Jefes  de las diferentes Secretarias de Despacho realizan seguimiento  y evaluación trimestral al Plan de Desarrollo 2024-2027 "Por y para la gente" con el proposito de reportarlo a la Secretaría de Planeación Departamental </t>
  </si>
  <si>
    <t>Carlos Alberto Sierra Neira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</si>
</sst>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b/>
      <sz val="11"/>
      <name val="Arial"/>
      <family val="2"/>
    </font>
    <font>
      <sz val="11"/>
      <color theme="1"/>
      <name val="Arial"/>
      <family val="2"/>
    </font>
    <font>
      <sz val="12"/>
      <name val="Arial"/>
      <family val="2"/>
    </font>
    <font>
      <b/>
      <sz val="12"/>
      <color theme="1"/>
      <name val="Arial"/>
      <family val="2"/>
    </font>
    <font>
      <b/>
      <sz val="10"/>
      <color theme="1"/>
      <name val="Arial"/>
      <family val="2"/>
    </font>
    <font>
      <b/>
      <sz val="14"/>
      <color theme="1"/>
      <name val="Arial"/>
      <family val="2"/>
    </font>
    <font>
      <sz val="10"/>
      <color theme="1"/>
      <name val="Arial"/>
      <family val="2"/>
    </font>
    <font>
      <sz val="11"/>
      <color rgb="FFFF0000"/>
      <name val="Arial Narrow"/>
      <family val="2"/>
    </font>
    <font>
      <sz val="10"/>
      <color rgb="FF000000"/>
      <name val="Poly"/>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8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3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6" xfId="2" applyFont="1" applyFill="1" applyBorder="1"/>
    <xf numFmtId="0" fontId="50" fillId="3" borderId="47" xfId="2" applyFont="1" applyFill="1" applyBorder="1"/>
    <xf numFmtId="0" fontId="50" fillId="3" borderId="48"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9" fillId="3" borderId="28" xfId="0" applyFont="1" applyFill="1" applyBorder="1" applyAlignment="1">
      <alignment horizontal="justify" vertical="center" wrapText="1" readingOrder="1"/>
    </xf>
    <xf numFmtId="9" fontId="38" fillId="3" borderId="33" xfId="0" applyNumberFormat="1" applyFont="1" applyFill="1" applyBorder="1" applyAlignment="1">
      <alignment horizontal="center" vertical="center" wrapText="1" readingOrder="1"/>
    </xf>
    <xf numFmtId="0" fontId="39" fillId="3" borderId="33"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9" fillId="3" borderId="35" xfId="0" applyFont="1" applyFill="1" applyBorder="1" applyAlignment="1">
      <alignment horizontal="justify" vertical="center" wrapText="1" readingOrder="1"/>
    </xf>
    <xf numFmtId="0" fontId="39" fillId="3" borderId="36" xfId="0" applyFont="1" applyFill="1" applyBorder="1" applyAlignment="1">
      <alignment horizontal="center" vertical="center" wrapText="1" readingOrder="1"/>
    </xf>
    <xf numFmtId="0" fontId="47" fillId="3" borderId="0" xfId="0" applyFont="1" applyFill="1"/>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59" fillId="0" borderId="0" xfId="0" applyFont="1"/>
    <xf numFmtId="0" fontId="59" fillId="0" borderId="70" xfId="0" applyFont="1" applyBorder="1" applyAlignment="1">
      <alignment vertical="center"/>
    </xf>
    <xf numFmtId="0" fontId="59" fillId="16" borderId="70" xfId="0" applyFont="1" applyFill="1" applyBorder="1" applyAlignment="1">
      <alignment horizontal="center" vertical="center"/>
    </xf>
    <xf numFmtId="0" fontId="61" fillId="0" borderId="0" xfId="0" applyFont="1"/>
    <xf numFmtId="0" fontId="16" fillId="0" borderId="0" xfId="0" applyFont="1" applyAlignment="1">
      <alignment horizontal="center" vertical="center"/>
    </xf>
    <xf numFmtId="0" fontId="16" fillId="0" borderId="0" xfId="0" applyFont="1" applyAlignment="1">
      <alignment horizontal="center"/>
    </xf>
    <xf numFmtId="0" fontId="60" fillId="16" borderId="28" xfId="0" applyFont="1" applyFill="1" applyBorder="1" applyAlignment="1">
      <alignment horizontal="left" vertical="center" wrapText="1" readingOrder="1"/>
    </xf>
    <xf numFmtId="0" fontId="60" fillId="16" borderId="28" xfId="0" applyFont="1" applyFill="1" applyBorder="1" applyAlignment="1">
      <alignment horizontal="center" vertical="center" wrapText="1" readingOrder="1"/>
    </xf>
    <xf numFmtId="0" fontId="59" fillId="0" borderId="28" xfId="0" applyFont="1" applyBorder="1" applyAlignment="1">
      <alignment horizontal="center" vertical="center" wrapText="1" readingOrder="1"/>
    </xf>
    <xf numFmtId="0" fontId="59" fillId="0" borderId="28" xfId="0" applyFont="1" applyBorder="1" applyAlignment="1">
      <alignment horizontal="left" vertical="top" wrapText="1" readingOrder="1"/>
    </xf>
    <xf numFmtId="0" fontId="59" fillId="0" borderId="28" xfId="0" applyFont="1" applyBorder="1" applyAlignment="1">
      <alignment horizontal="left" vertical="center" wrapText="1" readingOrder="1"/>
    </xf>
    <xf numFmtId="0" fontId="59" fillId="0" borderId="71" xfId="0" applyFont="1" applyBorder="1" applyAlignment="1">
      <alignment horizontal="center" wrapText="1" readingOrder="1"/>
    </xf>
    <xf numFmtId="0" fontId="59" fillId="0" borderId="71" xfId="0" applyFont="1" applyBorder="1" applyAlignment="1">
      <alignment horizontal="left" vertical="top" wrapText="1" readingOrder="1"/>
    </xf>
    <xf numFmtId="0" fontId="59" fillId="0" borderId="71" xfId="0" applyFont="1" applyBorder="1" applyAlignment="1">
      <alignment horizontal="center" vertical="center" wrapText="1" readingOrder="1"/>
    </xf>
    <xf numFmtId="0" fontId="59" fillId="0" borderId="28" xfId="0" applyFont="1" applyBorder="1" applyAlignment="1">
      <alignment horizontal="center" wrapText="1"/>
    </xf>
    <xf numFmtId="0" fontId="59" fillId="0" borderId="28" xfId="0" applyFont="1" applyBorder="1" applyAlignment="1">
      <alignment horizontal="left" vertical="center" wrapText="1"/>
    </xf>
    <xf numFmtId="0" fontId="59" fillId="0" borderId="28" xfId="0" applyFont="1" applyBorder="1" applyAlignment="1">
      <alignment horizontal="center" vertical="center" wrapText="1"/>
    </xf>
    <xf numFmtId="0" fontId="59" fillId="0" borderId="72" xfId="0" applyFont="1" applyBorder="1" applyAlignment="1">
      <alignment horizontal="center" wrapText="1" readingOrder="1"/>
    </xf>
    <xf numFmtId="0" fontId="59" fillId="0" borderId="64" xfId="0" applyFont="1" applyBorder="1" applyAlignment="1">
      <alignment horizontal="left" vertical="top" wrapText="1" readingOrder="1"/>
    </xf>
    <xf numFmtId="0" fontId="59" fillId="0" borderId="64" xfId="0" applyFont="1" applyBorder="1" applyAlignment="1">
      <alignment horizontal="center" vertical="center" wrapText="1" readingOrder="1"/>
    </xf>
    <xf numFmtId="0" fontId="59" fillId="0" borderId="73" xfId="0" applyFont="1" applyBorder="1" applyAlignment="1">
      <alignment horizontal="left" vertical="top" wrapText="1" readingOrder="1"/>
    </xf>
    <xf numFmtId="0" fontId="16" fillId="0" borderId="0" xfId="0" applyFont="1" applyAlignment="1">
      <alignment vertical="center"/>
    </xf>
    <xf numFmtId="0" fontId="60" fillId="16" borderId="70" xfId="0" applyFont="1" applyFill="1" applyBorder="1" applyAlignment="1">
      <alignment horizontal="center"/>
    </xf>
    <xf numFmtId="0" fontId="0" fillId="0" borderId="0" xfId="0" applyAlignment="1">
      <alignment vertical="center"/>
    </xf>
    <xf numFmtId="0" fontId="60" fillId="0" borderId="28" xfId="0" applyFont="1" applyBorder="1" applyAlignment="1">
      <alignment horizontal="center" vertical="center" wrapText="1" readingOrder="1"/>
    </xf>
    <xf numFmtId="0" fontId="60" fillId="16" borderId="70" xfId="0" applyFont="1" applyFill="1" applyBorder="1" applyAlignment="1">
      <alignment vertical="center"/>
    </xf>
    <xf numFmtId="0" fontId="59" fillId="3" borderId="0" xfId="0" applyFont="1" applyFill="1" applyAlignment="1">
      <alignment horizontal="center" vertical="center" wrapText="1"/>
    </xf>
    <xf numFmtId="0" fontId="59" fillId="3" borderId="0" xfId="0" applyFont="1" applyFill="1" applyAlignment="1">
      <alignment horizontal="left" vertical="center" wrapText="1"/>
    </xf>
    <xf numFmtId="0" fontId="60" fillId="0" borderId="28" xfId="0" applyFont="1" applyBorder="1" applyAlignment="1">
      <alignment horizontal="left" vertical="top" wrapText="1" readingOrder="1"/>
    </xf>
    <xf numFmtId="0" fontId="59" fillId="0" borderId="0" xfId="0" applyFont="1" applyAlignment="1">
      <alignment horizontal="center"/>
    </xf>
    <xf numFmtId="0" fontId="59" fillId="0" borderId="0" xfId="0" applyFont="1" applyAlignment="1">
      <alignment vertical="center"/>
    </xf>
    <xf numFmtId="0" fontId="60" fillId="0" borderId="70" xfId="0" applyFont="1" applyBorder="1" applyAlignment="1">
      <alignment horizontal="center" vertical="center"/>
    </xf>
    <xf numFmtId="0" fontId="59" fillId="0" borderId="0" xfId="0" applyFont="1" applyAlignment="1">
      <alignment vertical="center" wrapText="1"/>
    </xf>
    <xf numFmtId="0" fontId="60" fillId="17" borderId="28" xfId="0" applyFont="1" applyFill="1" applyBorder="1" applyAlignment="1">
      <alignment horizontal="center" vertical="center"/>
    </xf>
    <xf numFmtId="0" fontId="59" fillId="0" borderId="28" xfId="0" applyFont="1" applyBorder="1" applyAlignment="1">
      <alignment vertical="center"/>
    </xf>
    <xf numFmtId="0" fontId="59" fillId="0" borderId="37" xfId="0" applyFont="1" applyBorder="1" applyAlignment="1">
      <alignment horizontal="center" vertical="center" wrapText="1"/>
    </xf>
    <xf numFmtId="0" fontId="59" fillId="0" borderId="64" xfId="0" applyFont="1" applyBorder="1" applyAlignment="1">
      <alignment horizontal="justify" vertical="center" wrapText="1" readingOrder="1"/>
    </xf>
    <xf numFmtId="0" fontId="59" fillId="0" borderId="38" xfId="0" applyFont="1" applyBorder="1" applyAlignment="1">
      <alignment horizontal="center" vertical="center" wrapText="1"/>
    </xf>
    <xf numFmtId="0" fontId="59" fillId="0" borderId="65" xfId="0" applyFont="1" applyBorder="1" applyAlignment="1">
      <alignment horizontal="justify" vertical="center" wrapText="1" readingOrder="1"/>
    </xf>
    <xf numFmtId="0" fontId="59" fillId="0" borderId="28" xfId="0" applyFont="1" applyBorder="1" applyAlignment="1">
      <alignment horizontal="justify" vertical="center" wrapText="1"/>
    </xf>
    <xf numFmtId="0" fontId="59" fillId="0" borderId="32" xfId="0" applyFont="1" applyBorder="1" applyAlignment="1">
      <alignment horizontal="center" vertical="center" wrapText="1"/>
    </xf>
    <xf numFmtId="0" fontId="59" fillId="0" borderId="74" xfId="0" applyFont="1" applyBorder="1" applyAlignment="1">
      <alignment horizontal="justify" vertical="center" wrapText="1" readingOrder="1"/>
    </xf>
    <xf numFmtId="0" fontId="59" fillId="0" borderId="33" xfId="0" applyFont="1" applyBorder="1" applyAlignment="1">
      <alignment horizontal="center" vertical="center" wrapText="1"/>
    </xf>
    <xf numFmtId="0" fontId="59" fillId="0" borderId="75" xfId="0" applyFont="1" applyBorder="1" applyAlignment="1">
      <alignment horizontal="justify" vertical="center" wrapText="1" readingOrder="1"/>
    </xf>
    <xf numFmtId="0" fontId="59" fillId="0" borderId="33" xfId="0" applyFont="1" applyBorder="1" applyAlignment="1">
      <alignment horizontal="justify" vertical="center" wrapText="1" readingOrder="1"/>
    </xf>
    <xf numFmtId="0" fontId="59" fillId="0" borderId="28" xfId="0" applyFont="1" applyBorder="1" applyAlignment="1">
      <alignment horizontal="left" vertical="center"/>
    </xf>
    <xf numFmtId="0" fontId="60" fillId="17" borderId="70" xfId="0" applyFont="1" applyFill="1" applyBorder="1" applyAlignment="1">
      <alignment horizontal="center" vertical="center"/>
    </xf>
    <xf numFmtId="0" fontId="59" fillId="0" borderId="28" xfId="0" applyFont="1" applyBorder="1" applyAlignment="1">
      <alignment horizontal="justify" vertical="center" wrapText="1" readingOrder="1"/>
    </xf>
    <xf numFmtId="0" fontId="59" fillId="0" borderId="28" xfId="0" applyFont="1" applyBorder="1" applyAlignment="1">
      <alignment horizontal="center" vertical="center"/>
    </xf>
    <xf numFmtId="0" fontId="59" fillId="0" borderId="33" xfId="0" applyFont="1" applyBorder="1" applyAlignment="1">
      <alignment vertical="center"/>
    </xf>
    <xf numFmtId="0" fontId="59" fillId="0" borderId="78" xfId="0" applyFont="1" applyBorder="1" applyAlignment="1">
      <alignment horizontal="justify" vertical="center" wrapText="1" readingOrder="1"/>
    </xf>
    <xf numFmtId="0" fontId="59" fillId="0" borderId="0" xfId="0" applyFont="1" applyAlignment="1">
      <alignment horizontal="left" vertical="top"/>
    </xf>
    <xf numFmtId="0" fontId="59" fillId="0" borderId="33" xfId="0" applyFont="1" applyBorder="1" applyAlignment="1">
      <alignment horizontal="left" vertical="center" wrapText="1" readingOrder="1"/>
    </xf>
    <xf numFmtId="0" fontId="61" fillId="0" borderId="0" xfId="0" applyFont="1" applyAlignment="1">
      <alignment horizontal="left" vertical="top"/>
    </xf>
    <xf numFmtId="0" fontId="59" fillId="0" borderId="79"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32" xfId="0" applyFont="1" applyBorder="1" applyAlignment="1">
      <alignment horizontal="center" vertical="center"/>
    </xf>
    <xf numFmtId="0" fontId="59" fillId="0" borderId="16" xfId="0" applyFont="1" applyBorder="1" applyAlignment="1">
      <alignment horizontal="center"/>
    </xf>
    <xf numFmtId="0" fontId="59" fillId="0" borderId="18" xfId="0" applyFont="1" applyBorder="1"/>
    <xf numFmtId="0" fontId="59" fillId="0" borderId="18" xfId="0" applyFont="1" applyBorder="1" applyAlignment="1">
      <alignment horizontal="center"/>
    </xf>
    <xf numFmtId="0" fontId="59" fillId="0" borderId="17" xfId="0" applyFont="1" applyBorder="1"/>
    <xf numFmtId="0" fontId="60" fillId="17" borderId="30" xfId="0" applyFont="1" applyFill="1" applyBorder="1" applyAlignment="1">
      <alignment horizontal="center" vertical="center"/>
    </xf>
    <xf numFmtId="0" fontId="59" fillId="0" borderId="14" xfId="0" applyFont="1" applyBorder="1" applyAlignment="1">
      <alignment horizontal="center"/>
    </xf>
    <xf numFmtId="0" fontId="59" fillId="0" borderId="15" xfId="0" applyFont="1" applyBorder="1"/>
    <xf numFmtId="0" fontId="59" fillId="0" borderId="33" xfId="0" applyFont="1" applyBorder="1" applyAlignment="1">
      <alignment horizontal="justify" vertical="center" wrapText="1"/>
    </xf>
    <xf numFmtId="0" fontId="59" fillId="0" borderId="75" xfId="0" applyFont="1" applyBorder="1" applyAlignment="1">
      <alignment horizontal="justify" vertical="center" wrapText="1"/>
    </xf>
    <xf numFmtId="0" fontId="61" fillId="0" borderId="28" xfId="0" applyFont="1" applyBorder="1" applyAlignment="1">
      <alignment horizontal="center" vertical="center"/>
    </xf>
    <xf numFmtId="0" fontId="61" fillId="0" borderId="33" xfId="0" applyFont="1" applyBorder="1" applyAlignment="1">
      <alignment vertical="center"/>
    </xf>
    <xf numFmtId="0" fontId="59" fillId="0" borderId="34" xfId="0" applyFont="1" applyBorder="1" applyAlignment="1">
      <alignment horizontal="center" vertical="center"/>
    </xf>
    <xf numFmtId="0" fontId="61" fillId="0" borderId="35" xfId="0" applyFont="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textRotation="90" wrapText="1"/>
      <protection locked="0"/>
    </xf>
    <xf numFmtId="9" fontId="1" fillId="0" borderId="2" xfId="0" applyNumberFormat="1"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64" fillId="0" borderId="28" xfId="0" applyFont="1" applyBorder="1" applyAlignment="1">
      <alignment horizontal="center" vertical="center"/>
    </xf>
    <xf numFmtId="0" fontId="66" fillId="0" borderId="28" xfId="0" applyFont="1" applyBorder="1" applyAlignment="1">
      <alignment horizontal="center" vertical="center"/>
    </xf>
    <xf numFmtId="0" fontId="1" fillId="0" borderId="2" xfId="0" applyFont="1" applyBorder="1" applyAlignment="1" applyProtection="1">
      <alignment horizontal="left" vertical="center" wrapText="1"/>
      <protection locked="0"/>
    </xf>
    <xf numFmtId="0" fontId="1" fillId="0" borderId="0" xfId="0" applyFont="1" applyAlignment="1">
      <alignment horizontal="left" vertical="center"/>
    </xf>
    <xf numFmtId="0" fontId="1" fillId="0" borderId="5" xfId="0" applyFont="1" applyBorder="1" applyAlignment="1" applyProtection="1">
      <alignment horizontal="center" vertical="center" wrapText="1"/>
      <protection locked="0"/>
    </xf>
    <xf numFmtId="14" fontId="1" fillId="0" borderId="6" xfId="0" applyNumberFormat="1"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3" borderId="0" xfId="0" applyFont="1" applyFill="1" applyAlignment="1">
      <alignment horizontal="left"/>
    </xf>
    <xf numFmtId="0" fontId="1" fillId="0" borderId="0" xfId="0" applyFont="1" applyAlignment="1">
      <alignment horizontal="left"/>
    </xf>
    <xf numFmtId="15" fontId="66" fillId="0" borderId="28" xfId="0" applyNumberFormat="1" applyFont="1" applyBorder="1" applyAlignment="1">
      <alignment horizontal="center" vertical="center"/>
    </xf>
    <xf numFmtId="0" fontId="4" fillId="14" borderId="2" xfId="0" applyFont="1" applyFill="1" applyBorder="1" applyAlignment="1">
      <alignment horizontal="center" vertical="center" wrapText="1"/>
    </xf>
    <xf numFmtId="10" fontId="4" fillId="14" borderId="2" xfId="1" applyNumberFormat="1" applyFont="1" applyFill="1" applyBorder="1" applyAlignment="1">
      <alignment horizontal="center" vertical="center" wrapText="1"/>
    </xf>
    <xf numFmtId="10" fontId="1" fillId="3" borderId="0" xfId="1" applyNumberFormat="1" applyFont="1" applyFill="1"/>
    <xf numFmtId="10" fontId="1" fillId="0" borderId="7" xfId="1" applyNumberFormat="1" applyFont="1" applyBorder="1" applyAlignment="1" applyProtection="1">
      <alignment horizontal="center" vertical="center" wrapText="1"/>
      <protection locked="0"/>
    </xf>
    <xf numFmtId="10" fontId="1" fillId="0" borderId="0" xfId="1" applyNumberFormat="1" applyFont="1"/>
    <xf numFmtId="0" fontId="64" fillId="0" borderId="28" xfId="0" applyFont="1" applyBorder="1" applyAlignment="1">
      <alignment vertical="center"/>
    </xf>
    <xf numFmtId="0" fontId="4" fillId="14" borderId="6"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14" fontId="2" fillId="0" borderId="2" xfId="0" applyNumberFormat="1" applyFont="1" applyBorder="1" applyAlignment="1" applyProtection="1">
      <alignment horizontal="center" vertical="center" wrapText="1"/>
      <protection locked="0"/>
    </xf>
    <xf numFmtId="0" fontId="0" fillId="0" borderId="2" xfId="0" applyFont="1" applyBorder="1" applyAlignment="1" applyProtection="1">
      <alignment horizontal="justify" vertical="center" wrapText="1"/>
      <protection locked="0"/>
    </xf>
    <xf numFmtId="0" fontId="0" fillId="0" borderId="2" xfId="0" applyFont="1" applyBorder="1" applyAlignment="1" applyProtection="1">
      <alignment horizontal="justify" vertical="center"/>
      <protection locked="0"/>
    </xf>
    <xf numFmtId="0" fontId="16" fillId="0" borderId="2" xfId="0" applyFont="1" applyBorder="1" applyAlignment="1" applyProtection="1">
      <alignment horizontal="justify" vertical="center" wrapText="1"/>
      <protection locked="0"/>
    </xf>
    <xf numFmtId="0" fontId="1" fillId="0" borderId="2" xfId="0" quotePrefix="1" applyFont="1" applyBorder="1" applyAlignment="1" applyProtection="1">
      <alignment horizontal="justify" vertical="center" wrapText="1"/>
      <protection locked="0"/>
    </xf>
    <xf numFmtId="0" fontId="67" fillId="0" borderId="2" xfId="0" applyFont="1" applyBorder="1" applyAlignment="1" applyProtection="1">
      <alignment horizontal="justify" vertical="center" wrapText="1"/>
      <protection locked="0"/>
    </xf>
    <xf numFmtId="0" fontId="68" fillId="0" borderId="0" xfId="0" applyFont="1"/>
    <xf numFmtId="0" fontId="51" fillId="14" borderId="43" xfId="2" applyFont="1" applyFill="1" applyBorder="1" applyAlignment="1">
      <alignment horizontal="center"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3"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2" fillId="3" borderId="46" xfId="2" quotePrefix="1" applyFont="1" applyFill="1" applyBorder="1" applyAlignment="1">
      <alignment horizontal="left" vertical="top" wrapText="1"/>
    </xf>
    <xf numFmtId="0" fontId="53"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49" xfId="3" applyFont="1" applyFill="1" applyBorder="1" applyAlignment="1">
      <alignment horizontal="center" vertical="center" wrapText="1"/>
    </xf>
    <xf numFmtId="0" fontId="55" fillId="14" borderId="50" xfId="3" applyFont="1" applyFill="1" applyBorder="1" applyAlignment="1">
      <alignment horizontal="center" vertical="center" wrapText="1"/>
    </xf>
    <xf numFmtId="0" fontId="55" fillId="14" borderId="51" xfId="2" applyFont="1" applyFill="1" applyBorder="1" applyAlignment="1">
      <alignment horizontal="center" vertical="center"/>
    </xf>
    <xf numFmtId="0" fontId="55"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55" fillId="3" borderId="53" xfId="3" applyFont="1" applyFill="1" applyBorder="1" applyAlignment="1">
      <alignment horizontal="left" vertical="top" wrapText="1" readingOrder="1"/>
    </xf>
    <xf numFmtId="0" fontId="55" fillId="3" borderId="54" xfId="3" applyFont="1" applyFill="1" applyBorder="1" applyAlignment="1">
      <alignment horizontal="left" vertical="top" wrapText="1" readingOrder="1"/>
    </xf>
    <xf numFmtId="0" fontId="56" fillId="3" borderId="55" xfId="2" applyFont="1" applyFill="1" applyBorder="1" applyAlignment="1">
      <alignment horizontal="justify" vertical="center" wrapText="1"/>
    </xf>
    <xf numFmtId="0" fontId="56" fillId="3" borderId="56" xfId="2" applyFont="1" applyFill="1" applyBorder="1" applyAlignment="1">
      <alignment horizontal="justify" vertical="center" wrapText="1"/>
    </xf>
    <xf numFmtId="0" fontId="55" fillId="3" borderId="57" xfId="0" applyFont="1" applyFill="1" applyBorder="1" applyAlignment="1">
      <alignment horizontal="left" vertical="center" wrapText="1"/>
    </xf>
    <xf numFmtId="0" fontId="55" fillId="3" borderId="58" xfId="0" applyFont="1" applyFill="1" applyBorder="1" applyAlignment="1">
      <alignment horizontal="left" vertical="center" wrapText="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6"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68"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6" fillId="3" borderId="61" xfId="0" applyFont="1" applyFill="1" applyBorder="1" applyAlignment="1">
      <alignment horizontal="justify" vertical="center" wrapText="1"/>
    </xf>
    <xf numFmtId="0" fontId="56" fillId="3" borderId="62" xfId="0" applyFont="1" applyFill="1" applyBorder="1" applyAlignment="1">
      <alignment horizontal="justify" vertical="center" wrapText="1"/>
    </xf>
    <xf numFmtId="0" fontId="4" fillId="2" borderId="9" xfId="0" applyFont="1" applyFill="1" applyBorder="1" applyAlignment="1">
      <alignment horizontal="center" vertical="center"/>
    </xf>
    <xf numFmtId="0" fontId="4" fillId="2" borderId="0" xfId="0" applyFont="1" applyFill="1" applyAlignment="1">
      <alignment horizontal="center" vertical="center"/>
    </xf>
    <xf numFmtId="0" fontId="4" fillId="14" borderId="9" xfId="0" applyFont="1" applyFill="1" applyBorder="1" applyAlignment="1">
      <alignment horizontal="center" vertical="center" wrapText="1"/>
    </xf>
    <xf numFmtId="0" fontId="4" fillId="14" borderId="0" xfId="0" applyFont="1" applyFill="1" applyAlignment="1">
      <alignment horizontal="center" vertical="center" wrapText="1"/>
    </xf>
    <xf numFmtId="0" fontId="1" fillId="0" borderId="28"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2" fillId="0" borderId="4"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wrapText="1"/>
      <protection locked="0"/>
    </xf>
    <xf numFmtId="0" fontId="4" fillId="2" borderId="2"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left" vertical="center" wrapText="1"/>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2" borderId="8"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 fillId="0" borderId="4" xfId="0" applyFont="1" applyBorder="1" applyAlignment="1" applyProtection="1">
      <alignment horizontal="justify" vertical="top" wrapText="1"/>
      <protection locked="0"/>
    </xf>
    <xf numFmtId="0" fontId="2" fillId="0" borderId="8" xfId="0" applyFont="1" applyBorder="1" applyAlignment="1" applyProtection="1">
      <alignment horizontal="justify" vertical="top" wrapText="1"/>
      <protection locked="0"/>
    </xf>
    <xf numFmtId="0" fontId="2" fillId="0" borderId="5" xfId="0" applyFont="1" applyBorder="1" applyAlignment="1" applyProtection="1">
      <alignment horizontal="justify" vertical="top"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3" fillId="0" borderId="28" xfId="0" applyFont="1" applyBorder="1" applyAlignment="1">
      <alignment horizontal="center" vertical="center"/>
    </xf>
    <xf numFmtId="0" fontId="65" fillId="0" borderId="28" xfId="0" applyFont="1" applyBorder="1" applyAlignment="1">
      <alignment horizontal="center" vertical="center"/>
    </xf>
    <xf numFmtId="0" fontId="1" fillId="0" borderId="0" xfId="0" applyFont="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14" borderId="28" xfId="0" applyFont="1" applyFill="1" applyBorder="1" applyAlignment="1">
      <alignment horizontal="center" vertical="center"/>
    </xf>
    <xf numFmtId="0" fontId="1" fillId="3" borderId="28" xfId="0" applyFont="1" applyFill="1" applyBorder="1" applyAlignment="1">
      <alignment horizontal="left" vertical="center" wrapText="1"/>
    </xf>
    <xf numFmtId="0" fontId="4" fillId="3" borderId="28"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4" fillId="3" borderId="28" xfId="0" applyFont="1" applyFill="1" applyBorder="1" applyAlignment="1">
      <alignment horizontal="center" vertical="center"/>
    </xf>
    <xf numFmtId="0" fontId="1" fillId="3" borderId="28" xfId="0" applyFont="1" applyFill="1" applyBorder="1" applyAlignment="1">
      <alignment horizontal="center" vertical="center"/>
    </xf>
    <xf numFmtId="0" fontId="4" fillId="14" borderId="2" xfId="0" applyFont="1" applyFill="1" applyBorder="1" applyAlignment="1">
      <alignment horizontal="center" vertical="center" wrapText="1"/>
    </xf>
    <xf numFmtId="0" fontId="1" fillId="3" borderId="76" xfId="0" applyFont="1" applyFill="1" applyBorder="1" applyAlignment="1">
      <alignment horizontal="center" vertical="center" wrapText="1"/>
    </xf>
    <xf numFmtId="0" fontId="1" fillId="3" borderId="74" xfId="0" applyFont="1" applyFill="1" applyBorder="1" applyAlignment="1">
      <alignment horizontal="center" vertical="center" wrapText="1"/>
    </xf>
    <xf numFmtId="0" fontId="1" fillId="3" borderId="78" xfId="0" applyFont="1" applyFill="1" applyBorder="1" applyAlignment="1">
      <alignment horizontal="center" vertical="center" wrapText="1"/>
    </xf>
    <xf numFmtId="0" fontId="1" fillId="3" borderId="28" xfId="0" applyFont="1" applyFill="1" applyBorder="1" applyAlignment="1">
      <alignment horizont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0" xfId="0" applyFont="1" applyFill="1" applyBorder="1" applyAlignment="1">
      <alignment horizontal="center" vertical="center" wrapText="1" readingOrder="1"/>
    </xf>
    <xf numFmtId="0" fontId="41" fillId="15" borderId="31" xfId="0" applyFont="1" applyFill="1" applyBorder="1" applyAlignment="1">
      <alignment horizontal="center" vertical="center" wrapText="1" readingOrder="1"/>
    </xf>
    <xf numFmtId="0" fontId="41" fillId="15" borderId="42"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9" xfId="0" applyFont="1" applyFill="1" applyBorder="1" applyAlignment="1">
      <alignment horizontal="center" vertical="center" wrapText="1" readingOrder="1"/>
    </xf>
    <xf numFmtId="0" fontId="38" fillId="15" borderId="40"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16" fillId="0" borderId="0" xfId="0" applyFont="1" applyAlignment="1">
      <alignment horizontal="center"/>
    </xf>
    <xf numFmtId="0" fontId="59" fillId="0" borderId="31" xfId="0" applyFont="1" applyBorder="1" applyAlignment="1">
      <alignment horizontal="center" vertical="center" wrapText="1"/>
    </xf>
    <xf numFmtId="0" fontId="59" fillId="0" borderId="42" xfId="0" applyFont="1" applyBorder="1" applyAlignment="1">
      <alignment horizontal="center" vertical="center" wrapText="1"/>
    </xf>
    <xf numFmtId="0" fontId="60" fillId="16" borderId="31" xfId="0" applyFont="1" applyFill="1" applyBorder="1" applyAlignment="1">
      <alignment horizontal="center" vertical="center" wrapText="1"/>
    </xf>
    <xf numFmtId="0" fontId="60" fillId="16" borderId="42" xfId="0" applyFont="1" applyFill="1" applyBorder="1" applyAlignment="1">
      <alignment horizontal="center" vertical="center" wrapText="1"/>
    </xf>
    <xf numFmtId="0" fontId="60" fillId="16" borderId="30" xfId="0" applyFont="1" applyFill="1" applyBorder="1" applyAlignment="1">
      <alignment horizontal="center" vertical="center" wrapText="1"/>
    </xf>
    <xf numFmtId="0" fontId="60" fillId="16" borderId="31" xfId="0" applyFont="1" applyFill="1" applyBorder="1" applyAlignment="1">
      <alignment horizontal="left" vertical="center" wrapText="1"/>
    </xf>
    <xf numFmtId="0" fontId="60" fillId="16" borderId="42" xfId="0" applyFont="1" applyFill="1" applyBorder="1" applyAlignment="1">
      <alignment horizontal="left" vertical="center" wrapText="1"/>
    </xf>
    <xf numFmtId="0" fontId="62" fillId="0" borderId="30" xfId="0" applyFont="1" applyBorder="1" applyAlignment="1">
      <alignment horizontal="left" vertical="center" wrapText="1"/>
    </xf>
    <xf numFmtId="0" fontId="62" fillId="0" borderId="31" xfId="0" applyFont="1" applyBorder="1" applyAlignment="1">
      <alignment horizontal="left" vertical="center" wrapText="1"/>
    </xf>
    <xf numFmtId="0" fontId="62" fillId="0" borderId="42" xfId="0" applyFont="1" applyBorder="1" applyAlignment="1">
      <alignment horizontal="left" vertical="center" wrapText="1"/>
    </xf>
    <xf numFmtId="0" fontId="60" fillId="17" borderId="28" xfId="0" applyFont="1" applyFill="1" applyBorder="1" applyAlignment="1">
      <alignment horizontal="left" vertical="center" wrapText="1"/>
    </xf>
    <xf numFmtId="0" fontId="60" fillId="16" borderId="30" xfId="0" applyFont="1" applyFill="1" applyBorder="1" applyAlignment="1">
      <alignment horizontal="center" vertical="top" wrapText="1" readingOrder="1"/>
    </xf>
    <xf numFmtId="0" fontId="60" fillId="16" borderId="42" xfId="0" applyFont="1" applyFill="1" applyBorder="1" applyAlignment="1">
      <alignment horizontal="center" vertical="top" wrapText="1" readingOrder="1"/>
    </xf>
    <xf numFmtId="0" fontId="60" fillId="16" borderId="28" xfId="0" applyFont="1" applyFill="1" applyBorder="1" applyAlignment="1">
      <alignment horizontal="center" vertical="center" wrapText="1"/>
    </xf>
    <xf numFmtId="0" fontId="60" fillId="16" borderId="77" xfId="0" applyFont="1" applyFill="1" applyBorder="1" applyAlignment="1">
      <alignment horizontal="center" vertical="center" wrapText="1"/>
    </xf>
    <xf numFmtId="0" fontId="60" fillId="16" borderId="78" xfId="0" applyFont="1" applyFill="1" applyBorder="1" applyAlignment="1">
      <alignment horizontal="center" vertical="center" wrapText="1"/>
    </xf>
    <xf numFmtId="0" fontId="60" fillId="16" borderId="76" xfId="0" applyFont="1" applyFill="1" applyBorder="1" applyAlignment="1">
      <alignment horizontal="center" vertical="center" wrapText="1"/>
    </xf>
    <xf numFmtId="0" fontId="60" fillId="16" borderId="75" xfId="0" applyFont="1" applyFill="1" applyBorder="1" applyAlignment="1">
      <alignment horizontal="center" vertical="center" wrapText="1"/>
    </xf>
    <xf numFmtId="0" fontId="60" fillId="16" borderId="76" xfId="0" applyFont="1" applyFill="1" applyBorder="1" applyAlignment="1">
      <alignment horizontal="center" vertical="center" wrapText="1" readingOrder="1"/>
    </xf>
    <xf numFmtId="0" fontId="60" fillId="16" borderId="75" xfId="0" applyFont="1" applyFill="1" applyBorder="1" applyAlignment="1">
      <alignment horizontal="center" vertical="center" wrapText="1" readingOrder="1"/>
    </xf>
    <xf numFmtId="0" fontId="60" fillId="17" borderId="30" xfId="0" applyFont="1" applyFill="1" applyBorder="1" applyAlignment="1">
      <alignment horizontal="left" vertical="center" wrapText="1"/>
    </xf>
    <xf numFmtId="0" fontId="60" fillId="17" borderId="31" xfId="0" applyFont="1" applyFill="1" applyBorder="1" applyAlignment="1">
      <alignment horizontal="left" vertical="center" wrapText="1"/>
    </xf>
    <xf numFmtId="0" fontId="60" fillId="17" borderId="42" xfId="0" applyFont="1" applyFill="1" applyBorder="1" applyAlignment="1">
      <alignment horizontal="left" vertical="center" wrapText="1"/>
    </xf>
    <xf numFmtId="0" fontId="60" fillId="16" borderId="77" xfId="0" applyFont="1" applyFill="1" applyBorder="1" applyAlignment="1">
      <alignment horizontal="center" vertical="center" readingOrder="1"/>
    </xf>
    <xf numFmtId="0" fontId="60" fillId="16" borderId="78" xfId="0" applyFont="1" applyFill="1" applyBorder="1" applyAlignment="1">
      <alignment horizontal="center" vertical="center" readingOrder="1"/>
    </xf>
  </cellXfs>
  <cellStyles count="5">
    <cellStyle name="Normal" xfId="0" builtinId="0"/>
    <cellStyle name="Normal - Style1 2" xfId="2"/>
    <cellStyle name="Normal 2" xfId="4"/>
    <cellStyle name="Normal 2 2" xfId="3"/>
    <cellStyle name="Porcentaje" xfId="1" builtinId="5"/>
  </cellStyles>
  <dxfs count="13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31751</xdr:rowOff>
    </xdr:from>
    <xdr:to>
      <xdr:col>1</xdr:col>
      <xdr:colOff>762000</xdr:colOff>
      <xdr:row>3</xdr:row>
      <xdr:rowOff>177736</xdr:rowOff>
    </xdr:to>
    <xdr:pic>
      <xdr:nvPicPr>
        <xdr:cNvPr id="2" name="2 Imagen" descr="C:\Users\AUXPLANEACION03\Desktop\Gobernacion_del_quindio.jpg">
          <a:extLst>
            <a:ext uri="{FF2B5EF4-FFF2-40B4-BE49-F238E27FC236}">
              <a16:creationId xmlns:a16="http://schemas.microsoft.com/office/drawing/2014/main" id="{9E9A6B42-25F1-4102-888B-DFAB5324591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0" y="31751"/>
          <a:ext cx="843643" cy="104405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HACIENDA76/Google%20Drive/2021/Planeaci&#243;n/Mapa%20de%20Reisgos%20Institucional/Matriz_mapa_riesgos_Hacienda_2021(67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ANALISIS DE CAUSAS"/>
      <sheetName val="ESTRATEGIAS DOFA"/>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 sheetId="9" refreshError="1"/>
      <sheetData sheetId="1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4" zoomScale="120" zoomScaleNormal="120" workbookViewId="0">
      <selection activeCell="B41" sqref="B41:H41"/>
    </sheetView>
  </sheetViews>
  <sheetFormatPr baseColWidth="10" defaultColWidth="11.42578125" defaultRowHeight="15"/>
  <cols>
    <col min="1" max="1" width="2.85546875" style="97" customWidth="1"/>
    <col min="2" max="3" width="24.7109375" style="97" customWidth="1"/>
    <col min="4" max="4" width="16" style="97" customWidth="1"/>
    <col min="5" max="5" width="24.7109375" style="97" customWidth="1"/>
    <col min="6" max="6" width="27.7109375" style="97" customWidth="1"/>
    <col min="7" max="8" width="24.7109375" style="97" customWidth="1"/>
    <col min="9" max="16384" width="11.42578125" style="97"/>
  </cols>
  <sheetData>
    <row r="1" spans="2:8" ht="15.75" thickBot="1"/>
    <row r="2" spans="2:8" ht="18">
      <c r="B2" s="241" t="s">
        <v>165</v>
      </c>
      <c r="C2" s="242"/>
      <c r="D2" s="242"/>
      <c r="E2" s="242"/>
      <c r="F2" s="242"/>
      <c r="G2" s="242"/>
      <c r="H2" s="243"/>
    </row>
    <row r="3" spans="2:8">
      <c r="B3" s="98"/>
      <c r="C3" s="99"/>
      <c r="D3" s="99"/>
      <c r="E3" s="99"/>
      <c r="F3" s="99"/>
      <c r="G3" s="99"/>
      <c r="H3" s="100"/>
    </row>
    <row r="4" spans="2:8" ht="63" customHeight="1">
      <c r="B4" s="244" t="s">
        <v>208</v>
      </c>
      <c r="C4" s="245"/>
      <c r="D4" s="245"/>
      <c r="E4" s="245"/>
      <c r="F4" s="245"/>
      <c r="G4" s="245"/>
      <c r="H4" s="246"/>
    </row>
    <row r="5" spans="2:8" ht="63" customHeight="1">
      <c r="B5" s="247"/>
      <c r="C5" s="248"/>
      <c r="D5" s="248"/>
      <c r="E5" s="248"/>
      <c r="F5" s="248"/>
      <c r="G5" s="248"/>
      <c r="H5" s="249"/>
    </row>
    <row r="6" spans="2:8" ht="16.5">
      <c r="B6" s="250" t="s">
        <v>163</v>
      </c>
      <c r="C6" s="251"/>
      <c r="D6" s="251"/>
      <c r="E6" s="251"/>
      <c r="F6" s="251"/>
      <c r="G6" s="251"/>
      <c r="H6" s="252"/>
    </row>
    <row r="7" spans="2:8" ht="95.25" customHeight="1">
      <c r="B7" s="260" t="s">
        <v>168</v>
      </c>
      <c r="C7" s="261"/>
      <c r="D7" s="261"/>
      <c r="E7" s="261"/>
      <c r="F7" s="261"/>
      <c r="G7" s="261"/>
      <c r="H7" s="262"/>
    </row>
    <row r="8" spans="2:8" ht="16.5">
      <c r="B8" s="134"/>
      <c r="C8" s="135"/>
      <c r="D8" s="135"/>
      <c r="E8" s="135"/>
      <c r="F8" s="135"/>
      <c r="G8" s="135"/>
      <c r="H8" s="136"/>
    </row>
    <row r="9" spans="2:8" ht="16.5" customHeight="1">
      <c r="B9" s="253" t="s">
        <v>201</v>
      </c>
      <c r="C9" s="254"/>
      <c r="D9" s="254"/>
      <c r="E9" s="254"/>
      <c r="F9" s="254"/>
      <c r="G9" s="254"/>
      <c r="H9" s="255"/>
    </row>
    <row r="10" spans="2:8" ht="44.25" customHeight="1">
      <c r="B10" s="253"/>
      <c r="C10" s="254"/>
      <c r="D10" s="254"/>
      <c r="E10" s="254"/>
      <c r="F10" s="254"/>
      <c r="G10" s="254"/>
      <c r="H10" s="255"/>
    </row>
    <row r="11" spans="2:8" ht="15.75" thickBot="1">
      <c r="B11" s="123"/>
      <c r="C11" s="126"/>
      <c r="D11" s="131"/>
      <c r="E11" s="132"/>
      <c r="F11" s="132"/>
      <c r="G11" s="133"/>
      <c r="H11" s="127"/>
    </row>
    <row r="12" spans="2:8" ht="15.75" thickTop="1">
      <c r="B12" s="123"/>
      <c r="C12" s="256" t="s">
        <v>164</v>
      </c>
      <c r="D12" s="257"/>
      <c r="E12" s="258" t="s">
        <v>202</v>
      </c>
      <c r="F12" s="259"/>
      <c r="G12" s="126"/>
      <c r="H12" s="127"/>
    </row>
    <row r="13" spans="2:8" ht="35.25" customHeight="1">
      <c r="B13" s="123"/>
      <c r="C13" s="263" t="s">
        <v>195</v>
      </c>
      <c r="D13" s="264"/>
      <c r="E13" s="265" t="s">
        <v>200</v>
      </c>
      <c r="F13" s="266"/>
      <c r="G13" s="126"/>
      <c r="H13" s="127"/>
    </row>
    <row r="14" spans="2:8" ht="17.25" customHeight="1">
      <c r="B14" s="123"/>
      <c r="C14" s="263" t="s">
        <v>196</v>
      </c>
      <c r="D14" s="264"/>
      <c r="E14" s="265" t="s">
        <v>198</v>
      </c>
      <c r="F14" s="266"/>
      <c r="G14" s="126"/>
      <c r="H14" s="127"/>
    </row>
    <row r="15" spans="2:8" ht="19.5" customHeight="1">
      <c r="B15" s="123"/>
      <c r="C15" s="263" t="s">
        <v>197</v>
      </c>
      <c r="D15" s="264"/>
      <c r="E15" s="265" t="s">
        <v>199</v>
      </c>
      <c r="F15" s="266"/>
      <c r="G15" s="126"/>
      <c r="H15" s="127"/>
    </row>
    <row r="16" spans="2:8" ht="69.75" customHeight="1">
      <c r="B16" s="123"/>
      <c r="C16" s="263" t="s">
        <v>166</v>
      </c>
      <c r="D16" s="264"/>
      <c r="E16" s="265" t="s">
        <v>167</v>
      </c>
      <c r="F16" s="266"/>
      <c r="G16" s="126"/>
      <c r="H16" s="127"/>
    </row>
    <row r="17" spans="2:8" ht="34.5" customHeight="1">
      <c r="B17" s="123"/>
      <c r="C17" s="267" t="s">
        <v>2</v>
      </c>
      <c r="D17" s="268"/>
      <c r="E17" s="269" t="s">
        <v>209</v>
      </c>
      <c r="F17" s="270"/>
      <c r="G17" s="126"/>
      <c r="H17" s="127"/>
    </row>
    <row r="18" spans="2:8" ht="27.75" customHeight="1">
      <c r="B18" s="123"/>
      <c r="C18" s="267" t="s">
        <v>3</v>
      </c>
      <c r="D18" s="268"/>
      <c r="E18" s="269" t="s">
        <v>210</v>
      </c>
      <c r="F18" s="270"/>
      <c r="G18" s="126"/>
      <c r="H18" s="127"/>
    </row>
    <row r="19" spans="2:8" ht="28.5" customHeight="1">
      <c r="B19" s="123"/>
      <c r="C19" s="267" t="s">
        <v>42</v>
      </c>
      <c r="D19" s="268"/>
      <c r="E19" s="269" t="s">
        <v>211</v>
      </c>
      <c r="F19" s="270"/>
      <c r="G19" s="126"/>
      <c r="H19" s="127"/>
    </row>
    <row r="20" spans="2:8" ht="72.75" customHeight="1">
      <c r="B20" s="123"/>
      <c r="C20" s="267" t="s">
        <v>1</v>
      </c>
      <c r="D20" s="268"/>
      <c r="E20" s="269" t="s">
        <v>212</v>
      </c>
      <c r="F20" s="270"/>
      <c r="G20" s="126"/>
      <c r="H20" s="127"/>
    </row>
    <row r="21" spans="2:8" ht="64.5" customHeight="1">
      <c r="B21" s="123"/>
      <c r="C21" s="267" t="s">
        <v>50</v>
      </c>
      <c r="D21" s="268"/>
      <c r="E21" s="269" t="s">
        <v>170</v>
      </c>
      <c r="F21" s="270"/>
      <c r="G21" s="126"/>
      <c r="H21" s="127"/>
    </row>
    <row r="22" spans="2:8" ht="71.25" customHeight="1">
      <c r="B22" s="123"/>
      <c r="C22" s="267" t="s">
        <v>169</v>
      </c>
      <c r="D22" s="268"/>
      <c r="E22" s="269" t="s">
        <v>171</v>
      </c>
      <c r="F22" s="270"/>
      <c r="G22" s="126"/>
      <c r="H22" s="127"/>
    </row>
    <row r="23" spans="2:8" ht="55.5" customHeight="1">
      <c r="B23" s="123"/>
      <c r="C23" s="274" t="s">
        <v>172</v>
      </c>
      <c r="D23" s="275"/>
      <c r="E23" s="269" t="s">
        <v>173</v>
      </c>
      <c r="F23" s="270"/>
      <c r="G23" s="126"/>
      <c r="H23" s="127"/>
    </row>
    <row r="24" spans="2:8" ht="42" customHeight="1">
      <c r="B24" s="123"/>
      <c r="C24" s="274" t="s">
        <v>48</v>
      </c>
      <c r="D24" s="275"/>
      <c r="E24" s="269" t="s">
        <v>174</v>
      </c>
      <c r="F24" s="270"/>
      <c r="G24" s="126"/>
      <c r="H24" s="127"/>
    </row>
    <row r="25" spans="2:8" ht="59.25" customHeight="1">
      <c r="B25" s="123"/>
      <c r="C25" s="274" t="s">
        <v>162</v>
      </c>
      <c r="D25" s="275"/>
      <c r="E25" s="269" t="s">
        <v>175</v>
      </c>
      <c r="F25" s="270"/>
      <c r="G25" s="126"/>
      <c r="H25" s="127"/>
    </row>
    <row r="26" spans="2:8" ht="23.25" customHeight="1">
      <c r="B26" s="123"/>
      <c r="C26" s="274" t="s">
        <v>12</v>
      </c>
      <c r="D26" s="275"/>
      <c r="E26" s="269" t="s">
        <v>176</v>
      </c>
      <c r="F26" s="270"/>
      <c r="G26" s="126"/>
      <c r="H26" s="127"/>
    </row>
    <row r="27" spans="2:8" ht="30.75" customHeight="1">
      <c r="B27" s="123"/>
      <c r="C27" s="274" t="s">
        <v>180</v>
      </c>
      <c r="D27" s="275"/>
      <c r="E27" s="269" t="s">
        <v>177</v>
      </c>
      <c r="F27" s="270"/>
      <c r="G27" s="126"/>
      <c r="H27" s="127"/>
    </row>
    <row r="28" spans="2:8" ht="35.25" customHeight="1">
      <c r="B28" s="123"/>
      <c r="C28" s="274" t="s">
        <v>181</v>
      </c>
      <c r="D28" s="275"/>
      <c r="E28" s="269" t="s">
        <v>178</v>
      </c>
      <c r="F28" s="270"/>
      <c r="G28" s="126"/>
      <c r="H28" s="127"/>
    </row>
    <row r="29" spans="2:8" ht="33" customHeight="1">
      <c r="B29" s="123"/>
      <c r="C29" s="274" t="s">
        <v>181</v>
      </c>
      <c r="D29" s="275"/>
      <c r="E29" s="269" t="s">
        <v>178</v>
      </c>
      <c r="F29" s="270"/>
      <c r="G29" s="126"/>
      <c r="H29" s="127"/>
    </row>
    <row r="30" spans="2:8" ht="30" customHeight="1">
      <c r="B30" s="123"/>
      <c r="C30" s="274" t="s">
        <v>182</v>
      </c>
      <c r="D30" s="275"/>
      <c r="E30" s="269" t="s">
        <v>179</v>
      </c>
      <c r="F30" s="270"/>
      <c r="G30" s="126"/>
      <c r="H30" s="127"/>
    </row>
    <row r="31" spans="2:8" ht="35.25" customHeight="1">
      <c r="B31" s="123"/>
      <c r="C31" s="274" t="s">
        <v>183</v>
      </c>
      <c r="D31" s="275"/>
      <c r="E31" s="269" t="s">
        <v>184</v>
      </c>
      <c r="F31" s="270"/>
      <c r="G31" s="126"/>
      <c r="H31" s="127"/>
    </row>
    <row r="32" spans="2:8" ht="31.5" customHeight="1">
      <c r="B32" s="123"/>
      <c r="C32" s="274" t="s">
        <v>185</v>
      </c>
      <c r="D32" s="275"/>
      <c r="E32" s="269" t="s">
        <v>186</v>
      </c>
      <c r="F32" s="270"/>
      <c r="G32" s="126"/>
      <c r="H32" s="127"/>
    </row>
    <row r="33" spans="2:8" ht="35.25" customHeight="1">
      <c r="B33" s="123"/>
      <c r="C33" s="274" t="s">
        <v>187</v>
      </c>
      <c r="D33" s="275"/>
      <c r="E33" s="269" t="s">
        <v>188</v>
      </c>
      <c r="F33" s="270"/>
      <c r="G33" s="126"/>
      <c r="H33" s="127"/>
    </row>
    <row r="34" spans="2:8" ht="59.25" customHeight="1">
      <c r="B34" s="123"/>
      <c r="C34" s="274" t="s">
        <v>189</v>
      </c>
      <c r="D34" s="275"/>
      <c r="E34" s="269" t="s">
        <v>190</v>
      </c>
      <c r="F34" s="270"/>
      <c r="G34" s="126"/>
      <c r="H34" s="127"/>
    </row>
    <row r="35" spans="2:8" ht="29.25" customHeight="1">
      <c r="B35" s="123"/>
      <c r="C35" s="274" t="s">
        <v>29</v>
      </c>
      <c r="D35" s="275"/>
      <c r="E35" s="269" t="s">
        <v>191</v>
      </c>
      <c r="F35" s="270"/>
      <c r="G35" s="126"/>
      <c r="H35" s="127"/>
    </row>
    <row r="36" spans="2:8" ht="82.5" customHeight="1">
      <c r="B36" s="123"/>
      <c r="C36" s="274" t="s">
        <v>193</v>
      </c>
      <c r="D36" s="275"/>
      <c r="E36" s="269" t="s">
        <v>192</v>
      </c>
      <c r="F36" s="270"/>
      <c r="G36" s="126"/>
      <c r="H36" s="127"/>
    </row>
    <row r="37" spans="2:8" ht="46.5" customHeight="1">
      <c r="B37" s="123"/>
      <c r="C37" s="274" t="s">
        <v>39</v>
      </c>
      <c r="D37" s="275"/>
      <c r="E37" s="269" t="s">
        <v>194</v>
      </c>
      <c r="F37" s="270"/>
      <c r="G37" s="126"/>
      <c r="H37" s="127"/>
    </row>
    <row r="38" spans="2:8" ht="6.75" customHeight="1" thickBot="1">
      <c r="B38" s="123"/>
      <c r="C38" s="276"/>
      <c r="D38" s="277"/>
      <c r="E38" s="278"/>
      <c r="F38" s="279"/>
      <c r="G38" s="126"/>
      <c r="H38" s="127"/>
    </row>
    <row r="39" spans="2:8" ht="15.75" thickTop="1">
      <c r="B39" s="123"/>
      <c r="C39" s="124"/>
      <c r="D39" s="124"/>
      <c r="E39" s="125"/>
      <c r="F39" s="125"/>
      <c r="G39" s="126"/>
      <c r="H39" s="127"/>
    </row>
    <row r="40" spans="2:8" ht="21" customHeight="1">
      <c r="B40" s="271" t="s">
        <v>203</v>
      </c>
      <c r="C40" s="272"/>
      <c r="D40" s="272"/>
      <c r="E40" s="272"/>
      <c r="F40" s="272"/>
      <c r="G40" s="272"/>
      <c r="H40" s="273"/>
    </row>
    <row r="41" spans="2:8" ht="20.25" customHeight="1">
      <c r="B41" s="271" t="s">
        <v>204</v>
      </c>
      <c r="C41" s="272"/>
      <c r="D41" s="272"/>
      <c r="E41" s="272"/>
      <c r="F41" s="272"/>
      <c r="G41" s="272"/>
      <c r="H41" s="273"/>
    </row>
    <row r="42" spans="2:8" ht="20.25" customHeight="1">
      <c r="B42" s="271" t="s">
        <v>205</v>
      </c>
      <c r="C42" s="272"/>
      <c r="D42" s="272"/>
      <c r="E42" s="272"/>
      <c r="F42" s="272"/>
      <c r="G42" s="272"/>
      <c r="H42" s="273"/>
    </row>
    <row r="43" spans="2:8" ht="20.25" customHeight="1">
      <c r="B43" s="271" t="s">
        <v>206</v>
      </c>
      <c r="C43" s="272"/>
      <c r="D43" s="272"/>
      <c r="E43" s="272"/>
      <c r="F43" s="272"/>
      <c r="G43" s="272"/>
      <c r="H43" s="273"/>
    </row>
    <row r="44" spans="2:8">
      <c r="B44" s="271" t="s">
        <v>207</v>
      </c>
      <c r="C44" s="272"/>
      <c r="D44" s="272"/>
      <c r="E44" s="272"/>
      <c r="F44" s="272"/>
      <c r="G44" s="272"/>
      <c r="H44" s="273"/>
    </row>
    <row r="45" spans="2:8" ht="15.75" thickBot="1">
      <c r="B45" s="128"/>
      <c r="C45" s="129"/>
      <c r="D45" s="129"/>
      <c r="E45" s="129"/>
      <c r="F45" s="129"/>
      <c r="G45" s="129"/>
      <c r="H45" s="130"/>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sheetData>
    <row r="2" spans="2:5">
      <c r="B2" t="s">
        <v>31</v>
      </c>
      <c r="E2" t="s">
        <v>133</v>
      </c>
    </row>
    <row r="3" spans="2:5">
      <c r="B3" t="s">
        <v>32</v>
      </c>
      <c r="E3" t="s">
        <v>132</v>
      </c>
    </row>
    <row r="4" spans="2:5">
      <c r="B4" t="s">
        <v>137</v>
      </c>
      <c r="E4" t="s">
        <v>134</v>
      </c>
    </row>
    <row r="5" spans="2:5">
      <c r="B5" t="s">
        <v>136</v>
      </c>
    </row>
    <row r="8" spans="2:5">
      <c r="B8" t="s">
        <v>86</v>
      </c>
    </row>
    <row r="9" spans="2:5">
      <c r="B9" t="s">
        <v>40</v>
      </c>
    </row>
    <row r="10" spans="2:5">
      <c r="B10" t="s">
        <v>41</v>
      </c>
    </row>
    <row r="13" spans="2:5">
      <c r="B13" t="s">
        <v>129</v>
      </c>
    </row>
    <row r="14" spans="2:5">
      <c r="B14" t="s">
        <v>123</v>
      </c>
    </row>
    <row r="15" spans="2:5">
      <c r="B15" t="s">
        <v>126</v>
      </c>
    </row>
    <row r="16" spans="2:5">
      <c r="B16" t="s">
        <v>124</v>
      </c>
    </row>
    <row r="17" spans="2:2">
      <c r="B17" t="s">
        <v>125</v>
      </c>
    </row>
    <row r="18" spans="2:2">
      <c r="B18" t="s">
        <v>127</v>
      </c>
    </row>
    <row r="19" spans="2:2">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cols>
    <col min="1" max="1" width="32.85546875" style="9" customWidth="1"/>
    <col min="2" max="16384" width="11.42578125" style="9"/>
  </cols>
  <sheetData>
    <row r="3" spans="1:1">
      <c r="A3" s="10" t="s">
        <v>14</v>
      </c>
    </row>
    <row r="4" spans="1:1">
      <c r="A4" s="10" t="s">
        <v>15</v>
      </c>
    </row>
    <row r="5" spans="1:1">
      <c r="A5" s="10" t="s">
        <v>16</v>
      </c>
    </row>
    <row r="6" spans="1:1">
      <c r="A6" s="10" t="s">
        <v>10</v>
      </c>
    </row>
    <row r="7" spans="1:1">
      <c r="A7" s="10" t="s">
        <v>9</v>
      </c>
    </row>
    <row r="8" spans="1:1">
      <c r="A8" s="10" t="s">
        <v>19</v>
      </c>
    </row>
    <row r="9" spans="1:1">
      <c r="A9" s="10" t="s">
        <v>20</v>
      </c>
    </row>
    <row r="10" spans="1:1">
      <c r="A10" s="10" t="s">
        <v>22</v>
      </c>
    </row>
    <row r="11" spans="1:1">
      <c r="A11" s="10" t="s">
        <v>23</v>
      </c>
    </row>
    <row r="12" spans="1:1">
      <c r="A12" s="10" t="s">
        <v>25</v>
      </c>
    </row>
    <row r="13" spans="1:1">
      <c r="A13" s="10" t="s">
        <v>26</v>
      </c>
    </row>
    <row r="14" spans="1:1">
      <c r="A14" s="10" t="s">
        <v>27</v>
      </c>
    </row>
    <row r="16" spans="1:1">
      <c r="A16" s="10" t="s">
        <v>30</v>
      </c>
    </row>
    <row r="17" spans="1:1">
      <c r="A17" s="10" t="s">
        <v>31</v>
      </c>
    </row>
    <row r="18" spans="1:1">
      <c r="A18" s="10" t="s">
        <v>32</v>
      </c>
    </row>
    <row r="20" spans="1:1">
      <c r="A20" s="10" t="s">
        <v>40</v>
      </c>
    </row>
    <row r="21" spans="1:1">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9"/>
  <sheetViews>
    <sheetView tabSelected="1" topLeftCell="AM1" zoomScale="70" zoomScaleNormal="70" workbookViewId="0">
      <selection activeCell="AQ7" sqref="AQ7"/>
    </sheetView>
  </sheetViews>
  <sheetFormatPr baseColWidth="10" defaultColWidth="11.42578125" defaultRowHeight="16.5"/>
  <cols>
    <col min="1" max="1" width="4" style="2" bestFit="1" customWidth="1"/>
    <col min="2" max="2" width="14.140625" style="2" customWidth="1"/>
    <col min="3" max="3" width="32.85546875" style="2" customWidth="1"/>
    <col min="4" max="4" width="30.42578125" style="2" customWidth="1"/>
    <col min="5" max="5" width="36.28515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customWidth="1"/>
    <col min="12" max="12" width="17.5703125" style="1" customWidth="1"/>
    <col min="13" max="13" width="6.28515625" style="1" bestFit="1" customWidth="1"/>
    <col min="14" max="14" width="16" style="1" customWidth="1"/>
    <col min="15" max="15" width="5.85546875" style="1" customWidth="1"/>
    <col min="16" max="16" width="51.2851562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8.42578125" style="223" bestFit="1" customWidth="1"/>
    <col min="32" max="32" width="18.85546875" style="1" customWidth="1"/>
    <col min="33" max="33" width="21.28515625" style="1" customWidth="1"/>
    <col min="34" max="35" width="18.5703125" style="1" customWidth="1"/>
    <col min="36" max="36" width="21" style="1" customWidth="1"/>
    <col min="37" max="37" width="15.42578125" style="1" bestFit="1" customWidth="1"/>
    <col min="38" max="38" width="18.28515625" style="1" bestFit="1" customWidth="1"/>
    <col min="39" max="39" width="14.42578125" style="229" bestFit="1" customWidth="1"/>
    <col min="40" max="40" width="29" style="1" bestFit="1" customWidth="1"/>
    <col min="41" max="41" width="15.140625" style="1" bestFit="1" customWidth="1"/>
    <col min="42" max="42" width="15.42578125" style="1" bestFit="1" customWidth="1"/>
    <col min="43" max="43" width="18.28515625" style="1" bestFit="1" customWidth="1"/>
    <col min="44" max="44" width="14.42578125" style="229" bestFit="1" customWidth="1"/>
    <col min="45" max="45" width="29" style="1" bestFit="1" customWidth="1"/>
    <col min="46" max="46" width="15.140625" style="1" bestFit="1" customWidth="1"/>
    <col min="47" max="16384" width="11.42578125" style="1"/>
  </cols>
  <sheetData>
    <row r="1" spans="1:68" ht="24" customHeight="1">
      <c r="A1" s="284"/>
      <c r="B1" s="284"/>
      <c r="C1" s="346" t="s">
        <v>514</v>
      </c>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214" t="s">
        <v>515</v>
      </c>
      <c r="AT1" s="214" t="s">
        <v>521</v>
      </c>
    </row>
    <row r="2" spans="1:68" ht="24" customHeight="1">
      <c r="A2" s="284"/>
      <c r="B2" s="284"/>
      <c r="C2" s="347" t="s">
        <v>516</v>
      </c>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230" t="s">
        <v>517</v>
      </c>
      <c r="AT2" s="215">
        <v>12</v>
      </c>
    </row>
    <row r="3" spans="1:68" ht="24" customHeight="1">
      <c r="A3" s="284"/>
      <c r="B3" s="284"/>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230" t="s">
        <v>518</v>
      </c>
      <c r="AT3" s="224">
        <v>45828</v>
      </c>
      <c r="AU3" s="8"/>
      <c r="AV3" s="8"/>
      <c r="AW3" s="8"/>
      <c r="AX3" s="8"/>
      <c r="AY3" s="8"/>
      <c r="AZ3" s="8"/>
      <c r="BA3" s="8"/>
      <c r="BB3" s="8"/>
      <c r="BC3" s="8"/>
      <c r="BD3" s="8"/>
      <c r="BE3" s="8"/>
      <c r="BF3" s="8"/>
      <c r="BG3" s="8"/>
      <c r="BH3" s="8"/>
      <c r="BI3" s="8"/>
      <c r="BJ3" s="8"/>
      <c r="BK3" s="8"/>
      <c r="BL3" s="8"/>
      <c r="BM3" s="8"/>
      <c r="BN3" s="8"/>
      <c r="BO3" s="8"/>
      <c r="BP3" s="8"/>
    </row>
    <row r="4" spans="1:68" ht="24" customHeight="1">
      <c r="A4" s="284"/>
      <c r="B4" s="284"/>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230" t="s">
        <v>519</v>
      </c>
      <c r="AT4" s="215" t="s">
        <v>520</v>
      </c>
      <c r="AU4" s="8"/>
      <c r="AV4" s="8"/>
      <c r="AW4" s="8"/>
      <c r="AX4" s="8"/>
      <c r="AY4" s="8"/>
      <c r="AZ4" s="8"/>
      <c r="BA4" s="8"/>
      <c r="BB4" s="8"/>
      <c r="BC4" s="8"/>
      <c r="BD4" s="8"/>
      <c r="BE4" s="8"/>
      <c r="BF4" s="8"/>
      <c r="BG4" s="8"/>
      <c r="BH4" s="8"/>
      <c r="BI4" s="8"/>
      <c r="BJ4" s="8"/>
      <c r="BK4" s="8"/>
      <c r="BL4" s="8"/>
      <c r="BM4" s="8"/>
      <c r="BN4" s="8"/>
      <c r="BO4" s="8"/>
      <c r="BP4" s="8"/>
    </row>
    <row r="5" spans="1:68">
      <c r="A5" s="29"/>
      <c r="B5" s="30"/>
      <c r="C5" s="29"/>
      <c r="D5" s="29"/>
      <c r="E5" s="8"/>
      <c r="F5" s="28"/>
      <c r="G5" s="8"/>
      <c r="H5" s="8"/>
      <c r="I5" s="8"/>
      <c r="J5" s="8"/>
      <c r="K5" s="8"/>
      <c r="L5" s="8"/>
      <c r="M5" s="8"/>
      <c r="N5" s="8"/>
      <c r="O5" s="8"/>
      <c r="P5" s="8"/>
      <c r="Q5" s="8"/>
      <c r="R5" s="8"/>
      <c r="S5" s="8"/>
      <c r="T5" s="8"/>
      <c r="U5" s="8"/>
      <c r="V5" s="8"/>
      <c r="W5" s="8"/>
      <c r="X5" s="8"/>
      <c r="Y5" s="8"/>
      <c r="Z5" s="8"/>
      <c r="AA5" s="8"/>
      <c r="AB5" s="8"/>
      <c r="AC5" s="8"/>
      <c r="AD5" s="8"/>
      <c r="AE5" s="222"/>
      <c r="AF5" s="8"/>
      <c r="AG5" s="8"/>
      <c r="AH5" s="8"/>
      <c r="AI5" s="8"/>
      <c r="AJ5" s="8"/>
      <c r="AK5" s="8"/>
      <c r="AL5" s="8"/>
      <c r="AM5" s="227"/>
      <c r="AN5" s="8"/>
      <c r="AO5" s="8"/>
      <c r="AP5" s="8"/>
      <c r="AQ5" s="8"/>
      <c r="AR5" s="227"/>
      <c r="AS5" s="8"/>
      <c r="AT5" s="8"/>
      <c r="AU5" s="8"/>
      <c r="AV5" s="8"/>
      <c r="AW5" s="8"/>
      <c r="AX5" s="8"/>
      <c r="AY5" s="8"/>
      <c r="AZ5" s="8"/>
      <c r="BA5" s="8"/>
      <c r="BB5" s="8"/>
      <c r="BC5" s="8"/>
      <c r="BD5" s="8"/>
      <c r="BE5" s="8"/>
      <c r="BF5" s="8"/>
      <c r="BG5" s="8"/>
      <c r="BH5" s="8"/>
      <c r="BI5" s="8"/>
      <c r="BJ5" s="8"/>
      <c r="BK5" s="8"/>
      <c r="BL5" s="8"/>
      <c r="BM5" s="8"/>
      <c r="BN5" s="8"/>
      <c r="BO5" s="8"/>
      <c r="BP5" s="8"/>
    </row>
    <row r="6" spans="1:68" ht="26.25" customHeight="1">
      <c r="A6" s="296" t="s">
        <v>43</v>
      </c>
      <c r="B6" s="297"/>
      <c r="C6" s="318" t="s">
        <v>214</v>
      </c>
      <c r="D6" s="305"/>
      <c r="E6" s="305"/>
      <c r="F6" s="305"/>
      <c r="G6" s="305"/>
      <c r="H6" s="305"/>
      <c r="I6" s="305"/>
      <c r="J6" s="305"/>
      <c r="K6" s="305"/>
      <c r="L6" s="305"/>
      <c r="M6" s="305"/>
      <c r="N6" s="306"/>
      <c r="O6" s="319"/>
      <c r="P6" s="319"/>
      <c r="Q6" s="319"/>
      <c r="R6" s="8"/>
      <c r="S6" s="8"/>
      <c r="T6" s="8"/>
      <c r="U6" s="8"/>
      <c r="V6" s="8"/>
      <c r="W6" s="8"/>
      <c r="X6" s="8"/>
      <c r="Y6" s="8"/>
      <c r="Z6" s="8"/>
      <c r="AA6" s="8"/>
      <c r="AB6" s="8"/>
      <c r="AC6" s="8"/>
      <c r="AD6" s="8"/>
      <c r="AE6" s="222"/>
      <c r="AF6" s="8"/>
      <c r="AG6" s="8"/>
      <c r="AH6" s="8"/>
      <c r="AI6" s="8"/>
      <c r="AJ6" s="8"/>
      <c r="AK6" s="8"/>
      <c r="AL6" s="8"/>
      <c r="AM6" s="227"/>
      <c r="AN6" s="8"/>
      <c r="AO6" s="8"/>
      <c r="AP6" s="8"/>
      <c r="AQ6" s="8"/>
      <c r="AR6" s="227"/>
      <c r="AS6" s="8"/>
      <c r="AT6" s="8"/>
      <c r="AU6" s="8"/>
      <c r="AV6" s="8"/>
      <c r="AW6" s="8"/>
      <c r="AX6" s="8"/>
      <c r="AY6" s="8"/>
      <c r="AZ6" s="8"/>
      <c r="BA6" s="8"/>
      <c r="BB6" s="8"/>
      <c r="BC6" s="8"/>
      <c r="BD6" s="8"/>
      <c r="BE6" s="8"/>
      <c r="BF6" s="8"/>
      <c r="BG6" s="8"/>
      <c r="BH6" s="8"/>
      <c r="BI6" s="8"/>
      <c r="BJ6" s="8"/>
      <c r="BK6" s="8"/>
      <c r="BL6" s="8"/>
      <c r="BM6" s="8"/>
      <c r="BN6" s="8"/>
      <c r="BO6" s="8"/>
      <c r="BP6" s="8"/>
    </row>
    <row r="7" spans="1:68" ht="30" customHeight="1">
      <c r="A7" s="296" t="s">
        <v>130</v>
      </c>
      <c r="B7" s="297"/>
      <c r="C7" s="304" t="s">
        <v>213</v>
      </c>
      <c r="D7" s="305"/>
      <c r="E7" s="305"/>
      <c r="F7" s="305"/>
      <c r="G7" s="305"/>
      <c r="H7" s="305"/>
      <c r="I7" s="305"/>
      <c r="J7" s="305"/>
      <c r="K7" s="305"/>
      <c r="L7" s="305"/>
      <c r="M7" s="305"/>
      <c r="N7" s="306"/>
      <c r="O7" s="8"/>
      <c r="P7" s="8"/>
      <c r="Q7" s="8"/>
      <c r="R7" s="8"/>
      <c r="S7" s="8"/>
      <c r="T7" s="8"/>
      <c r="U7" s="8"/>
      <c r="V7" s="8"/>
      <c r="W7" s="8"/>
      <c r="X7" s="8"/>
      <c r="Y7" s="8"/>
      <c r="Z7" s="8"/>
      <c r="AA7" s="8"/>
      <c r="AB7" s="8"/>
      <c r="AC7" s="8"/>
      <c r="AD7" s="8"/>
      <c r="AE7" s="222"/>
      <c r="AF7" s="8"/>
      <c r="AG7" s="8"/>
      <c r="AH7" s="8"/>
      <c r="AI7" s="8"/>
      <c r="AJ7" s="8"/>
      <c r="AK7" s="8"/>
      <c r="AL7" s="8"/>
      <c r="AM7" s="227"/>
      <c r="AN7" s="8"/>
      <c r="AO7" s="8"/>
      <c r="AP7" s="8"/>
      <c r="AQ7" s="8"/>
      <c r="AR7" s="227"/>
      <c r="AS7" s="8"/>
      <c r="AT7" s="8"/>
      <c r="AU7" s="8"/>
      <c r="AV7" s="8"/>
      <c r="AW7" s="8"/>
      <c r="AX7" s="8"/>
      <c r="AY7" s="8"/>
      <c r="AZ7" s="8"/>
      <c r="BA7" s="8"/>
      <c r="BB7" s="8"/>
      <c r="BC7" s="8"/>
      <c r="BD7" s="8"/>
      <c r="BE7" s="8"/>
      <c r="BF7" s="8"/>
      <c r="BG7" s="8"/>
      <c r="BH7" s="8"/>
      <c r="BI7" s="8"/>
      <c r="BJ7" s="8"/>
      <c r="BK7" s="8"/>
      <c r="BL7" s="8"/>
      <c r="BM7" s="8"/>
      <c r="BN7" s="8"/>
      <c r="BO7" s="8"/>
      <c r="BP7" s="8"/>
    </row>
    <row r="8" spans="1:68" ht="49.5" customHeight="1">
      <c r="A8" s="296" t="s">
        <v>44</v>
      </c>
      <c r="B8" s="297"/>
      <c r="C8" s="304" t="s">
        <v>528</v>
      </c>
      <c r="D8" s="307"/>
      <c r="E8" s="307"/>
      <c r="F8" s="307"/>
      <c r="G8" s="307"/>
      <c r="H8" s="307"/>
      <c r="I8" s="307"/>
      <c r="J8" s="307"/>
      <c r="K8" s="307"/>
      <c r="L8" s="307"/>
      <c r="M8" s="307"/>
      <c r="N8" s="308"/>
      <c r="O8" s="8"/>
      <c r="P8" s="8"/>
      <c r="Q8" s="8"/>
      <c r="R8" s="8"/>
      <c r="S8" s="8"/>
      <c r="T8" s="8"/>
      <c r="U8" s="8"/>
      <c r="V8" s="8"/>
      <c r="W8" s="8"/>
      <c r="X8" s="8"/>
      <c r="Y8" s="8"/>
      <c r="Z8" s="8"/>
      <c r="AA8" s="8"/>
      <c r="AB8" s="8"/>
      <c r="AC8" s="8"/>
      <c r="AD8" s="8"/>
      <c r="AE8" s="222"/>
      <c r="AF8" s="8"/>
      <c r="AG8" s="8"/>
      <c r="AH8" s="8"/>
      <c r="AI8" s="8"/>
      <c r="AJ8" s="8"/>
      <c r="AK8" s="8"/>
      <c r="AL8" s="8"/>
      <c r="AM8" s="227"/>
      <c r="AN8" s="8"/>
      <c r="AO8" s="8"/>
      <c r="AP8" s="8"/>
      <c r="AQ8" s="8"/>
      <c r="AR8" s="227"/>
      <c r="AS8" s="8"/>
      <c r="AT8" s="8"/>
      <c r="AU8" s="8"/>
      <c r="AV8" s="8"/>
      <c r="AW8" s="8"/>
      <c r="AX8" s="8"/>
      <c r="AY8" s="8"/>
      <c r="AZ8" s="8"/>
      <c r="BA8" s="8"/>
      <c r="BB8" s="8"/>
      <c r="BC8" s="8"/>
      <c r="BD8" s="8"/>
      <c r="BE8" s="8"/>
      <c r="BF8" s="8"/>
      <c r="BG8" s="8"/>
      <c r="BH8" s="8"/>
      <c r="BI8" s="8"/>
      <c r="BJ8" s="8"/>
      <c r="BK8" s="8"/>
      <c r="BL8" s="8"/>
      <c r="BM8" s="8"/>
      <c r="BN8" s="8"/>
      <c r="BO8" s="8"/>
      <c r="BP8" s="8"/>
    </row>
    <row r="9" spans="1:68" ht="27.75" customHeight="1">
      <c r="A9" s="349" t="s">
        <v>139</v>
      </c>
      <c r="B9" s="350"/>
      <c r="C9" s="350"/>
      <c r="D9" s="350"/>
      <c r="E9" s="350"/>
      <c r="F9" s="350"/>
      <c r="G9" s="351"/>
      <c r="H9" s="349" t="s">
        <v>140</v>
      </c>
      <c r="I9" s="350"/>
      <c r="J9" s="350"/>
      <c r="K9" s="350"/>
      <c r="L9" s="350"/>
      <c r="M9" s="350"/>
      <c r="N9" s="351"/>
      <c r="O9" s="349" t="s">
        <v>141</v>
      </c>
      <c r="P9" s="350"/>
      <c r="Q9" s="350"/>
      <c r="R9" s="350"/>
      <c r="S9" s="350"/>
      <c r="T9" s="350"/>
      <c r="U9" s="350"/>
      <c r="V9" s="350"/>
      <c r="W9" s="351"/>
      <c r="X9" s="349" t="s">
        <v>142</v>
      </c>
      <c r="Y9" s="350"/>
      <c r="Z9" s="350"/>
      <c r="AA9" s="350"/>
      <c r="AB9" s="350"/>
      <c r="AC9" s="350"/>
      <c r="AD9" s="351"/>
      <c r="AE9" s="349" t="s">
        <v>34</v>
      </c>
      <c r="AF9" s="350"/>
      <c r="AG9" s="350"/>
      <c r="AH9" s="350"/>
      <c r="AI9" s="350"/>
      <c r="AJ9" s="351"/>
      <c r="AK9" s="280" t="s">
        <v>540</v>
      </c>
      <c r="AL9" s="281"/>
      <c r="AM9" s="281"/>
      <c r="AN9" s="281"/>
      <c r="AO9" s="281"/>
      <c r="AP9" s="281"/>
      <c r="AQ9" s="281"/>
      <c r="AR9" s="281"/>
      <c r="AS9" s="281"/>
      <c r="AT9" s="281"/>
      <c r="AU9" s="281"/>
      <c r="AV9" s="281"/>
      <c r="AW9" s="281"/>
      <c r="AX9" s="281"/>
      <c r="AY9" s="281"/>
      <c r="AZ9" s="281"/>
      <c r="BA9" s="8"/>
      <c r="BB9" s="8"/>
      <c r="BC9" s="8"/>
      <c r="BD9" s="8"/>
      <c r="BE9" s="8"/>
      <c r="BF9" s="8"/>
      <c r="BG9" s="8"/>
      <c r="BH9" s="8"/>
      <c r="BI9" s="8"/>
      <c r="BJ9" s="8"/>
      <c r="BK9" s="8"/>
      <c r="BL9" s="8"/>
      <c r="BM9" s="8"/>
      <c r="BN9" s="8"/>
      <c r="BO9" s="8"/>
      <c r="BP9" s="8"/>
    </row>
    <row r="10" spans="1:68" ht="16.5" customHeight="1">
      <c r="A10" s="298" t="s">
        <v>0</v>
      </c>
      <c r="B10" s="295" t="s">
        <v>2</v>
      </c>
      <c r="C10" s="301" t="s">
        <v>3</v>
      </c>
      <c r="D10" s="301" t="s">
        <v>42</v>
      </c>
      <c r="E10" s="302" t="s">
        <v>1</v>
      </c>
      <c r="F10" s="300" t="s">
        <v>50</v>
      </c>
      <c r="G10" s="301" t="s">
        <v>135</v>
      </c>
      <c r="H10" s="320" t="s">
        <v>33</v>
      </c>
      <c r="I10" s="280" t="s">
        <v>5</v>
      </c>
      <c r="J10" s="300" t="s">
        <v>87</v>
      </c>
      <c r="K10" s="300" t="s">
        <v>92</v>
      </c>
      <c r="L10" s="336" t="s">
        <v>45</v>
      </c>
      <c r="M10" s="280" t="s">
        <v>5</v>
      </c>
      <c r="N10" s="301" t="s">
        <v>48</v>
      </c>
      <c r="O10" s="315" t="s">
        <v>11</v>
      </c>
      <c r="P10" s="303" t="s">
        <v>162</v>
      </c>
      <c r="Q10" s="300" t="s">
        <v>12</v>
      </c>
      <c r="R10" s="303" t="s">
        <v>8</v>
      </c>
      <c r="S10" s="303"/>
      <c r="T10" s="303"/>
      <c r="U10" s="303"/>
      <c r="V10" s="303"/>
      <c r="W10" s="303"/>
      <c r="X10" s="314" t="s">
        <v>138</v>
      </c>
      <c r="Y10" s="314" t="s">
        <v>46</v>
      </c>
      <c r="Z10" s="314" t="s">
        <v>5</v>
      </c>
      <c r="AA10" s="314" t="s">
        <v>47</v>
      </c>
      <c r="AB10" s="314" t="s">
        <v>5</v>
      </c>
      <c r="AC10" s="314" t="s">
        <v>49</v>
      </c>
      <c r="AD10" s="315" t="s">
        <v>29</v>
      </c>
      <c r="AE10" s="317" t="s">
        <v>34</v>
      </c>
      <c r="AF10" s="303" t="s">
        <v>35</v>
      </c>
      <c r="AG10" s="303" t="s">
        <v>36</v>
      </c>
      <c r="AH10" s="303" t="s">
        <v>38</v>
      </c>
      <c r="AI10" s="303" t="s">
        <v>37</v>
      </c>
      <c r="AJ10" s="303" t="s">
        <v>39</v>
      </c>
      <c r="AK10" s="358" t="s">
        <v>541</v>
      </c>
      <c r="AL10" s="358"/>
      <c r="AM10" s="358"/>
      <c r="AN10" s="358"/>
      <c r="AO10" s="358"/>
      <c r="AP10" s="282" t="s">
        <v>542</v>
      </c>
      <c r="AQ10" s="283"/>
      <c r="AR10" s="283"/>
      <c r="AS10" s="283"/>
      <c r="AT10" s="283"/>
      <c r="AU10" s="283"/>
      <c r="AV10" s="283"/>
      <c r="AW10" s="283"/>
      <c r="AX10" s="283"/>
      <c r="AY10" s="283"/>
      <c r="AZ10" s="283"/>
      <c r="BA10" s="8"/>
      <c r="BB10" s="8"/>
      <c r="BC10" s="8"/>
      <c r="BD10" s="8"/>
      <c r="BE10" s="8"/>
      <c r="BF10" s="8"/>
      <c r="BG10" s="8"/>
      <c r="BH10" s="8"/>
      <c r="BI10" s="8"/>
      <c r="BJ10" s="8"/>
      <c r="BK10" s="8"/>
      <c r="BL10" s="8"/>
      <c r="BM10" s="8"/>
      <c r="BN10" s="8"/>
      <c r="BO10" s="8"/>
      <c r="BP10" s="8"/>
    </row>
    <row r="11" spans="1:68" s="4" customFormat="1" ht="94.5" customHeight="1">
      <c r="A11" s="299"/>
      <c r="B11" s="295"/>
      <c r="C11" s="303"/>
      <c r="D11" s="303"/>
      <c r="E11" s="295"/>
      <c r="F11" s="301"/>
      <c r="G11" s="303"/>
      <c r="H11" s="301"/>
      <c r="I11" s="335"/>
      <c r="J11" s="301"/>
      <c r="K11" s="301"/>
      <c r="L11" s="335"/>
      <c r="M11" s="335"/>
      <c r="N11" s="303"/>
      <c r="O11" s="316"/>
      <c r="P11" s="303"/>
      <c r="Q11" s="301"/>
      <c r="R11" s="7" t="s">
        <v>13</v>
      </c>
      <c r="S11" s="7" t="s">
        <v>17</v>
      </c>
      <c r="T11" s="7" t="s">
        <v>28</v>
      </c>
      <c r="U11" s="7" t="s">
        <v>18</v>
      </c>
      <c r="V11" s="7" t="s">
        <v>21</v>
      </c>
      <c r="W11" s="7" t="s">
        <v>24</v>
      </c>
      <c r="X11" s="314"/>
      <c r="Y11" s="314"/>
      <c r="Z11" s="314"/>
      <c r="AA11" s="314"/>
      <c r="AB11" s="314"/>
      <c r="AC11" s="314"/>
      <c r="AD11" s="316"/>
      <c r="AE11" s="317"/>
      <c r="AF11" s="303"/>
      <c r="AG11" s="303"/>
      <c r="AH11" s="303"/>
      <c r="AI11" s="300"/>
      <c r="AJ11" s="303"/>
      <c r="AK11" s="225" t="s">
        <v>543</v>
      </c>
      <c r="AL11" s="225" t="s">
        <v>544</v>
      </c>
      <c r="AM11" s="226" t="s">
        <v>545</v>
      </c>
      <c r="AN11" s="225" t="s">
        <v>546</v>
      </c>
      <c r="AO11" s="225" t="s">
        <v>547</v>
      </c>
      <c r="AP11" s="225" t="s">
        <v>543</v>
      </c>
      <c r="AQ11" s="225" t="s">
        <v>544</v>
      </c>
      <c r="AR11" s="226" t="s">
        <v>545</v>
      </c>
      <c r="AS11" s="225" t="s">
        <v>546</v>
      </c>
      <c r="AT11" s="231" t="s">
        <v>547</v>
      </c>
      <c r="AU11" s="352" t="s">
        <v>546</v>
      </c>
      <c r="AV11" s="352"/>
      <c r="AW11" s="352"/>
      <c r="AX11" s="352" t="s">
        <v>24</v>
      </c>
      <c r="AY11" s="352"/>
      <c r="AZ11" s="352"/>
      <c r="BA11" s="26"/>
      <c r="BB11" s="26"/>
      <c r="BC11" s="26"/>
      <c r="BD11" s="26"/>
      <c r="BE11" s="26"/>
      <c r="BF11" s="26"/>
      <c r="BG11" s="26"/>
      <c r="BH11" s="26"/>
      <c r="BI11" s="26"/>
      <c r="BJ11" s="26"/>
      <c r="BK11" s="26"/>
      <c r="BL11" s="26"/>
      <c r="BM11" s="26"/>
      <c r="BN11" s="26"/>
      <c r="BO11" s="26"/>
      <c r="BP11" s="26"/>
    </row>
    <row r="12" spans="1:68" s="3" customFormat="1" ht="336.75" customHeight="1">
      <c r="A12" s="289">
        <v>1</v>
      </c>
      <c r="B12" s="285" t="s">
        <v>134</v>
      </c>
      <c r="C12" s="291" t="s">
        <v>215</v>
      </c>
      <c r="D12" s="291" t="s">
        <v>216</v>
      </c>
      <c r="E12" s="293" t="s">
        <v>486</v>
      </c>
      <c r="F12" s="285" t="s">
        <v>123</v>
      </c>
      <c r="G12" s="285">
        <v>365</v>
      </c>
      <c r="H12" s="287" t="str">
        <f>IF(G12&lt;=0,"",IF(G12&lt;=2,"Muy Baja",IF(G12&lt;=24,"Baja",IF(G12&lt;=500,"Media",IF(G12&lt;=5000,"Alta","Muy Alta")))))</f>
        <v>Media</v>
      </c>
      <c r="I12" s="309">
        <f>IF(H12="","",IF(H12="Muy Baja",0.2,IF(H12="Baja",0.4,IF(H12="Media",0.6,IF(H12="Alta",0.8,IF(H12="Muy Alta",1,))))))</f>
        <v>0.6</v>
      </c>
      <c r="J12" s="311" t="s">
        <v>154</v>
      </c>
      <c r="K12" s="309" t="str">
        <f>IF(NOT(ISERROR(MATCH(J12,'[1]Tabla Impacto'!$B$221:$B$223,0))),'[1]Tabla Impacto'!$F$223&amp;"Por favor no seleccionar los criterios de impacto(Afectación Económica o presupuestal y Pérdida Reputacional)",J12)</f>
        <v xml:space="preserve">     El riesgo afecta la imagen de la entidad con algunos usuarios de relevancia frente al logro de los objetivos</v>
      </c>
      <c r="L12" s="287" t="str">
        <f>IF(OR(K12='[1]Tabla Impacto'!$C$11,K12='[1]Tabla Impacto'!$D$11),"Leve",IF(OR(K12='[1]Tabla Impacto'!$C$12,K12='[1]Tabla Impacto'!$D$12),"Menor",IF(OR(K12='[1]Tabla Impacto'!$C$13,K12='[1]Tabla Impacto'!$D$13),"Moderado",IF(OR(K12='[1]Tabla Impacto'!$C$14,K12='[1]Tabla Impacto'!$D$14),"Mayor",IF(OR(K12='[1]Tabla Impacto'!$C$15,K12='[1]Tabla Impacto'!$D$15),"Catastrófico","")))))</f>
        <v>Moderado</v>
      </c>
      <c r="M12" s="309">
        <f>IF(L12="","",IF(L12="Leve",0.2,IF(L12="Menor",0.4,IF(L12="Moderado",0.6,IF(L12="Mayor",0.8,IF(L12="Catastrófico",1,))))))</f>
        <v>0.6</v>
      </c>
      <c r="N12" s="28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208">
        <v>1</v>
      </c>
      <c r="P12" s="235" t="s">
        <v>555</v>
      </c>
      <c r="Q12" s="209" t="str">
        <f t="shared" ref="Q12:Q13" si="0">IF(OR(R12="Preventivo",R12="Detectivo"),"Probabilidad",IF(R12="Correctivo","Impacto",""))</f>
        <v>Probabilidad</v>
      </c>
      <c r="R12" s="210" t="s">
        <v>15</v>
      </c>
      <c r="S12" s="210" t="s">
        <v>9</v>
      </c>
      <c r="T12" s="211" t="str">
        <f>IF(AND(R12="Preventivo",S12="Automático"),"50%",IF(AND(R12="Preventivo",S12="Manual"),"40%",IF(AND(R12="Detectivo",S12="Automático"),"40%",IF(AND(R12="Detectivo",S12="Manual"),"30%",IF(AND(R12="Correctivo",S12="Automático"),"35%",IF(AND(R12="Correctivo",S12="Manual"),"25%",""))))))</f>
        <v>30%</v>
      </c>
      <c r="U12" s="210" t="s">
        <v>19</v>
      </c>
      <c r="V12" s="210" t="s">
        <v>22</v>
      </c>
      <c r="W12" s="210" t="s">
        <v>119</v>
      </c>
      <c r="X12" s="212">
        <f>IFERROR(IF(Q12="Probabilidad",(I12-(+I12*T12)),IF(Q12="Impacto",I12,"")),"")</f>
        <v>0.42</v>
      </c>
      <c r="Y12" s="54" t="str">
        <f>IFERROR(IF(X12="","",IF(X12&lt;=0.2,"Muy Baja",IF(X12&lt;=0.4,"Baja",IF(X12&lt;=0.6,"Media",IF(X12&lt;=0.8,"Alta","Muy Alta"))))),"")</f>
        <v>Media</v>
      </c>
      <c r="Z12" s="207">
        <f>+X12</f>
        <v>0.42</v>
      </c>
      <c r="AA12" s="54" t="str">
        <f>IFERROR(IF(AB12="","",IF(AB12&lt;=0.2,"Leve",IF(AB12&lt;=0.4,"Menor",IF(AB12&lt;=0.6,"Moderado",IF(AB12&lt;=0.8,"Mayor","Catastrófico"))))),"")</f>
        <v>Moderado</v>
      </c>
      <c r="AB12" s="207">
        <f>IFERROR(IF(Q12="Impacto",(M12-(+M12*T12)),IF(Q12="Probabilidad",M12,"")),"")</f>
        <v>0.6</v>
      </c>
      <c r="AC12" s="54"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57" t="s">
        <v>136</v>
      </c>
      <c r="AE12" s="238" t="s">
        <v>499</v>
      </c>
      <c r="AF12" s="233" t="s">
        <v>488</v>
      </c>
      <c r="AG12" s="234">
        <v>46022</v>
      </c>
      <c r="AH12" s="219" t="s">
        <v>529</v>
      </c>
      <c r="AI12" s="58" t="s">
        <v>533</v>
      </c>
      <c r="AJ12" s="220" t="s">
        <v>41</v>
      </c>
      <c r="AK12" s="220"/>
      <c r="AL12" s="220"/>
      <c r="AM12" s="228" t="e">
        <f>AK12/AL12</f>
        <v>#DIV/0!</v>
      </c>
      <c r="AN12" s="220"/>
      <c r="AO12" s="220"/>
      <c r="AP12" s="220"/>
      <c r="AQ12" s="220"/>
      <c r="AR12" s="228" t="e">
        <f>AP12/AQ12</f>
        <v>#DIV/0!</v>
      </c>
      <c r="AS12" s="220"/>
      <c r="AT12" s="232"/>
      <c r="AU12" s="353"/>
      <c r="AV12" s="353"/>
      <c r="AW12" s="353"/>
      <c r="AX12" s="354"/>
      <c r="AY12" s="355"/>
      <c r="AZ12" s="355"/>
      <c r="BA12" s="27"/>
      <c r="BB12" s="27"/>
      <c r="BC12" s="27"/>
      <c r="BD12" s="27"/>
      <c r="BE12" s="27"/>
      <c r="BF12" s="27"/>
      <c r="BG12" s="27"/>
      <c r="BH12" s="27"/>
      <c r="BI12" s="27"/>
      <c r="BJ12" s="27"/>
      <c r="BK12" s="27"/>
      <c r="BL12" s="27"/>
      <c r="BM12" s="27"/>
      <c r="BN12" s="27"/>
      <c r="BO12" s="27"/>
      <c r="BP12" s="27"/>
    </row>
    <row r="13" spans="1:68" ht="236.25" customHeight="1">
      <c r="A13" s="290"/>
      <c r="B13" s="286"/>
      <c r="C13" s="292"/>
      <c r="D13" s="292"/>
      <c r="E13" s="294"/>
      <c r="F13" s="286"/>
      <c r="G13" s="286"/>
      <c r="H13" s="288"/>
      <c r="I13" s="310"/>
      <c r="J13" s="312"/>
      <c r="K13" s="310">
        <f ca="1">IF(NOT(ISERROR(MATCH(J13,_xlfn.ANCHORARRAY(E23),0))),#REF!&amp;"Por favor no seleccionar los criterios de impacto",J13)</f>
        <v>0</v>
      </c>
      <c r="L13" s="288"/>
      <c r="M13" s="310"/>
      <c r="N13" s="288"/>
      <c r="O13" s="208">
        <v>2</v>
      </c>
      <c r="P13" s="235" t="s">
        <v>556</v>
      </c>
      <c r="Q13" s="209" t="str">
        <f t="shared" si="0"/>
        <v>Probabilidad</v>
      </c>
      <c r="R13" s="210" t="s">
        <v>15</v>
      </c>
      <c r="S13" s="210" t="s">
        <v>9</v>
      </c>
      <c r="T13" s="211" t="str">
        <f t="shared" ref="T13:T54" si="1">IF(AND(R13="Preventivo",S13="Automático"),"50%",IF(AND(R13="Preventivo",S13="Manual"),"40%",IF(AND(R13="Detectivo",S13="Automático"),"40%",IF(AND(R13="Detectivo",S13="Manual"),"30%",IF(AND(R13="Correctivo",S13="Automático"),"35%",IF(AND(R13="Correctivo",S13="Manual"),"25%",""))))))</f>
        <v>30%</v>
      </c>
      <c r="U13" s="210" t="s">
        <v>19</v>
      </c>
      <c r="V13" s="210" t="s">
        <v>22</v>
      </c>
      <c r="W13" s="210" t="s">
        <v>119</v>
      </c>
      <c r="X13" s="212">
        <f>IFERROR(IF(AND(Q12="Probabilidad",Q13="Probabilidad"),(Z12-(+Z12*T13)),IF(Q13="Probabilidad",(I12-(+I12*T13)),IF(Q13="Impacto",Z12,""))),"")</f>
        <v>0.29399999999999998</v>
      </c>
      <c r="Y13" s="54" t="str">
        <f t="shared" ref="Y13:Y60" si="2">IFERROR(IF(X13="","",IF(X13&lt;=0.2,"Muy Baja",IF(X13&lt;=0.4,"Baja",IF(X13&lt;=0.6,"Media",IF(X13&lt;=0.8,"Alta","Muy Alta"))))),"")</f>
        <v>Baja</v>
      </c>
      <c r="Z13" s="207">
        <f t="shared" ref="Z13" si="3">+X13</f>
        <v>0.29399999999999998</v>
      </c>
      <c r="AA13" s="54" t="str">
        <f t="shared" ref="AA13:AA59" si="4">IFERROR(IF(AB13="","",IF(AB13&lt;=0.2,"Leve",IF(AB13&lt;=0.4,"Menor",IF(AB13&lt;=0.6,"Moderado",IF(AB13&lt;=0.8,"Mayor","Catastrófico"))))),"")</f>
        <v>Leve</v>
      </c>
      <c r="AB13" s="207">
        <f t="shared" ref="AB13:AB56" si="5">IFERROR(IF(Q13="Impacto",(M13-(+M13*T13)),IF(Q13="Probabilidad",M13,"")),"")</f>
        <v>0</v>
      </c>
      <c r="AC13" s="54" t="str">
        <f t="shared" ref="AC13:AC55" si="6">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57" t="s">
        <v>136</v>
      </c>
      <c r="AE13" s="238" t="s">
        <v>530</v>
      </c>
      <c r="AF13" s="233" t="s">
        <v>489</v>
      </c>
      <c r="AG13" s="234">
        <v>46022</v>
      </c>
      <c r="AH13" s="219" t="s">
        <v>529</v>
      </c>
      <c r="AI13" s="58" t="s">
        <v>534</v>
      </c>
      <c r="AJ13" s="220" t="s">
        <v>41</v>
      </c>
      <c r="AK13" s="220"/>
      <c r="AL13" s="220"/>
      <c r="AM13" s="228" t="e">
        <f t="shared" ref="AM13:AM48" si="7">AK13/AL13</f>
        <v>#DIV/0!</v>
      </c>
      <c r="AN13" s="220"/>
      <c r="AO13" s="220"/>
      <c r="AP13" s="220"/>
      <c r="AQ13" s="220"/>
      <c r="AR13" s="228" t="e">
        <f t="shared" ref="AR13:AR48" si="8">AP13/AQ13</f>
        <v>#DIV/0!</v>
      </c>
      <c r="AS13" s="220"/>
      <c r="AT13" s="232"/>
      <c r="AU13" s="355"/>
      <c r="AV13" s="355"/>
      <c r="AW13" s="355"/>
      <c r="AX13" s="354"/>
      <c r="AY13" s="355"/>
      <c r="AZ13" s="355"/>
      <c r="BA13" s="8"/>
      <c r="BB13" s="8"/>
      <c r="BC13" s="8"/>
      <c r="BD13" s="8"/>
      <c r="BE13" s="8"/>
      <c r="BF13" s="8"/>
      <c r="BG13" s="8"/>
      <c r="BH13" s="8"/>
      <c r="BI13" s="8"/>
      <c r="BJ13" s="8"/>
      <c r="BK13" s="8"/>
      <c r="BL13" s="8"/>
      <c r="BM13" s="8"/>
      <c r="BN13" s="8"/>
      <c r="BO13" s="8"/>
      <c r="BP13" s="8"/>
    </row>
    <row r="14" spans="1:68" ht="199.5" customHeight="1">
      <c r="A14" s="290"/>
      <c r="B14" s="286"/>
      <c r="C14" s="292"/>
      <c r="D14" s="292"/>
      <c r="E14" s="294"/>
      <c r="F14" s="286"/>
      <c r="G14" s="286"/>
      <c r="H14" s="288"/>
      <c r="I14" s="310"/>
      <c r="J14" s="312"/>
      <c r="K14" s="310"/>
      <c r="L14" s="288"/>
      <c r="M14" s="310"/>
      <c r="N14" s="288"/>
      <c r="O14" s="208">
        <v>3</v>
      </c>
      <c r="P14" s="235" t="s">
        <v>487</v>
      </c>
      <c r="Q14" s="209" t="s">
        <v>4</v>
      </c>
      <c r="R14" s="210" t="s">
        <v>14</v>
      </c>
      <c r="S14" s="210" t="s">
        <v>9</v>
      </c>
      <c r="T14" s="211" t="str">
        <f t="shared" si="1"/>
        <v>40%</v>
      </c>
      <c r="U14" s="210" t="s">
        <v>19</v>
      </c>
      <c r="V14" s="210" t="s">
        <v>22</v>
      </c>
      <c r="W14" s="210" t="s">
        <v>119</v>
      </c>
      <c r="X14" s="212">
        <v>0.12959999999999999</v>
      </c>
      <c r="Y14" s="54" t="str">
        <f t="shared" si="2"/>
        <v>Muy Baja</v>
      </c>
      <c r="Z14" s="207">
        <f>+X14</f>
        <v>0.12959999999999999</v>
      </c>
      <c r="AA14" s="54" t="str">
        <f t="shared" si="4"/>
        <v>Leve</v>
      </c>
      <c r="AB14" s="207">
        <f t="shared" si="5"/>
        <v>0</v>
      </c>
      <c r="AC14" s="54" t="str">
        <f t="shared" si="6"/>
        <v>Bajo</v>
      </c>
      <c r="AD14" s="57" t="s">
        <v>136</v>
      </c>
      <c r="AE14" s="238" t="s">
        <v>549</v>
      </c>
      <c r="AF14" s="233" t="s">
        <v>490</v>
      </c>
      <c r="AG14" s="234">
        <v>46022</v>
      </c>
      <c r="AH14" s="219" t="s">
        <v>529</v>
      </c>
      <c r="AI14" s="58" t="s">
        <v>535</v>
      </c>
      <c r="AJ14" s="220" t="s">
        <v>41</v>
      </c>
      <c r="AK14" s="220"/>
      <c r="AL14" s="220"/>
      <c r="AM14" s="228" t="e">
        <f t="shared" si="7"/>
        <v>#DIV/0!</v>
      </c>
      <c r="AN14" s="220"/>
      <c r="AO14" s="220"/>
      <c r="AP14" s="220"/>
      <c r="AQ14" s="220"/>
      <c r="AR14" s="228" t="e">
        <f t="shared" si="8"/>
        <v>#DIV/0!</v>
      </c>
      <c r="AS14" s="220"/>
      <c r="AT14" s="232"/>
      <c r="AU14" s="353"/>
      <c r="AV14" s="353"/>
      <c r="AW14" s="353"/>
      <c r="AX14" s="356"/>
      <c r="AY14" s="357"/>
      <c r="AZ14" s="357"/>
      <c r="BA14" s="8"/>
      <c r="BB14" s="8"/>
      <c r="BC14" s="8"/>
      <c r="BD14" s="8"/>
      <c r="BE14" s="8"/>
      <c r="BF14" s="8"/>
      <c r="BG14" s="8"/>
      <c r="BH14" s="8"/>
      <c r="BI14" s="8"/>
      <c r="BJ14" s="8"/>
      <c r="BK14" s="8"/>
      <c r="BL14" s="8"/>
      <c r="BM14" s="8"/>
      <c r="BN14" s="8"/>
      <c r="BO14" s="8"/>
      <c r="BP14" s="8"/>
    </row>
    <row r="15" spans="1:68" ht="25.5" hidden="1" customHeight="1">
      <c r="A15" s="290"/>
      <c r="B15" s="286"/>
      <c r="C15" s="292"/>
      <c r="D15" s="292"/>
      <c r="E15" s="294"/>
      <c r="F15" s="286"/>
      <c r="G15" s="286"/>
      <c r="H15" s="288"/>
      <c r="I15" s="310"/>
      <c r="J15" s="312"/>
      <c r="K15" s="310"/>
      <c r="L15" s="288"/>
      <c r="M15" s="310"/>
      <c r="N15" s="288"/>
      <c r="O15" s="208">
        <v>4</v>
      </c>
      <c r="P15" s="235"/>
      <c r="Q15" s="209"/>
      <c r="R15" s="210"/>
      <c r="S15" s="210"/>
      <c r="T15" s="211" t="str">
        <f t="shared" si="1"/>
        <v/>
      </c>
      <c r="U15" s="210"/>
      <c r="V15" s="210"/>
      <c r="W15" s="210"/>
      <c r="X15" s="212"/>
      <c r="Y15" s="54" t="str">
        <f t="shared" si="2"/>
        <v/>
      </c>
      <c r="Z15" s="207"/>
      <c r="AA15" s="54" t="str">
        <f t="shared" si="4"/>
        <v/>
      </c>
      <c r="AB15" s="207" t="str">
        <f t="shared" si="5"/>
        <v/>
      </c>
      <c r="AC15" s="54" t="str">
        <f t="shared" si="6"/>
        <v/>
      </c>
      <c r="AD15" s="57"/>
      <c r="AE15" s="238"/>
      <c r="AF15" s="58"/>
      <c r="AG15" s="234"/>
      <c r="AH15" s="219"/>
      <c r="AI15" s="58"/>
      <c r="AJ15" s="220"/>
      <c r="AK15" s="220"/>
      <c r="AL15" s="220"/>
      <c r="AM15" s="228"/>
      <c r="AN15" s="220"/>
      <c r="AO15" s="220"/>
      <c r="AP15" s="220"/>
      <c r="AQ15" s="220"/>
      <c r="AR15" s="228" t="e">
        <f t="shared" si="8"/>
        <v>#DIV/0!</v>
      </c>
      <c r="AS15" s="220"/>
      <c r="AT15" s="220"/>
      <c r="AU15" s="8"/>
      <c r="AV15" s="8"/>
      <c r="AW15" s="8"/>
      <c r="AX15" s="8"/>
      <c r="AY15" s="8"/>
      <c r="AZ15" s="8"/>
      <c r="BA15" s="8"/>
      <c r="BB15" s="8"/>
      <c r="BC15" s="8"/>
      <c r="BD15" s="8"/>
      <c r="BE15" s="8"/>
      <c r="BF15" s="8"/>
      <c r="BG15" s="8"/>
      <c r="BH15" s="8"/>
      <c r="BI15" s="8"/>
      <c r="BJ15" s="8"/>
      <c r="BK15" s="8"/>
      <c r="BL15" s="8"/>
      <c r="BM15" s="8"/>
      <c r="BN15" s="8"/>
      <c r="BO15" s="8"/>
      <c r="BP15" s="8"/>
    </row>
    <row r="16" spans="1:68" ht="25.5" hidden="1" customHeight="1">
      <c r="A16" s="290"/>
      <c r="B16" s="286"/>
      <c r="C16" s="292"/>
      <c r="D16" s="292"/>
      <c r="E16" s="294"/>
      <c r="F16" s="286"/>
      <c r="G16" s="286"/>
      <c r="H16" s="288"/>
      <c r="I16" s="310"/>
      <c r="J16" s="312"/>
      <c r="K16" s="310"/>
      <c r="L16" s="288"/>
      <c r="M16" s="310"/>
      <c r="N16" s="288"/>
      <c r="O16" s="208">
        <v>5</v>
      </c>
      <c r="P16" s="235"/>
      <c r="Q16" s="209"/>
      <c r="R16" s="210"/>
      <c r="S16" s="210"/>
      <c r="T16" s="211" t="str">
        <f t="shared" si="1"/>
        <v/>
      </c>
      <c r="U16" s="210"/>
      <c r="V16" s="210"/>
      <c r="W16" s="210"/>
      <c r="X16" s="212"/>
      <c r="Y16" s="54" t="str">
        <f t="shared" si="2"/>
        <v/>
      </c>
      <c r="Z16" s="207"/>
      <c r="AA16" s="54" t="str">
        <f t="shared" si="4"/>
        <v/>
      </c>
      <c r="AB16" s="207" t="str">
        <f t="shared" si="5"/>
        <v/>
      </c>
      <c r="AC16" s="54" t="str">
        <f t="shared" si="6"/>
        <v/>
      </c>
      <c r="AD16" s="57"/>
      <c r="AE16" s="238"/>
      <c r="AF16" s="58"/>
      <c r="AG16" s="234"/>
      <c r="AH16" s="219"/>
      <c r="AI16" s="58"/>
      <c r="AJ16" s="220"/>
      <c r="AK16" s="220"/>
      <c r="AL16" s="220"/>
      <c r="AM16" s="228"/>
      <c r="AN16" s="220"/>
      <c r="AO16" s="220"/>
      <c r="AP16" s="220"/>
      <c r="AQ16" s="220"/>
      <c r="AR16" s="228" t="e">
        <f t="shared" si="8"/>
        <v>#DIV/0!</v>
      </c>
      <c r="AS16" s="220"/>
      <c r="AT16" s="220"/>
      <c r="AU16" s="8"/>
      <c r="AV16" s="8"/>
      <c r="AW16" s="8"/>
      <c r="AX16" s="8"/>
      <c r="AY16" s="8"/>
      <c r="AZ16" s="8"/>
      <c r="BA16" s="8"/>
      <c r="BB16" s="8"/>
      <c r="BC16" s="8"/>
      <c r="BD16" s="8"/>
      <c r="BE16" s="8"/>
      <c r="BF16" s="8"/>
      <c r="BG16" s="8"/>
      <c r="BH16" s="8"/>
      <c r="BI16" s="8"/>
      <c r="BJ16" s="8"/>
      <c r="BK16" s="8"/>
      <c r="BL16" s="8"/>
      <c r="BM16" s="8"/>
      <c r="BN16" s="8"/>
      <c r="BO16" s="8"/>
      <c r="BP16" s="8"/>
    </row>
    <row r="17" spans="1:68" ht="25.5" hidden="1" customHeight="1">
      <c r="A17" s="290"/>
      <c r="B17" s="286"/>
      <c r="C17" s="292"/>
      <c r="D17" s="292"/>
      <c r="E17" s="294"/>
      <c r="F17" s="286"/>
      <c r="G17" s="286"/>
      <c r="H17" s="288"/>
      <c r="I17" s="310"/>
      <c r="J17" s="313"/>
      <c r="K17" s="310">
        <f ca="1">IF(NOT(ISERROR(MATCH(J17,_xlfn.ANCHORARRAY(#REF!),0))),#REF!&amp;"Por favor no seleccionar los criterios de impacto",J17)</f>
        <v>0</v>
      </c>
      <c r="L17" s="288"/>
      <c r="M17" s="310"/>
      <c r="N17" s="288"/>
      <c r="O17" s="208">
        <v>6</v>
      </c>
      <c r="P17" s="235"/>
      <c r="Q17" s="209"/>
      <c r="R17" s="210"/>
      <c r="S17" s="210"/>
      <c r="T17" s="211" t="str">
        <f t="shared" si="1"/>
        <v/>
      </c>
      <c r="U17" s="210"/>
      <c r="V17" s="210"/>
      <c r="W17" s="210"/>
      <c r="X17" s="212"/>
      <c r="Y17" s="54" t="str">
        <f t="shared" si="2"/>
        <v/>
      </c>
      <c r="Z17" s="207"/>
      <c r="AA17" s="54" t="str">
        <f t="shared" si="4"/>
        <v/>
      </c>
      <c r="AB17" s="207" t="str">
        <f t="shared" si="5"/>
        <v/>
      </c>
      <c r="AC17" s="54" t="str">
        <f t="shared" si="6"/>
        <v/>
      </c>
      <c r="AD17" s="57"/>
      <c r="AE17" s="238"/>
      <c r="AF17" s="58"/>
      <c r="AG17" s="234"/>
      <c r="AH17" s="219"/>
      <c r="AI17" s="58"/>
      <c r="AJ17" s="220"/>
      <c r="AK17" s="220"/>
      <c r="AL17" s="220"/>
      <c r="AM17" s="228"/>
      <c r="AN17" s="220"/>
      <c r="AO17" s="220"/>
      <c r="AP17" s="220"/>
      <c r="AQ17" s="220"/>
      <c r="AR17" s="228" t="e">
        <f t="shared" si="8"/>
        <v>#DIV/0!</v>
      </c>
      <c r="AS17" s="220"/>
      <c r="AT17" s="220"/>
      <c r="AU17" s="8"/>
      <c r="AV17" s="8"/>
      <c r="AW17" s="8"/>
      <c r="AX17" s="8"/>
      <c r="AY17" s="8"/>
      <c r="AZ17" s="8"/>
      <c r="BA17" s="8"/>
      <c r="BB17" s="8"/>
      <c r="BC17" s="8"/>
      <c r="BD17" s="8"/>
      <c r="BE17" s="8"/>
      <c r="BF17" s="8"/>
      <c r="BG17" s="8"/>
      <c r="BH17" s="8"/>
      <c r="BI17" s="8"/>
      <c r="BJ17" s="8"/>
      <c r="BK17" s="8"/>
      <c r="BL17" s="8"/>
      <c r="BM17" s="8"/>
      <c r="BN17" s="8"/>
      <c r="BO17" s="8"/>
      <c r="BP17" s="8"/>
    </row>
    <row r="18" spans="1:68" ht="240" customHeight="1">
      <c r="A18" s="289">
        <v>2</v>
      </c>
      <c r="B18" s="285" t="s">
        <v>134</v>
      </c>
      <c r="C18" s="291" t="s">
        <v>287</v>
      </c>
      <c r="D18" s="291" t="s">
        <v>290</v>
      </c>
      <c r="E18" s="293" t="s">
        <v>500</v>
      </c>
      <c r="F18" s="285" t="s">
        <v>123</v>
      </c>
      <c r="G18" s="285">
        <v>365</v>
      </c>
      <c r="H18" s="287" t="str">
        <f>IF(G18&lt;=0,"",IF(G18&lt;=2,"Muy Baja",IF(G18&lt;=24,"Baja",IF(G18&lt;=500,"Media",IF(G18&lt;=5000,"Alta","Muy Alta")))))</f>
        <v>Media</v>
      </c>
      <c r="I18" s="309">
        <f>IF(H18="","",IF(H18="Muy Baja",0.2,IF(H18="Baja",0.4,IF(H18="Media",0.6,IF(H18="Alta",0.8,IF(H18="Muy Alta",1,))))))</f>
        <v>0.6</v>
      </c>
      <c r="J18" s="311" t="s">
        <v>155</v>
      </c>
      <c r="K18" s="309" t="str">
        <f>IF(NOT(ISERROR(MATCH(J18,'[1]Tabla Impacto'!$B$221:$B$223,0))),'[1]Tabla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287" t="str">
        <f>IF(OR(K18='[1]Tabla Impacto'!$C$11,K18='[1]Tabla Impacto'!$D$11),"Leve",IF(OR(K18='[1]Tabla Impacto'!$C$12,K18='[1]Tabla Impacto'!$D$12),"Menor",IF(OR(K18='[1]Tabla Impacto'!$C$13,K18='[1]Tabla Impacto'!$D$13),"Moderado",IF(OR(K18='[1]Tabla Impacto'!$C$14,K18='[1]Tabla Impacto'!$D$14),"Mayor",IF(OR(K18='[1]Tabla Impacto'!$C$15,K18='[1]Tabla Impacto'!$D$15),"Catastrófico","")))))</f>
        <v>Mayor</v>
      </c>
      <c r="M18" s="309">
        <f>IF(L18="","",IF(L18="Leve",0.2,IF(L18="Menor",0.4,IF(L18="Moderado",0.6,IF(L18="Mayor",0.8,IF(L18="Catastrófico",1,))))))</f>
        <v>0.8</v>
      </c>
      <c r="N18" s="287"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208">
        <v>1</v>
      </c>
      <c r="P18" s="235" t="s">
        <v>557</v>
      </c>
      <c r="Q18" s="209" t="str">
        <f t="shared" ref="Q18" si="9">IF(OR(R18="Preventivo",R18="Detectivo"),"Probabilidad",IF(R18="Correctivo","Impacto",""))</f>
        <v>Probabilidad</v>
      </c>
      <c r="R18" s="210" t="s">
        <v>15</v>
      </c>
      <c r="S18" s="210" t="s">
        <v>9</v>
      </c>
      <c r="T18" s="211" t="str">
        <f t="shared" si="1"/>
        <v>30%</v>
      </c>
      <c r="U18" s="210" t="s">
        <v>19</v>
      </c>
      <c r="V18" s="210" t="s">
        <v>22</v>
      </c>
      <c r="W18" s="210" t="s">
        <v>119</v>
      </c>
      <c r="X18" s="212">
        <f>IFERROR(IF(Q18="Probabilidad",(I18-(+I18*T18)),IF(Q18="Impacto",I18,"")),"")</f>
        <v>0.42</v>
      </c>
      <c r="Y18" s="54" t="str">
        <f t="shared" si="2"/>
        <v>Media</v>
      </c>
      <c r="Z18" s="207">
        <f>+X18</f>
        <v>0.42</v>
      </c>
      <c r="AA18" s="54" t="str">
        <f t="shared" si="4"/>
        <v>Mayor</v>
      </c>
      <c r="AB18" s="207">
        <f t="shared" si="5"/>
        <v>0.8</v>
      </c>
      <c r="AC18" s="54" t="str">
        <f t="shared" si="6"/>
        <v>Alto</v>
      </c>
      <c r="AD18" s="57" t="s">
        <v>136</v>
      </c>
      <c r="AE18" s="238" t="s">
        <v>501</v>
      </c>
      <c r="AF18" s="233" t="s">
        <v>502</v>
      </c>
      <c r="AG18" s="234">
        <v>46022</v>
      </c>
      <c r="AH18" s="219" t="s">
        <v>529</v>
      </c>
      <c r="AI18" s="58" t="s">
        <v>536</v>
      </c>
      <c r="AJ18" s="220" t="s">
        <v>41</v>
      </c>
      <c r="AK18" s="220"/>
      <c r="AL18" s="220"/>
      <c r="AM18" s="228" t="e">
        <f t="shared" si="7"/>
        <v>#DIV/0!</v>
      </c>
      <c r="AN18" s="220"/>
      <c r="AO18" s="220"/>
      <c r="AP18" s="220"/>
      <c r="AQ18" s="220"/>
      <c r="AR18" s="228" t="e">
        <f t="shared" si="8"/>
        <v>#DIV/0!</v>
      </c>
      <c r="AS18" s="220"/>
      <c r="AT18" s="232"/>
      <c r="AU18" s="355"/>
      <c r="AV18" s="355"/>
      <c r="AW18" s="355"/>
      <c r="AX18" s="356"/>
      <c r="AY18" s="356"/>
      <c r="AZ18" s="356"/>
      <c r="BA18" s="8"/>
      <c r="BB18" s="8"/>
      <c r="BC18" s="8"/>
      <c r="BD18" s="8"/>
      <c r="BE18" s="8"/>
      <c r="BF18" s="8"/>
      <c r="BG18" s="8"/>
      <c r="BH18" s="8"/>
      <c r="BI18" s="8"/>
      <c r="BJ18" s="8"/>
      <c r="BK18" s="8"/>
      <c r="BL18" s="8"/>
      <c r="BM18" s="8"/>
      <c r="BN18" s="8"/>
      <c r="BO18" s="8"/>
      <c r="BP18" s="8"/>
    </row>
    <row r="19" spans="1:68" ht="151.5" customHeight="1">
      <c r="A19" s="290"/>
      <c r="B19" s="286"/>
      <c r="C19" s="292"/>
      <c r="D19" s="292"/>
      <c r="E19" s="294"/>
      <c r="F19" s="286"/>
      <c r="G19" s="286"/>
      <c r="H19" s="288"/>
      <c r="I19" s="310"/>
      <c r="J19" s="312"/>
      <c r="K19" s="310"/>
      <c r="L19" s="288"/>
      <c r="M19" s="310"/>
      <c r="N19" s="288"/>
      <c r="O19" s="208">
        <v>2</v>
      </c>
      <c r="P19" s="235" t="s">
        <v>558</v>
      </c>
      <c r="Q19" s="209" t="s">
        <v>4</v>
      </c>
      <c r="R19" s="210" t="s">
        <v>14</v>
      </c>
      <c r="S19" s="210" t="s">
        <v>9</v>
      </c>
      <c r="T19" s="211" t="str">
        <f t="shared" si="1"/>
        <v>40%</v>
      </c>
      <c r="U19" s="210" t="s">
        <v>19</v>
      </c>
      <c r="V19" s="210" t="s">
        <v>22</v>
      </c>
      <c r="W19" s="210" t="s">
        <v>119</v>
      </c>
      <c r="X19" s="212">
        <v>0.252</v>
      </c>
      <c r="Y19" s="54" t="str">
        <f t="shared" si="2"/>
        <v>Baja</v>
      </c>
      <c r="Z19" s="207">
        <f>+X19</f>
        <v>0.252</v>
      </c>
      <c r="AA19" s="54" t="str">
        <f t="shared" si="4"/>
        <v>Leve</v>
      </c>
      <c r="AB19" s="207">
        <f t="shared" si="5"/>
        <v>0</v>
      </c>
      <c r="AC19" s="54" t="str">
        <f t="shared" si="6"/>
        <v>Bajo</v>
      </c>
      <c r="AD19" s="57" t="s">
        <v>136</v>
      </c>
      <c r="AE19" s="238" t="s">
        <v>552</v>
      </c>
      <c r="AF19" s="233" t="s">
        <v>502</v>
      </c>
      <c r="AG19" s="234">
        <v>46022</v>
      </c>
      <c r="AH19" s="219" t="s">
        <v>529</v>
      </c>
      <c r="AI19" s="58" t="s">
        <v>536</v>
      </c>
      <c r="AJ19" s="220" t="s">
        <v>41</v>
      </c>
      <c r="AK19" s="220"/>
      <c r="AL19" s="220"/>
      <c r="AM19" s="228" t="e">
        <f t="shared" si="7"/>
        <v>#DIV/0!</v>
      </c>
      <c r="AN19" s="220"/>
      <c r="AO19" s="220"/>
      <c r="AP19" s="220"/>
      <c r="AQ19" s="220"/>
      <c r="AR19" s="228" t="e">
        <f t="shared" si="8"/>
        <v>#DIV/0!</v>
      </c>
      <c r="AS19" s="220"/>
      <c r="AT19" s="232"/>
      <c r="AU19" s="362"/>
      <c r="AV19" s="362"/>
      <c r="AW19" s="362"/>
      <c r="AX19" s="356"/>
      <c r="AY19" s="356"/>
      <c r="AZ19" s="356"/>
      <c r="BA19" s="8"/>
      <c r="BB19" s="8"/>
      <c r="BC19" s="8"/>
      <c r="BD19" s="8"/>
      <c r="BE19" s="8"/>
      <c r="BF19" s="8"/>
      <c r="BG19" s="8"/>
      <c r="BH19" s="8"/>
      <c r="BI19" s="8"/>
      <c r="BJ19" s="8"/>
      <c r="BK19" s="8"/>
      <c r="BL19" s="8"/>
      <c r="BM19" s="8"/>
      <c r="BN19" s="8"/>
      <c r="BO19" s="8"/>
      <c r="BP19" s="8"/>
    </row>
    <row r="20" spans="1:68" ht="26.25" hidden="1" customHeight="1">
      <c r="A20" s="290"/>
      <c r="B20" s="286"/>
      <c r="C20" s="292"/>
      <c r="D20" s="292"/>
      <c r="E20" s="294"/>
      <c r="F20" s="286"/>
      <c r="G20" s="286"/>
      <c r="H20" s="288"/>
      <c r="I20" s="310"/>
      <c r="J20" s="312"/>
      <c r="K20" s="310"/>
      <c r="L20" s="288"/>
      <c r="M20" s="310"/>
      <c r="N20" s="288"/>
      <c r="O20" s="208">
        <v>3</v>
      </c>
      <c r="P20" s="235"/>
      <c r="Q20" s="209"/>
      <c r="R20" s="210"/>
      <c r="S20" s="210"/>
      <c r="T20" s="211" t="str">
        <f t="shared" si="1"/>
        <v/>
      </c>
      <c r="U20" s="210"/>
      <c r="V20" s="210"/>
      <c r="W20" s="210"/>
      <c r="X20" s="212"/>
      <c r="Y20" s="54" t="str">
        <f t="shared" si="2"/>
        <v/>
      </c>
      <c r="Z20" s="207"/>
      <c r="AA20" s="54" t="str">
        <f t="shared" si="4"/>
        <v/>
      </c>
      <c r="AB20" s="207" t="str">
        <f t="shared" si="5"/>
        <v/>
      </c>
      <c r="AC20" s="54" t="str">
        <f t="shared" si="6"/>
        <v/>
      </c>
      <c r="AD20" s="57"/>
      <c r="AE20" s="238"/>
      <c r="AF20" s="58"/>
      <c r="AG20" s="234">
        <v>45291</v>
      </c>
      <c r="AH20" s="219" t="s">
        <v>529</v>
      </c>
      <c r="AI20" s="58" t="s">
        <v>531</v>
      </c>
      <c r="AJ20" s="220"/>
      <c r="AK20" s="220"/>
      <c r="AL20" s="220"/>
      <c r="AM20" s="228" t="e">
        <f t="shared" si="7"/>
        <v>#DIV/0!</v>
      </c>
      <c r="AN20" s="220"/>
      <c r="AO20" s="220"/>
      <c r="AP20" s="220"/>
      <c r="AQ20" s="220"/>
      <c r="AR20" s="228" t="e">
        <f t="shared" si="8"/>
        <v>#DIV/0!</v>
      </c>
      <c r="AS20" s="220"/>
      <c r="AT20" s="220"/>
      <c r="AU20" s="8"/>
      <c r="AV20" s="8"/>
      <c r="AW20" s="8"/>
      <c r="AX20" s="8"/>
      <c r="AY20" s="8"/>
      <c r="AZ20" s="8"/>
      <c r="BA20" s="8"/>
      <c r="BB20" s="8"/>
      <c r="BC20" s="8"/>
      <c r="BD20" s="8"/>
      <c r="BE20" s="8"/>
      <c r="BF20" s="8"/>
      <c r="BG20" s="8"/>
      <c r="BH20" s="8"/>
      <c r="BI20" s="8"/>
      <c r="BJ20" s="8"/>
      <c r="BK20" s="8"/>
      <c r="BL20" s="8"/>
      <c r="BM20" s="8"/>
      <c r="BN20" s="8"/>
      <c r="BO20" s="8"/>
      <c r="BP20" s="8"/>
    </row>
    <row r="21" spans="1:68" ht="26.25" hidden="1" customHeight="1">
      <c r="A21" s="290"/>
      <c r="B21" s="286"/>
      <c r="C21" s="292"/>
      <c r="D21" s="292"/>
      <c r="E21" s="294"/>
      <c r="F21" s="286"/>
      <c r="G21" s="286"/>
      <c r="H21" s="288"/>
      <c r="I21" s="310"/>
      <c r="J21" s="312"/>
      <c r="K21" s="310"/>
      <c r="L21" s="288"/>
      <c r="M21" s="310"/>
      <c r="N21" s="288"/>
      <c r="O21" s="208">
        <v>4</v>
      </c>
      <c r="P21" s="235"/>
      <c r="Q21" s="209"/>
      <c r="R21" s="210"/>
      <c r="S21" s="210"/>
      <c r="T21" s="211" t="str">
        <f t="shared" si="1"/>
        <v/>
      </c>
      <c r="U21" s="210"/>
      <c r="V21" s="210"/>
      <c r="W21" s="210"/>
      <c r="X21" s="212"/>
      <c r="Y21" s="54" t="str">
        <f t="shared" si="2"/>
        <v/>
      </c>
      <c r="Z21" s="207"/>
      <c r="AA21" s="54" t="str">
        <f t="shared" si="4"/>
        <v/>
      </c>
      <c r="AB21" s="207" t="str">
        <f t="shared" si="5"/>
        <v/>
      </c>
      <c r="AC21" s="54" t="str">
        <f t="shared" si="6"/>
        <v/>
      </c>
      <c r="AD21" s="57"/>
      <c r="AE21" s="238"/>
      <c r="AF21" s="58"/>
      <c r="AG21" s="234">
        <v>45291</v>
      </c>
      <c r="AH21" s="219" t="s">
        <v>529</v>
      </c>
      <c r="AI21" s="58" t="s">
        <v>531</v>
      </c>
      <c r="AJ21" s="220"/>
      <c r="AK21" s="220"/>
      <c r="AL21" s="220"/>
      <c r="AM21" s="228" t="e">
        <f t="shared" si="7"/>
        <v>#DIV/0!</v>
      </c>
      <c r="AN21" s="220"/>
      <c r="AO21" s="220"/>
      <c r="AP21" s="220"/>
      <c r="AQ21" s="220"/>
      <c r="AR21" s="228" t="e">
        <f t="shared" si="8"/>
        <v>#DIV/0!</v>
      </c>
      <c r="AS21" s="220"/>
      <c r="AT21" s="220"/>
      <c r="AU21" s="8"/>
      <c r="AV21" s="8"/>
      <c r="AW21" s="8"/>
      <c r="AX21" s="8"/>
      <c r="AY21" s="8"/>
      <c r="AZ21" s="8"/>
      <c r="BA21" s="8"/>
      <c r="BB21" s="8"/>
      <c r="BC21" s="8"/>
      <c r="BD21" s="8"/>
      <c r="BE21" s="8"/>
      <c r="BF21" s="8"/>
      <c r="BG21" s="8"/>
      <c r="BH21" s="8"/>
      <c r="BI21" s="8"/>
      <c r="BJ21" s="8"/>
      <c r="BK21" s="8"/>
      <c r="BL21" s="8"/>
      <c r="BM21" s="8"/>
      <c r="BN21" s="8"/>
      <c r="BO21" s="8"/>
      <c r="BP21" s="8"/>
    </row>
    <row r="22" spans="1:68" ht="26.25" hidden="1" customHeight="1">
      <c r="A22" s="290"/>
      <c r="B22" s="286"/>
      <c r="C22" s="292"/>
      <c r="D22" s="292"/>
      <c r="E22" s="294"/>
      <c r="F22" s="286"/>
      <c r="G22" s="286"/>
      <c r="H22" s="288"/>
      <c r="I22" s="310"/>
      <c r="J22" s="312"/>
      <c r="K22" s="310"/>
      <c r="L22" s="288"/>
      <c r="M22" s="310"/>
      <c r="N22" s="288"/>
      <c r="O22" s="208">
        <v>5</v>
      </c>
      <c r="P22" s="235"/>
      <c r="Q22" s="209"/>
      <c r="R22" s="210"/>
      <c r="S22" s="210"/>
      <c r="T22" s="211" t="str">
        <f t="shared" si="1"/>
        <v/>
      </c>
      <c r="U22" s="210"/>
      <c r="V22" s="210"/>
      <c r="W22" s="210"/>
      <c r="X22" s="212"/>
      <c r="Y22" s="54" t="str">
        <f t="shared" si="2"/>
        <v/>
      </c>
      <c r="Z22" s="207"/>
      <c r="AA22" s="54" t="str">
        <f t="shared" si="4"/>
        <v/>
      </c>
      <c r="AB22" s="207" t="str">
        <f t="shared" si="5"/>
        <v/>
      </c>
      <c r="AC22" s="54" t="str">
        <f t="shared" si="6"/>
        <v/>
      </c>
      <c r="AD22" s="57"/>
      <c r="AE22" s="238"/>
      <c r="AF22" s="58"/>
      <c r="AG22" s="234">
        <v>45291</v>
      </c>
      <c r="AH22" s="219" t="s">
        <v>529</v>
      </c>
      <c r="AI22" s="58" t="s">
        <v>531</v>
      </c>
      <c r="AJ22" s="220"/>
      <c r="AK22" s="220"/>
      <c r="AL22" s="220"/>
      <c r="AM22" s="228" t="e">
        <f t="shared" si="7"/>
        <v>#DIV/0!</v>
      </c>
      <c r="AN22" s="220"/>
      <c r="AO22" s="220"/>
      <c r="AP22" s="220"/>
      <c r="AQ22" s="220"/>
      <c r="AR22" s="228" t="e">
        <f t="shared" si="8"/>
        <v>#DIV/0!</v>
      </c>
      <c r="AS22" s="220"/>
      <c r="AT22" s="220"/>
      <c r="AU22" s="8"/>
      <c r="AV22" s="8"/>
      <c r="AW22" s="8"/>
      <c r="AX22" s="8"/>
      <c r="AY22" s="8"/>
      <c r="AZ22" s="8"/>
      <c r="BA22" s="8"/>
      <c r="BB22" s="8"/>
      <c r="BC22" s="8"/>
      <c r="BD22" s="8"/>
      <c r="BE22" s="8"/>
      <c r="BF22" s="8"/>
      <c r="BG22" s="8"/>
      <c r="BH22" s="8"/>
      <c r="BI22" s="8"/>
      <c r="BJ22" s="8"/>
      <c r="BK22" s="8"/>
      <c r="BL22" s="8"/>
      <c r="BM22" s="8"/>
      <c r="BN22" s="8"/>
      <c r="BO22" s="8"/>
      <c r="BP22" s="8"/>
    </row>
    <row r="23" spans="1:68" ht="26.25" hidden="1" customHeight="1">
      <c r="A23" s="290"/>
      <c r="B23" s="286"/>
      <c r="C23" s="292"/>
      <c r="D23" s="292"/>
      <c r="E23" s="294"/>
      <c r="F23" s="286"/>
      <c r="G23" s="286"/>
      <c r="H23" s="288"/>
      <c r="I23" s="310"/>
      <c r="J23" s="313"/>
      <c r="K23" s="310">
        <f ca="1">IF(NOT(ISERROR(MATCH(J23,_xlfn.ANCHORARRAY(E25),0))),#REF!&amp;"Por favor no seleccionar los criterios de impacto",J23)</f>
        <v>0</v>
      </c>
      <c r="L23" s="288"/>
      <c r="M23" s="310"/>
      <c r="N23" s="288"/>
      <c r="O23" s="208">
        <v>6</v>
      </c>
      <c r="P23" s="235"/>
      <c r="Q23" s="209"/>
      <c r="R23" s="210"/>
      <c r="S23" s="210"/>
      <c r="T23" s="211" t="str">
        <f t="shared" si="1"/>
        <v/>
      </c>
      <c r="U23" s="210"/>
      <c r="V23" s="210"/>
      <c r="W23" s="210"/>
      <c r="X23" s="212"/>
      <c r="Y23" s="54" t="str">
        <f t="shared" si="2"/>
        <v/>
      </c>
      <c r="Z23" s="207"/>
      <c r="AA23" s="54" t="str">
        <f t="shared" si="4"/>
        <v/>
      </c>
      <c r="AB23" s="207" t="str">
        <f t="shared" si="5"/>
        <v/>
      </c>
      <c r="AC23" s="54" t="str">
        <f t="shared" si="6"/>
        <v/>
      </c>
      <c r="AD23" s="57"/>
      <c r="AE23" s="238"/>
      <c r="AF23" s="58"/>
      <c r="AG23" s="234">
        <v>45291</v>
      </c>
      <c r="AH23" s="219" t="s">
        <v>529</v>
      </c>
      <c r="AI23" s="58" t="s">
        <v>531</v>
      </c>
      <c r="AJ23" s="220"/>
      <c r="AK23" s="220"/>
      <c r="AL23" s="220"/>
      <c r="AM23" s="228" t="e">
        <f t="shared" si="7"/>
        <v>#DIV/0!</v>
      </c>
      <c r="AN23" s="220"/>
      <c r="AO23" s="220"/>
      <c r="AP23" s="220"/>
      <c r="AQ23" s="220"/>
      <c r="AR23" s="228" t="e">
        <f t="shared" si="8"/>
        <v>#DIV/0!</v>
      </c>
      <c r="AS23" s="220"/>
      <c r="AT23" s="220"/>
      <c r="AU23" s="8"/>
      <c r="AV23" s="8"/>
      <c r="AW23" s="8"/>
      <c r="AX23" s="8"/>
      <c r="AY23" s="8"/>
      <c r="AZ23" s="8"/>
      <c r="BA23" s="8"/>
      <c r="BB23" s="8"/>
      <c r="BC23" s="8"/>
      <c r="BD23" s="8"/>
      <c r="BE23" s="8"/>
      <c r="BF23" s="8"/>
      <c r="BG23" s="8"/>
      <c r="BH23" s="8"/>
      <c r="BI23" s="8"/>
      <c r="BJ23" s="8"/>
      <c r="BK23" s="8"/>
      <c r="BL23" s="8"/>
      <c r="BM23" s="8"/>
      <c r="BN23" s="8"/>
      <c r="BO23" s="8"/>
      <c r="BP23" s="8"/>
    </row>
    <row r="24" spans="1:68" ht="288" customHeight="1">
      <c r="A24" s="321">
        <v>3</v>
      </c>
      <c r="B24" s="285" t="s">
        <v>132</v>
      </c>
      <c r="C24" s="291" t="s">
        <v>220</v>
      </c>
      <c r="D24" s="291" t="s">
        <v>228</v>
      </c>
      <c r="E24" s="293" t="s">
        <v>503</v>
      </c>
      <c r="F24" s="285" t="s">
        <v>123</v>
      </c>
      <c r="G24" s="327">
        <v>365</v>
      </c>
      <c r="H24" s="287" t="str">
        <f>IF(G24&lt;=0,"",IF(G24&lt;=2,"Muy Baja",IF(G24&lt;=24,"Baja",IF(G24&lt;=500,"Media",IF(G24&lt;=5000,"Alta","Muy Alta")))))</f>
        <v>Media</v>
      </c>
      <c r="I24" s="309">
        <f>IF(H24="","",IF(H24="Muy Baja",0.2,IF(H24="Baja",0.4,IF(H24="Media",0.6,IF(H24="Alta",0.8,IF(H24="Muy Alta",1,))))))</f>
        <v>0.6</v>
      </c>
      <c r="J24" s="311" t="s">
        <v>155</v>
      </c>
      <c r="K24" s="309" t="str">
        <f ca="1">IF(NOT(ISERROR(MATCH(J24,'Tabla Impacto'!$B$221:$B$223,0))),'Tabla Impacto'!$F$223&amp;"Por favor no seleccionar los criterios de impacto(Afectación Económica o presupuestal y Pérdida Reputacional)",J24)</f>
        <v xml:space="preserve">     El riesgo afecta la imagen de de la entidad con efecto publicitario sostenido a nivel de sector administrativo, nivel departamental o municipal</v>
      </c>
      <c r="L24" s="287" t="str">
        <f ca="1">IF(OR(K24='Tabla Impacto'!$C$11,K24='Tabla Impacto'!$D$11),"Leve",IF(OR(K24='Tabla Impacto'!$C$12,K24='Tabla Impacto'!$D$12),"Menor",IF(OR(K24='Tabla Impacto'!$C$13,K24='Tabla Impacto'!$D$13),"Moderado",IF(OR(K24='Tabla Impacto'!$C$14,K24='Tabla Impacto'!$D$14),"Mayor",IF(OR(K24='Tabla Impacto'!$C$15,K24='Tabla Impacto'!$D$15),"Catastrófico","")))))</f>
        <v>Mayor</v>
      </c>
      <c r="M24" s="309">
        <f ca="1">IF(L24="","",IF(L24="Leve",0.2,IF(L24="Menor",0.4,IF(L24="Moderado",0.6,IF(L24="Mayor",0.8,IF(L24="Catastrófico",1,))))))</f>
        <v>0.8</v>
      </c>
      <c r="N24" s="332"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6">
        <v>1</v>
      </c>
      <c r="P24" s="235" t="s">
        <v>559</v>
      </c>
      <c r="Q24" s="51" t="s">
        <v>4</v>
      </c>
      <c r="R24" s="52" t="s">
        <v>14</v>
      </c>
      <c r="S24" s="52" t="s">
        <v>9</v>
      </c>
      <c r="T24" s="211" t="str">
        <f t="shared" si="1"/>
        <v>40%</v>
      </c>
      <c r="U24" s="52" t="s">
        <v>19</v>
      </c>
      <c r="V24" s="52" t="s">
        <v>22</v>
      </c>
      <c r="W24" s="52" t="s">
        <v>119</v>
      </c>
      <c r="X24" s="24">
        <v>0.36</v>
      </c>
      <c r="Y24" s="54" t="str">
        <f t="shared" si="2"/>
        <v>Baja</v>
      </c>
      <c r="Z24" s="207">
        <f t="shared" ref="Z24" si="10">+X24</f>
        <v>0.36</v>
      </c>
      <c r="AA24" s="54" t="str">
        <f t="shared" ca="1" si="4"/>
        <v>Mayor</v>
      </c>
      <c r="AB24" s="207">
        <f t="shared" ca="1" si="5"/>
        <v>0.8</v>
      </c>
      <c r="AC24" s="54" t="str">
        <f t="shared" ca="1" si="6"/>
        <v>Alto</v>
      </c>
      <c r="AD24" s="57" t="s">
        <v>136</v>
      </c>
      <c r="AE24" s="213" t="s">
        <v>548</v>
      </c>
      <c r="AF24" s="233" t="s">
        <v>504</v>
      </c>
      <c r="AG24" s="234">
        <v>46022</v>
      </c>
      <c r="AH24" s="219" t="s">
        <v>529</v>
      </c>
      <c r="AI24" s="58" t="s">
        <v>537</v>
      </c>
      <c r="AJ24" s="221" t="s">
        <v>41</v>
      </c>
      <c r="AK24" s="220"/>
      <c r="AL24" s="220"/>
      <c r="AM24" s="228" t="e">
        <f t="shared" si="7"/>
        <v>#DIV/0!</v>
      </c>
      <c r="AN24" s="220"/>
      <c r="AO24" s="220"/>
      <c r="AP24" s="220"/>
      <c r="AQ24" s="220"/>
      <c r="AR24" s="228" t="e">
        <f t="shared" si="8"/>
        <v>#DIV/0!</v>
      </c>
      <c r="AS24" s="220"/>
      <c r="AT24" s="232"/>
      <c r="AU24" s="355"/>
      <c r="AV24" s="355"/>
      <c r="AW24" s="355"/>
      <c r="AX24" s="354"/>
      <c r="AY24" s="355"/>
      <c r="AZ24" s="355"/>
      <c r="BA24" s="8"/>
      <c r="BB24" s="8"/>
      <c r="BC24" s="8"/>
      <c r="BD24" s="8"/>
      <c r="BE24" s="8"/>
      <c r="BF24" s="8"/>
      <c r="BG24" s="8"/>
      <c r="BH24" s="8"/>
      <c r="BI24" s="8"/>
      <c r="BJ24" s="8"/>
      <c r="BK24" s="8"/>
      <c r="BL24" s="8"/>
      <c r="BM24" s="8"/>
      <c r="BN24" s="8"/>
      <c r="BO24" s="8"/>
      <c r="BP24" s="8"/>
    </row>
    <row r="25" spans="1:68" ht="28.5" hidden="1" customHeight="1">
      <c r="A25" s="322"/>
      <c r="B25" s="286"/>
      <c r="C25" s="292"/>
      <c r="D25" s="292"/>
      <c r="E25" s="294"/>
      <c r="F25" s="286"/>
      <c r="G25" s="328"/>
      <c r="H25" s="288"/>
      <c r="I25" s="310"/>
      <c r="J25" s="312"/>
      <c r="K25" s="310">
        <f t="shared" ref="K25:K29" ca="1" si="11">IF(NOT(ISERROR(MATCH(J25,_xlfn.ANCHORARRAY(E36),0))),I38&amp;"Por favor no seleccionar los criterios de impacto",J25)</f>
        <v>0</v>
      </c>
      <c r="L25" s="288"/>
      <c r="M25" s="310"/>
      <c r="N25" s="333"/>
      <c r="O25" s="6">
        <v>2</v>
      </c>
      <c r="P25" s="235"/>
      <c r="Q25" s="51" t="str">
        <f>IF(OR(R25="Preventivo",R25="Detectivo"),"Probabilidad",IF(R25="Correctivo","Impacto",""))</f>
        <v/>
      </c>
      <c r="R25" s="52"/>
      <c r="S25" s="52"/>
      <c r="T25" s="211" t="str">
        <f t="shared" si="1"/>
        <v/>
      </c>
      <c r="U25" s="52"/>
      <c r="V25" s="52"/>
      <c r="W25" s="52"/>
      <c r="X25" s="31" t="str">
        <f>IFERROR(IF(AND(Q24="Probabilidad",Q25="Probabilidad"),(Z24-(+Z24*T25)),IF(Q25="Probabilidad",(I24-(+I24*T25)),IF(Q25="Impacto",Z24,""))),"")</f>
        <v/>
      </c>
      <c r="Y25" s="54" t="str">
        <f t="shared" si="2"/>
        <v/>
      </c>
      <c r="Z25" s="55" t="str">
        <f t="shared" ref="Z25:Z29" si="12">+X25</f>
        <v/>
      </c>
      <c r="AA25" s="54" t="str">
        <f t="shared" si="4"/>
        <v/>
      </c>
      <c r="AB25" s="207" t="str">
        <f t="shared" si="5"/>
        <v/>
      </c>
      <c r="AC25" s="54" t="str">
        <f t="shared" si="6"/>
        <v/>
      </c>
      <c r="AD25" s="57"/>
      <c r="AE25" s="213"/>
      <c r="AF25" s="48"/>
      <c r="AG25" s="234">
        <v>45291</v>
      </c>
      <c r="AH25" s="219" t="s">
        <v>529</v>
      </c>
      <c r="AI25" s="58" t="s">
        <v>532</v>
      </c>
      <c r="AJ25" s="221"/>
      <c r="AK25" s="220"/>
      <c r="AL25" s="220"/>
      <c r="AM25" s="228" t="e">
        <f t="shared" si="7"/>
        <v>#DIV/0!</v>
      </c>
      <c r="AN25" s="220"/>
      <c r="AO25" s="220"/>
      <c r="AP25" s="220"/>
      <c r="AQ25" s="220"/>
      <c r="AR25" s="228" t="e">
        <f t="shared" si="8"/>
        <v>#DIV/0!</v>
      </c>
      <c r="AS25" s="220"/>
      <c r="AT25" s="220"/>
      <c r="AU25" s="8"/>
      <c r="AV25" s="8"/>
      <c r="AW25" s="8"/>
      <c r="AX25" s="8"/>
      <c r="AY25" s="8"/>
      <c r="AZ25" s="8"/>
      <c r="BA25" s="8"/>
      <c r="BB25" s="8"/>
      <c r="BC25" s="8"/>
      <c r="BD25" s="8"/>
      <c r="BE25" s="8"/>
      <c r="BF25" s="8"/>
      <c r="BG25" s="8"/>
      <c r="BH25" s="8"/>
      <c r="BI25" s="8"/>
      <c r="BJ25" s="8"/>
      <c r="BK25" s="8"/>
      <c r="BL25" s="8"/>
      <c r="BM25" s="8"/>
      <c r="BN25" s="8"/>
      <c r="BO25" s="8"/>
      <c r="BP25" s="8"/>
    </row>
    <row r="26" spans="1:68" ht="28.5" hidden="1" customHeight="1">
      <c r="A26" s="322"/>
      <c r="B26" s="286"/>
      <c r="C26" s="292"/>
      <c r="D26" s="292"/>
      <c r="E26" s="294"/>
      <c r="F26" s="286"/>
      <c r="G26" s="328"/>
      <c r="H26" s="288"/>
      <c r="I26" s="310"/>
      <c r="J26" s="312"/>
      <c r="K26" s="310">
        <f t="shared" ca="1" si="11"/>
        <v>0</v>
      </c>
      <c r="L26" s="288"/>
      <c r="M26" s="310"/>
      <c r="N26" s="333"/>
      <c r="O26" s="6">
        <v>3</v>
      </c>
      <c r="P26" s="236"/>
      <c r="Q26" s="51" t="str">
        <f>IF(OR(R26="Preventivo",R26="Detectivo"),"Probabilidad",IF(R26="Correctivo","Impacto",""))</f>
        <v/>
      </c>
      <c r="R26" s="52"/>
      <c r="S26" s="52"/>
      <c r="T26" s="211" t="str">
        <f t="shared" si="1"/>
        <v/>
      </c>
      <c r="U26" s="52"/>
      <c r="V26" s="52"/>
      <c r="W26" s="52"/>
      <c r="X26" s="24" t="str">
        <f>IFERROR(IF(AND(Q25="Probabilidad",Q26="Probabilidad"),(Z25-(+Z25*T26)),IF(AND(Q25="Impacto",Q26="Probabilidad"),(Z24-(+Z24*T26)),IF(Q26="Impacto",Z25,""))),"")</f>
        <v/>
      </c>
      <c r="Y26" s="54" t="str">
        <f t="shared" si="2"/>
        <v/>
      </c>
      <c r="Z26" s="55" t="str">
        <f t="shared" si="12"/>
        <v/>
      </c>
      <c r="AA26" s="54" t="str">
        <f t="shared" si="4"/>
        <v/>
      </c>
      <c r="AB26" s="207" t="str">
        <f t="shared" si="5"/>
        <v/>
      </c>
      <c r="AC26" s="54" t="str">
        <f t="shared" si="6"/>
        <v/>
      </c>
      <c r="AD26" s="57"/>
      <c r="AE26" s="213"/>
      <c r="AF26" s="48"/>
      <c r="AG26" s="234">
        <v>45291</v>
      </c>
      <c r="AH26" s="219" t="s">
        <v>529</v>
      </c>
      <c r="AI26" s="58" t="s">
        <v>532</v>
      </c>
      <c r="AJ26" s="221"/>
      <c r="AK26" s="220"/>
      <c r="AL26" s="220"/>
      <c r="AM26" s="228" t="e">
        <f t="shared" si="7"/>
        <v>#DIV/0!</v>
      </c>
      <c r="AN26" s="220"/>
      <c r="AO26" s="220"/>
      <c r="AP26" s="220"/>
      <c r="AQ26" s="220"/>
      <c r="AR26" s="228" t="e">
        <f t="shared" si="8"/>
        <v>#DIV/0!</v>
      </c>
      <c r="AS26" s="220"/>
      <c r="AT26" s="220"/>
      <c r="AU26" s="8"/>
      <c r="AV26" s="8"/>
      <c r="AW26" s="8"/>
      <c r="AX26" s="8"/>
      <c r="AY26" s="8"/>
      <c r="AZ26" s="8"/>
      <c r="BA26" s="8"/>
      <c r="BB26" s="8"/>
      <c r="BC26" s="8"/>
      <c r="BD26" s="8"/>
      <c r="BE26" s="8"/>
      <c r="BF26" s="8"/>
      <c r="BG26" s="8"/>
      <c r="BH26" s="8"/>
      <c r="BI26" s="8"/>
      <c r="BJ26" s="8"/>
      <c r="BK26" s="8"/>
      <c r="BL26" s="8"/>
      <c r="BM26" s="8"/>
      <c r="BN26" s="8"/>
      <c r="BO26" s="8"/>
      <c r="BP26" s="8"/>
    </row>
    <row r="27" spans="1:68" ht="28.5" hidden="1" customHeight="1">
      <c r="A27" s="322"/>
      <c r="B27" s="286"/>
      <c r="C27" s="292"/>
      <c r="D27" s="292"/>
      <c r="E27" s="294"/>
      <c r="F27" s="286"/>
      <c r="G27" s="328"/>
      <c r="H27" s="288"/>
      <c r="I27" s="310"/>
      <c r="J27" s="312"/>
      <c r="K27" s="310">
        <f t="shared" ca="1" si="11"/>
        <v>0</v>
      </c>
      <c r="L27" s="288"/>
      <c r="M27" s="310"/>
      <c r="N27" s="333"/>
      <c r="O27" s="6">
        <v>4</v>
      </c>
      <c r="P27" s="235"/>
      <c r="Q27" s="51" t="str">
        <f t="shared" ref="Q27:Q29" si="13">IF(OR(R27="Preventivo",R27="Detectivo"),"Probabilidad",IF(R27="Correctivo","Impacto",""))</f>
        <v/>
      </c>
      <c r="R27" s="52"/>
      <c r="S27" s="52"/>
      <c r="T27" s="211" t="str">
        <f t="shared" si="1"/>
        <v/>
      </c>
      <c r="U27" s="52"/>
      <c r="V27" s="52"/>
      <c r="W27" s="52"/>
      <c r="X27" s="24" t="str">
        <f t="shared" ref="X27:X29" si="14">IFERROR(IF(AND(Q26="Probabilidad",Q27="Probabilidad"),(Z26-(+Z26*T27)),IF(AND(Q26="Impacto",Q27="Probabilidad"),(Z25-(+Z25*T27)),IF(Q27="Impacto",Z26,""))),"")</f>
        <v/>
      </c>
      <c r="Y27" s="54" t="str">
        <f t="shared" si="2"/>
        <v/>
      </c>
      <c r="Z27" s="55" t="str">
        <f t="shared" si="12"/>
        <v/>
      </c>
      <c r="AA27" s="54" t="str">
        <f t="shared" si="4"/>
        <v/>
      </c>
      <c r="AB27" s="207" t="str">
        <f t="shared" si="5"/>
        <v/>
      </c>
      <c r="AC27" s="54" t="str">
        <f t="shared" si="6"/>
        <v/>
      </c>
      <c r="AD27" s="57"/>
      <c r="AE27" s="213"/>
      <c r="AF27" s="48"/>
      <c r="AG27" s="234">
        <v>45291</v>
      </c>
      <c r="AH27" s="219" t="s">
        <v>529</v>
      </c>
      <c r="AI27" s="58" t="s">
        <v>532</v>
      </c>
      <c r="AJ27" s="221"/>
      <c r="AK27" s="220"/>
      <c r="AL27" s="220"/>
      <c r="AM27" s="228" t="e">
        <f t="shared" si="7"/>
        <v>#DIV/0!</v>
      </c>
      <c r="AN27" s="220"/>
      <c r="AO27" s="220"/>
      <c r="AP27" s="220"/>
      <c r="AQ27" s="220"/>
      <c r="AR27" s="228" t="e">
        <f t="shared" si="8"/>
        <v>#DIV/0!</v>
      </c>
      <c r="AS27" s="220"/>
      <c r="AT27" s="220"/>
      <c r="AU27" s="8"/>
      <c r="AV27" s="8"/>
      <c r="AW27" s="8"/>
      <c r="AX27" s="8"/>
      <c r="AY27" s="8"/>
      <c r="AZ27" s="8"/>
      <c r="BA27" s="8"/>
      <c r="BB27" s="8"/>
      <c r="BC27" s="8"/>
      <c r="BD27" s="8"/>
      <c r="BE27" s="8"/>
      <c r="BF27" s="8"/>
      <c r="BG27" s="8"/>
      <c r="BH27" s="8"/>
      <c r="BI27" s="8"/>
      <c r="BJ27" s="8"/>
      <c r="BK27" s="8"/>
      <c r="BL27" s="8"/>
      <c r="BM27" s="8"/>
      <c r="BN27" s="8"/>
      <c r="BO27" s="8"/>
      <c r="BP27" s="8"/>
    </row>
    <row r="28" spans="1:68" ht="28.5" hidden="1" customHeight="1">
      <c r="A28" s="322"/>
      <c r="B28" s="286"/>
      <c r="C28" s="292"/>
      <c r="D28" s="292"/>
      <c r="E28" s="294"/>
      <c r="F28" s="286"/>
      <c r="G28" s="328"/>
      <c r="H28" s="288"/>
      <c r="I28" s="310"/>
      <c r="J28" s="312"/>
      <c r="K28" s="310">
        <f t="shared" ca="1" si="11"/>
        <v>0</v>
      </c>
      <c r="L28" s="288"/>
      <c r="M28" s="310"/>
      <c r="N28" s="333"/>
      <c r="O28" s="6">
        <v>5</v>
      </c>
      <c r="P28" s="235"/>
      <c r="Q28" s="51" t="str">
        <f t="shared" si="13"/>
        <v/>
      </c>
      <c r="R28" s="52"/>
      <c r="S28" s="52"/>
      <c r="T28" s="211" t="str">
        <f t="shared" si="1"/>
        <v/>
      </c>
      <c r="U28" s="52"/>
      <c r="V28" s="52"/>
      <c r="W28" s="52"/>
      <c r="X28" s="24" t="str">
        <f t="shared" si="14"/>
        <v/>
      </c>
      <c r="Y28" s="54" t="str">
        <f t="shared" si="2"/>
        <v/>
      </c>
      <c r="Z28" s="55" t="str">
        <f t="shared" si="12"/>
        <v/>
      </c>
      <c r="AA28" s="54" t="str">
        <f t="shared" si="4"/>
        <v/>
      </c>
      <c r="AB28" s="207" t="str">
        <f t="shared" si="5"/>
        <v/>
      </c>
      <c r="AC28" s="54" t="str">
        <f t="shared" si="6"/>
        <v/>
      </c>
      <c r="AD28" s="57"/>
      <c r="AE28" s="213"/>
      <c r="AF28" s="48"/>
      <c r="AG28" s="234">
        <v>45291</v>
      </c>
      <c r="AH28" s="219" t="s">
        <v>529</v>
      </c>
      <c r="AI28" s="58" t="s">
        <v>532</v>
      </c>
      <c r="AJ28" s="221"/>
      <c r="AK28" s="220"/>
      <c r="AL28" s="220"/>
      <c r="AM28" s="228" t="e">
        <f t="shared" si="7"/>
        <v>#DIV/0!</v>
      </c>
      <c r="AN28" s="220"/>
      <c r="AO28" s="220"/>
      <c r="AP28" s="220"/>
      <c r="AQ28" s="220"/>
      <c r="AR28" s="228" t="e">
        <f t="shared" si="8"/>
        <v>#DIV/0!</v>
      </c>
      <c r="AS28" s="220"/>
      <c r="AT28" s="220"/>
      <c r="AU28" s="8"/>
      <c r="AV28" s="8"/>
      <c r="AW28" s="8"/>
      <c r="AX28" s="8"/>
      <c r="AY28" s="8"/>
      <c r="AZ28" s="8"/>
      <c r="BA28" s="8"/>
      <c r="BB28" s="8"/>
      <c r="BC28" s="8"/>
      <c r="BD28" s="8"/>
      <c r="BE28" s="8"/>
      <c r="BF28" s="8"/>
      <c r="BG28" s="8"/>
      <c r="BH28" s="8"/>
      <c r="BI28" s="8"/>
      <c r="BJ28" s="8"/>
      <c r="BK28" s="8"/>
      <c r="BL28" s="8"/>
      <c r="BM28" s="8"/>
      <c r="BN28" s="8"/>
      <c r="BO28" s="8"/>
      <c r="BP28" s="8"/>
    </row>
    <row r="29" spans="1:68" ht="28.5" hidden="1" customHeight="1">
      <c r="A29" s="323"/>
      <c r="B29" s="324"/>
      <c r="C29" s="325"/>
      <c r="D29" s="325"/>
      <c r="E29" s="326"/>
      <c r="F29" s="324"/>
      <c r="G29" s="329"/>
      <c r="H29" s="330"/>
      <c r="I29" s="331"/>
      <c r="J29" s="313"/>
      <c r="K29" s="331">
        <f t="shared" ca="1" si="11"/>
        <v>0</v>
      </c>
      <c r="L29" s="330"/>
      <c r="M29" s="331"/>
      <c r="N29" s="334"/>
      <c r="O29" s="6">
        <v>6</v>
      </c>
      <c r="P29" s="235"/>
      <c r="Q29" s="51" t="str">
        <f t="shared" si="13"/>
        <v/>
      </c>
      <c r="R29" s="52"/>
      <c r="S29" s="52"/>
      <c r="T29" s="211" t="str">
        <f t="shared" si="1"/>
        <v/>
      </c>
      <c r="U29" s="52"/>
      <c r="V29" s="52"/>
      <c r="W29" s="52"/>
      <c r="X29" s="24" t="str">
        <f t="shared" si="14"/>
        <v/>
      </c>
      <c r="Y29" s="54" t="str">
        <f t="shared" si="2"/>
        <v/>
      </c>
      <c r="Z29" s="55" t="str">
        <f t="shared" si="12"/>
        <v/>
      </c>
      <c r="AA29" s="54" t="str">
        <f t="shared" si="4"/>
        <v/>
      </c>
      <c r="AB29" s="207" t="str">
        <f t="shared" si="5"/>
        <v/>
      </c>
      <c r="AC29" s="54" t="str">
        <f t="shared" si="6"/>
        <v/>
      </c>
      <c r="AD29" s="57"/>
      <c r="AE29" s="213"/>
      <c r="AF29" s="48"/>
      <c r="AG29" s="234">
        <v>45291</v>
      </c>
      <c r="AH29" s="219" t="s">
        <v>529</v>
      </c>
      <c r="AI29" s="58" t="s">
        <v>532</v>
      </c>
      <c r="AJ29" s="221"/>
      <c r="AK29" s="220"/>
      <c r="AL29" s="220"/>
      <c r="AM29" s="228" t="e">
        <f t="shared" si="7"/>
        <v>#DIV/0!</v>
      </c>
      <c r="AN29" s="220"/>
      <c r="AO29" s="220"/>
      <c r="AP29" s="220"/>
      <c r="AQ29" s="220"/>
      <c r="AR29" s="228" t="e">
        <f t="shared" si="8"/>
        <v>#DIV/0!</v>
      </c>
      <c r="AS29" s="220"/>
      <c r="AT29" s="220"/>
      <c r="AU29" s="8"/>
      <c r="AV29" s="8"/>
      <c r="AW29" s="8"/>
      <c r="AX29" s="8"/>
      <c r="AY29" s="8"/>
      <c r="AZ29" s="8"/>
      <c r="BA29" s="8"/>
      <c r="BB29" s="8"/>
      <c r="BC29" s="8"/>
      <c r="BD29" s="8"/>
      <c r="BE29" s="8"/>
      <c r="BF29" s="8"/>
      <c r="BG29" s="8"/>
      <c r="BH29" s="8"/>
      <c r="BI29" s="8"/>
      <c r="BJ29" s="8"/>
      <c r="BK29" s="8"/>
      <c r="BL29" s="8"/>
      <c r="BM29" s="8"/>
      <c r="BN29" s="8"/>
      <c r="BO29" s="8"/>
      <c r="BP29" s="8"/>
    </row>
    <row r="30" spans="1:68" ht="195">
      <c r="A30" s="321">
        <v>4</v>
      </c>
      <c r="B30" s="285" t="s">
        <v>134</v>
      </c>
      <c r="C30" s="291" t="s">
        <v>505</v>
      </c>
      <c r="D30" s="291" t="s">
        <v>273</v>
      </c>
      <c r="E30" s="293" t="s">
        <v>506</v>
      </c>
      <c r="F30" s="285" t="s">
        <v>123</v>
      </c>
      <c r="G30" s="327">
        <v>365</v>
      </c>
      <c r="H30" s="287" t="str">
        <f>IF(G30&lt;=0,"",IF(G30&lt;=2,"Muy Baja",IF(G30&lt;=24,"Baja",IF(G30&lt;=500,"Media",IF(G30&lt;=5000,"Alta","Muy Alta")))))</f>
        <v>Media</v>
      </c>
      <c r="I30" s="309">
        <f>IF(H30="","",IF(H30="Muy Baja",0.2,IF(H30="Baja",0.4,IF(H30="Media",0.6,IF(H30="Alta",0.8,IF(H30="Muy Alta",1,))))))</f>
        <v>0.6</v>
      </c>
      <c r="J30" s="311" t="s">
        <v>155</v>
      </c>
      <c r="K30" s="309" t="str">
        <f ca="1">IF(NOT(ISERROR(MATCH(J30,'Tabla Impacto'!$B$221:$B$223,0))),'Tabla Impacto'!$F$223&amp;"Por favor no seleccionar los criterios de impacto(Afectación Económica o presupuestal y Pérdida Reputacional)",J30)</f>
        <v xml:space="preserve">     El riesgo afecta la imagen de de la entidad con efecto publicitario sostenido a nivel de sector administrativo, nivel departamental o municipal</v>
      </c>
      <c r="L30" s="287" t="str">
        <f ca="1">IF(OR(K30='Tabla Impacto'!$C$11,K30='Tabla Impacto'!$D$11),"Leve",IF(OR(K30='Tabla Impacto'!$C$12,K30='Tabla Impacto'!$D$12),"Menor",IF(OR(K30='Tabla Impacto'!$C$13,K30='Tabla Impacto'!$D$13),"Moderado",IF(OR(K30='Tabla Impacto'!$C$14,K30='Tabla Impacto'!$D$14),"Mayor",IF(OR(K30='Tabla Impacto'!$C$15,K30='Tabla Impacto'!$D$15),"Catastrófico","")))))</f>
        <v>Mayor</v>
      </c>
      <c r="M30" s="309">
        <f ca="1">IF(L30="","",IF(L30="Leve",0.2,IF(L30="Menor",0.4,IF(L30="Moderado",0.6,IF(L30="Mayor",0.8,IF(L30="Catastrófico",1,))))))</f>
        <v>0.8</v>
      </c>
      <c r="N30" s="332"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6">
        <v>1</v>
      </c>
      <c r="P30" s="235" t="s">
        <v>560</v>
      </c>
      <c r="Q30" s="51" t="s">
        <v>4</v>
      </c>
      <c r="R30" s="52" t="s">
        <v>14</v>
      </c>
      <c r="S30" s="52" t="s">
        <v>9</v>
      </c>
      <c r="T30" s="211" t="str">
        <f t="shared" si="1"/>
        <v>40%</v>
      </c>
      <c r="U30" s="52" t="s">
        <v>19</v>
      </c>
      <c r="V30" s="52" t="s">
        <v>22</v>
      </c>
      <c r="W30" s="52" t="s">
        <v>119</v>
      </c>
      <c r="X30" s="24">
        <v>0.36</v>
      </c>
      <c r="Y30" s="54" t="str">
        <f t="shared" si="2"/>
        <v>Baja</v>
      </c>
      <c r="Z30" s="55">
        <f>+X30</f>
        <v>0.36</v>
      </c>
      <c r="AA30" s="54" t="str">
        <f t="shared" ca="1" si="4"/>
        <v>Mayor</v>
      </c>
      <c r="AB30" s="207">
        <f t="shared" ca="1" si="5"/>
        <v>0.8</v>
      </c>
      <c r="AC30" s="54" t="str">
        <f t="shared" ca="1" si="6"/>
        <v>Alto</v>
      </c>
      <c r="AD30" s="57" t="s">
        <v>136</v>
      </c>
      <c r="AE30" s="213" t="s">
        <v>507</v>
      </c>
      <c r="AF30" s="58" t="s">
        <v>508</v>
      </c>
      <c r="AG30" s="234">
        <v>46022</v>
      </c>
      <c r="AH30" s="219" t="s">
        <v>529</v>
      </c>
      <c r="AI30" s="58" t="s">
        <v>536</v>
      </c>
      <c r="AJ30" s="221" t="s">
        <v>41</v>
      </c>
      <c r="AK30" s="220"/>
      <c r="AL30" s="220"/>
      <c r="AM30" s="228" t="e">
        <f t="shared" si="7"/>
        <v>#DIV/0!</v>
      </c>
      <c r="AN30" s="220"/>
      <c r="AO30" s="220"/>
      <c r="AP30" s="220"/>
      <c r="AQ30" s="220"/>
      <c r="AR30" s="228" t="e">
        <f t="shared" si="8"/>
        <v>#DIV/0!</v>
      </c>
      <c r="AS30" s="220"/>
      <c r="AT30" s="232"/>
      <c r="AU30" s="355"/>
      <c r="AV30" s="355"/>
      <c r="AW30" s="355"/>
      <c r="AX30" s="355"/>
      <c r="AY30" s="355"/>
      <c r="AZ30" s="355"/>
      <c r="BA30" s="8"/>
      <c r="BB30" s="8"/>
      <c r="BC30" s="8"/>
      <c r="BD30" s="8"/>
      <c r="BE30" s="8"/>
      <c r="BF30" s="8"/>
      <c r="BG30" s="8"/>
      <c r="BH30" s="8"/>
      <c r="BI30" s="8"/>
      <c r="BJ30" s="8"/>
      <c r="BK30" s="8"/>
      <c r="BL30" s="8"/>
      <c r="BM30" s="8"/>
      <c r="BN30" s="8"/>
      <c r="BO30" s="8"/>
      <c r="BP30" s="8"/>
    </row>
    <row r="31" spans="1:68" hidden="1">
      <c r="A31" s="322"/>
      <c r="B31" s="286"/>
      <c r="C31" s="292"/>
      <c r="D31" s="292"/>
      <c r="E31" s="294"/>
      <c r="F31" s="286"/>
      <c r="G31" s="328"/>
      <c r="H31" s="288"/>
      <c r="I31" s="310"/>
      <c r="J31" s="312"/>
      <c r="K31" s="310">
        <f t="shared" ref="K31:K35" ca="1" si="15">IF(NOT(ISERROR(MATCH(J31,_xlfn.ANCHORARRAY(E42),0))),I44&amp;"Por favor no seleccionar los criterios de impacto",J31)</f>
        <v>0</v>
      </c>
      <c r="L31" s="288"/>
      <c r="M31" s="310"/>
      <c r="N31" s="333"/>
      <c r="O31" s="6">
        <v>2</v>
      </c>
      <c r="P31" s="235"/>
      <c r="Q31" s="51" t="str">
        <f>IF(OR(R31="Preventivo",R31="Detectivo"),"Probabilidad",IF(R31="Correctivo","Impacto",""))</f>
        <v/>
      </c>
      <c r="R31" s="52"/>
      <c r="S31" s="52"/>
      <c r="T31" s="211" t="str">
        <f t="shared" si="1"/>
        <v/>
      </c>
      <c r="U31" s="52"/>
      <c r="V31" s="52"/>
      <c r="W31" s="52"/>
      <c r="X31" s="24" t="str">
        <f>IFERROR(IF(AND(Q30="Probabilidad",Q31="Probabilidad"),(Z30-(+Z30*T31)),IF(Q31="Probabilidad",(I30-(+I30*T31)),IF(Q31="Impacto",Z30,""))),"")</f>
        <v/>
      </c>
      <c r="Y31" s="54" t="str">
        <f t="shared" si="2"/>
        <v/>
      </c>
      <c r="Z31" s="55" t="str">
        <f t="shared" ref="Z31:Z35" si="16">+X31</f>
        <v/>
      </c>
      <c r="AA31" s="54" t="str">
        <f t="shared" si="4"/>
        <v/>
      </c>
      <c r="AB31" s="207" t="str">
        <f t="shared" si="5"/>
        <v/>
      </c>
      <c r="AC31" s="54" t="str">
        <f t="shared" si="6"/>
        <v/>
      </c>
      <c r="AD31" s="57"/>
      <c r="AE31" s="213"/>
      <c r="AF31" s="48"/>
      <c r="AG31" s="234"/>
      <c r="AH31" s="219"/>
      <c r="AI31" s="58"/>
      <c r="AJ31" s="221"/>
      <c r="AK31" s="220"/>
      <c r="AL31" s="220"/>
      <c r="AM31" s="228" t="e">
        <f t="shared" si="7"/>
        <v>#DIV/0!</v>
      </c>
      <c r="AN31" s="220"/>
      <c r="AO31" s="220"/>
      <c r="AP31" s="220"/>
      <c r="AQ31" s="220"/>
      <c r="AR31" s="228" t="e">
        <f t="shared" si="8"/>
        <v>#DIV/0!</v>
      </c>
      <c r="AS31" s="220"/>
      <c r="AT31" s="220"/>
      <c r="AU31" s="8"/>
      <c r="AV31" s="8"/>
      <c r="AW31" s="8"/>
      <c r="AX31" s="8"/>
      <c r="AY31" s="8"/>
      <c r="AZ31" s="8"/>
      <c r="BA31" s="8"/>
      <c r="BB31" s="8"/>
      <c r="BC31" s="8"/>
      <c r="BD31" s="8"/>
      <c r="BE31" s="8"/>
      <c r="BF31" s="8"/>
      <c r="BG31" s="8"/>
      <c r="BH31" s="8"/>
      <c r="BI31" s="8"/>
      <c r="BJ31" s="8"/>
      <c r="BK31" s="8"/>
      <c r="BL31" s="8"/>
      <c r="BM31" s="8"/>
      <c r="BN31" s="8"/>
      <c r="BO31" s="8"/>
      <c r="BP31" s="8"/>
    </row>
    <row r="32" spans="1:68" hidden="1">
      <c r="A32" s="322"/>
      <c r="B32" s="286"/>
      <c r="C32" s="292"/>
      <c r="D32" s="292"/>
      <c r="E32" s="294"/>
      <c r="F32" s="286"/>
      <c r="G32" s="328"/>
      <c r="H32" s="288"/>
      <c r="I32" s="310"/>
      <c r="J32" s="312"/>
      <c r="K32" s="310">
        <f t="shared" ca="1" si="15"/>
        <v>0</v>
      </c>
      <c r="L32" s="288"/>
      <c r="M32" s="310"/>
      <c r="N32" s="333"/>
      <c r="O32" s="6">
        <v>3</v>
      </c>
      <c r="P32" s="236"/>
      <c r="Q32" s="51" t="str">
        <f>IF(OR(R32="Preventivo",R32="Detectivo"),"Probabilidad",IF(R32="Correctivo","Impacto",""))</f>
        <v/>
      </c>
      <c r="R32" s="52"/>
      <c r="S32" s="52"/>
      <c r="T32" s="211" t="str">
        <f t="shared" si="1"/>
        <v/>
      </c>
      <c r="U32" s="52"/>
      <c r="V32" s="52"/>
      <c r="W32" s="52"/>
      <c r="X32" s="24" t="str">
        <f>IFERROR(IF(AND(Q31="Probabilidad",Q32="Probabilidad"),(Z31-(+Z31*T32)),IF(AND(Q31="Impacto",Q32="Probabilidad"),(Z30-(+Z30*T32)),IF(Q32="Impacto",Z31,""))),"")</f>
        <v/>
      </c>
      <c r="Y32" s="54" t="str">
        <f t="shared" si="2"/>
        <v/>
      </c>
      <c r="Z32" s="55" t="str">
        <f t="shared" si="16"/>
        <v/>
      </c>
      <c r="AA32" s="54" t="str">
        <f t="shared" si="4"/>
        <v/>
      </c>
      <c r="AB32" s="207" t="str">
        <f t="shared" si="5"/>
        <v/>
      </c>
      <c r="AC32" s="54" t="str">
        <f t="shared" si="6"/>
        <v/>
      </c>
      <c r="AD32" s="57"/>
      <c r="AE32" s="213"/>
      <c r="AF32" s="48"/>
      <c r="AG32" s="234"/>
      <c r="AH32" s="219"/>
      <c r="AI32" s="58"/>
      <c r="AJ32" s="221"/>
      <c r="AK32" s="220"/>
      <c r="AL32" s="220"/>
      <c r="AM32" s="228" t="e">
        <f t="shared" si="7"/>
        <v>#DIV/0!</v>
      </c>
      <c r="AN32" s="220"/>
      <c r="AO32" s="220"/>
      <c r="AP32" s="220"/>
      <c r="AQ32" s="220"/>
      <c r="AR32" s="228" t="e">
        <f t="shared" si="8"/>
        <v>#DIV/0!</v>
      </c>
      <c r="AS32" s="220"/>
      <c r="AT32" s="220"/>
      <c r="AU32" s="8"/>
      <c r="AV32" s="8"/>
      <c r="AW32" s="8"/>
      <c r="AX32" s="8"/>
      <c r="AY32" s="8"/>
      <c r="AZ32" s="8"/>
      <c r="BA32" s="8"/>
      <c r="BB32" s="8"/>
      <c r="BC32" s="8"/>
      <c r="BD32" s="8"/>
      <c r="BE32" s="8"/>
      <c r="BF32" s="8"/>
      <c r="BG32" s="8"/>
      <c r="BH32" s="8"/>
      <c r="BI32" s="8"/>
      <c r="BJ32" s="8"/>
      <c r="BK32" s="8"/>
      <c r="BL32" s="8"/>
      <c r="BM32" s="8"/>
      <c r="BN32" s="8"/>
      <c r="BO32" s="8"/>
      <c r="BP32" s="8"/>
    </row>
    <row r="33" spans="1:68" hidden="1">
      <c r="A33" s="322"/>
      <c r="B33" s="286"/>
      <c r="C33" s="292"/>
      <c r="D33" s="292"/>
      <c r="E33" s="294"/>
      <c r="F33" s="286"/>
      <c r="G33" s="328"/>
      <c r="H33" s="288"/>
      <c r="I33" s="310"/>
      <c r="J33" s="312"/>
      <c r="K33" s="310">
        <f t="shared" ca="1" si="15"/>
        <v>0</v>
      </c>
      <c r="L33" s="288"/>
      <c r="M33" s="310"/>
      <c r="N33" s="333"/>
      <c r="O33" s="6">
        <v>4</v>
      </c>
      <c r="P33" s="235"/>
      <c r="Q33" s="51" t="str">
        <f t="shared" ref="Q33:Q35" si="17">IF(OR(R33="Preventivo",R33="Detectivo"),"Probabilidad",IF(R33="Correctivo","Impacto",""))</f>
        <v/>
      </c>
      <c r="R33" s="52"/>
      <c r="S33" s="52"/>
      <c r="T33" s="211" t="str">
        <f t="shared" si="1"/>
        <v/>
      </c>
      <c r="U33" s="52"/>
      <c r="V33" s="52"/>
      <c r="W33" s="52"/>
      <c r="X33" s="24" t="str">
        <f t="shared" ref="X33:X35" si="18">IFERROR(IF(AND(Q32="Probabilidad",Q33="Probabilidad"),(Z32-(+Z32*T33)),IF(AND(Q32="Impacto",Q33="Probabilidad"),(Z31-(+Z31*T33)),IF(Q33="Impacto",Z32,""))),"")</f>
        <v/>
      </c>
      <c r="Y33" s="54" t="str">
        <f t="shared" si="2"/>
        <v/>
      </c>
      <c r="Z33" s="55" t="str">
        <f t="shared" si="16"/>
        <v/>
      </c>
      <c r="AA33" s="54" t="str">
        <f t="shared" si="4"/>
        <v/>
      </c>
      <c r="AB33" s="207" t="str">
        <f t="shared" si="5"/>
        <v/>
      </c>
      <c r="AC33" s="54" t="str">
        <f t="shared" si="6"/>
        <v/>
      </c>
      <c r="AD33" s="57"/>
      <c r="AE33" s="213"/>
      <c r="AF33" s="48"/>
      <c r="AG33" s="234"/>
      <c r="AH33" s="219"/>
      <c r="AI33" s="58"/>
      <c r="AJ33" s="221"/>
      <c r="AK33" s="220"/>
      <c r="AL33" s="220"/>
      <c r="AM33" s="228" t="e">
        <f t="shared" si="7"/>
        <v>#DIV/0!</v>
      </c>
      <c r="AN33" s="220"/>
      <c r="AO33" s="220"/>
      <c r="AP33" s="220"/>
      <c r="AQ33" s="220"/>
      <c r="AR33" s="228" t="e">
        <f t="shared" si="8"/>
        <v>#DIV/0!</v>
      </c>
      <c r="AS33" s="220"/>
      <c r="AT33" s="220"/>
      <c r="AU33" s="8"/>
      <c r="AV33" s="8"/>
      <c r="AW33" s="8"/>
      <c r="AX33" s="8"/>
      <c r="AY33" s="8"/>
      <c r="AZ33" s="8"/>
      <c r="BA33" s="8"/>
      <c r="BB33" s="8"/>
      <c r="BC33" s="8"/>
      <c r="BD33" s="8"/>
      <c r="BE33" s="8"/>
      <c r="BF33" s="8"/>
      <c r="BG33" s="8"/>
      <c r="BH33" s="8"/>
      <c r="BI33" s="8"/>
      <c r="BJ33" s="8"/>
      <c r="BK33" s="8"/>
      <c r="BL33" s="8"/>
      <c r="BM33" s="8"/>
      <c r="BN33" s="8"/>
      <c r="BO33" s="8"/>
      <c r="BP33" s="8"/>
    </row>
    <row r="34" spans="1:68" hidden="1">
      <c r="A34" s="322"/>
      <c r="B34" s="286"/>
      <c r="C34" s="292"/>
      <c r="D34" s="292"/>
      <c r="E34" s="294"/>
      <c r="F34" s="286"/>
      <c r="G34" s="328"/>
      <c r="H34" s="288"/>
      <c r="I34" s="310"/>
      <c r="J34" s="312"/>
      <c r="K34" s="310">
        <f t="shared" ca="1" si="15"/>
        <v>0</v>
      </c>
      <c r="L34" s="288"/>
      <c r="M34" s="310"/>
      <c r="N34" s="333"/>
      <c r="O34" s="6">
        <v>5</v>
      </c>
      <c r="P34" s="235"/>
      <c r="Q34" s="51" t="str">
        <f t="shared" si="17"/>
        <v/>
      </c>
      <c r="R34" s="52"/>
      <c r="S34" s="52"/>
      <c r="T34" s="211" t="str">
        <f t="shared" si="1"/>
        <v/>
      </c>
      <c r="U34" s="52"/>
      <c r="V34" s="52"/>
      <c r="W34" s="52"/>
      <c r="X34" s="31" t="str">
        <f t="shared" si="18"/>
        <v/>
      </c>
      <c r="Y34" s="54" t="str">
        <f t="shared" si="2"/>
        <v/>
      </c>
      <c r="Z34" s="55" t="str">
        <f t="shared" si="16"/>
        <v/>
      </c>
      <c r="AA34" s="54" t="str">
        <f t="shared" si="4"/>
        <v/>
      </c>
      <c r="AB34" s="207" t="str">
        <f t="shared" si="5"/>
        <v/>
      </c>
      <c r="AC34" s="54" t="str">
        <f t="shared" si="6"/>
        <v/>
      </c>
      <c r="AD34" s="57"/>
      <c r="AE34" s="213"/>
      <c r="AF34" s="48"/>
      <c r="AG34" s="234"/>
      <c r="AH34" s="219"/>
      <c r="AI34" s="58"/>
      <c r="AJ34" s="221"/>
      <c r="AK34" s="220"/>
      <c r="AL34" s="220"/>
      <c r="AM34" s="228" t="e">
        <f t="shared" si="7"/>
        <v>#DIV/0!</v>
      </c>
      <c r="AN34" s="220"/>
      <c r="AO34" s="220"/>
      <c r="AP34" s="220"/>
      <c r="AQ34" s="220"/>
      <c r="AR34" s="228" t="e">
        <f t="shared" si="8"/>
        <v>#DIV/0!</v>
      </c>
      <c r="AS34" s="220"/>
      <c r="AT34" s="220"/>
      <c r="AU34" s="8"/>
      <c r="AV34" s="8"/>
      <c r="AW34" s="8"/>
      <c r="AX34" s="8"/>
      <c r="AY34" s="8"/>
      <c r="AZ34" s="8"/>
      <c r="BA34" s="8"/>
      <c r="BB34" s="8"/>
      <c r="BC34" s="8"/>
      <c r="BD34" s="8"/>
      <c r="BE34" s="8"/>
      <c r="BF34" s="8"/>
      <c r="BG34" s="8"/>
      <c r="BH34" s="8"/>
      <c r="BI34" s="8"/>
      <c r="BJ34" s="8"/>
      <c r="BK34" s="8"/>
      <c r="BL34" s="8"/>
      <c r="BM34" s="8"/>
      <c r="BN34" s="8"/>
      <c r="BO34" s="8"/>
      <c r="BP34" s="8"/>
    </row>
    <row r="35" spans="1:68" hidden="1">
      <c r="A35" s="323"/>
      <c r="B35" s="324"/>
      <c r="C35" s="325"/>
      <c r="D35" s="325"/>
      <c r="E35" s="326"/>
      <c r="F35" s="324"/>
      <c r="G35" s="329"/>
      <c r="H35" s="330"/>
      <c r="I35" s="331"/>
      <c r="J35" s="313"/>
      <c r="K35" s="331">
        <f t="shared" ca="1" si="15"/>
        <v>0</v>
      </c>
      <c r="L35" s="330"/>
      <c r="M35" s="331"/>
      <c r="N35" s="334"/>
      <c r="O35" s="6">
        <v>6</v>
      </c>
      <c r="P35" s="235"/>
      <c r="Q35" s="51" t="str">
        <f t="shared" si="17"/>
        <v/>
      </c>
      <c r="R35" s="52"/>
      <c r="S35" s="52"/>
      <c r="T35" s="211" t="str">
        <f t="shared" si="1"/>
        <v/>
      </c>
      <c r="U35" s="52"/>
      <c r="V35" s="52"/>
      <c r="W35" s="52"/>
      <c r="X35" s="24" t="str">
        <f t="shared" si="18"/>
        <v/>
      </c>
      <c r="Y35" s="54" t="str">
        <f t="shared" si="2"/>
        <v/>
      </c>
      <c r="Z35" s="55" t="str">
        <f t="shared" si="16"/>
        <v/>
      </c>
      <c r="AA35" s="54" t="str">
        <f t="shared" si="4"/>
        <v/>
      </c>
      <c r="AB35" s="207" t="str">
        <f t="shared" si="5"/>
        <v/>
      </c>
      <c r="AC35" s="54" t="str">
        <f t="shared" si="6"/>
        <v/>
      </c>
      <c r="AD35" s="57"/>
      <c r="AE35" s="213"/>
      <c r="AF35" s="48"/>
      <c r="AG35" s="234"/>
      <c r="AH35" s="219"/>
      <c r="AI35" s="58"/>
      <c r="AJ35" s="221"/>
      <c r="AK35" s="220"/>
      <c r="AL35" s="220"/>
      <c r="AM35" s="228" t="e">
        <f t="shared" si="7"/>
        <v>#DIV/0!</v>
      </c>
      <c r="AN35" s="220"/>
      <c r="AO35" s="220"/>
      <c r="AP35" s="220"/>
      <c r="AQ35" s="220"/>
      <c r="AR35" s="228" t="e">
        <f t="shared" si="8"/>
        <v>#DIV/0!</v>
      </c>
      <c r="AS35" s="220"/>
      <c r="AT35" s="220"/>
      <c r="AU35" s="8"/>
      <c r="AV35" s="8"/>
      <c r="AW35" s="8"/>
      <c r="AX35" s="8"/>
      <c r="AY35" s="8"/>
      <c r="AZ35" s="8"/>
      <c r="BA35" s="8"/>
      <c r="BB35" s="8"/>
      <c r="BC35" s="8"/>
      <c r="BD35" s="8"/>
      <c r="BE35" s="8"/>
      <c r="BF35" s="8"/>
      <c r="BG35" s="8"/>
      <c r="BH35" s="8"/>
      <c r="BI35" s="8"/>
      <c r="BJ35" s="8"/>
      <c r="BK35" s="8"/>
      <c r="BL35" s="8"/>
      <c r="BM35" s="8"/>
      <c r="BN35" s="8"/>
      <c r="BO35" s="8"/>
      <c r="BP35" s="8"/>
    </row>
    <row r="36" spans="1:68" ht="105">
      <c r="A36" s="321">
        <v>5</v>
      </c>
      <c r="B36" s="285" t="s">
        <v>134</v>
      </c>
      <c r="C36" s="291" t="s">
        <v>509</v>
      </c>
      <c r="D36" s="291" t="s">
        <v>511</v>
      </c>
      <c r="E36" s="293" t="s">
        <v>512</v>
      </c>
      <c r="F36" s="285" t="s">
        <v>123</v>
      </c>
      <c r="G36" s="327">
        <v>365</v>
      </c>
      <c r="H36" s="287" t="s">
        <v>107</v>
      </c>
      <c r="I36" s="309">
        <f>IF(H36="","",IF(H36="Muy Baja",0.2,IF(H36="Baja",0.4,IF(H36="Media",0.6,IF(H36="Alta",0.8,IF(H36="Muy Alta",1,))))))</f>
        <v>0.6</v>
      </c>
      <c r="J36" s="311" t="s">
        <v>155</v>
      </c>
      <c r="K36" s="309" t="str">
        <f ca="1">IF(NOT(ISERROR(MATCH(J36,'Tabla Impacto'!$B$221:$B$223,0))),'Tabla Impacto'!$F$223&amp;"Por favor no seleccionar los criterios de impacto(Afectación Económica o presupuestal y Pérdida Reputacional)",J36)</f>
        <v xml:space="preserve">     El riesgo afecta la imagen de de la entidad con efecto publicitario sostenido a nivel de sector administrativo, nivel departamental o municipal</v>
      </c>
      <c r="L36" s="287" t="str">
        <f ca="1">IF(OR(K36='Tabla Impacto'!$C$11,K36='Tabla Impacto'!$D$11),"Leve",IF(OR(K36='Tabla Impacto'!$C$12,K36='Tabla Impacto'!$D$12),"Menor",IF(OR(K36='Tabla Impacto'!$C$13,K36='Tabla Impacto'!$D$13),"Moderado",IF(OR(K36='Tabla Impacto'!$C$14,K36='Tabla Impacto'!$D$14),"Mayor",IF(OR(K36='Tabla Impacto'!$C$15,K36='Tabla Impacto'!$D$15),"Catastrófico","")))))</f>
        <v>Mayor</v>
      </c>
      <c r="M36" s="309">
        <f ca="1">IF(L36="","",IF(L36="Leve",0.2,IF(L36="Menor",0.4,IF(L36="Moderado",0.6,IF(L36="Mayor",0.8,IF(L36="Catastrófico",1,))))))</f>
        <v>0.8</v>
      </c>
      <c r="N36" s="332" t="str">
        <f ca="1">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6">
        <v>1</v>
      </c>
      <c r="P36" s="235" t="s">
        <v>561</v>
      </c>
      <c r="Q36" s="51" t="s">
        <v>4</v>
      </c>
      <c r="R36" s="52" t="s">
        <v>14</v>
      </c>
      <c r="S36" s="52" t="s">
        <v>9</v>
      </c>
      <c r="T36" s="211" t="str">
        <f t="shared" si="1"/>
        <v>40%</v>
      </c>
      <c r="U36" s="52" t="s">
        <v>19</v>
      </c>
      <c r="V36" s="52" t="s">
        <v>22</v>
      </c>
      <c r="W36" s="52" t="s">
        <v>119</v>
      </c>
      <c r="X36" s="24">
        <v>0.36</v>
      </c>
      <c r="Y36" s="54" t="str">
        <f t="shared" si="2"/>
        <v>Baja</v>
      </c>
      <c r="Z36" s="55">
        <f>+X36</f>
        <v>0.36</v>
      </c>
      <c r="AA36" s="54" t="str">
        <f t="shared" ca="1" si="4"/>
        <v>Mayor</v>
      </c>
      <c r="AB36" s="207">
        <f t="shared" ca="1" si="5"/>
        <v>0.8</v>
      </c>
      <c r="AC36" s="54" t="str">
        <f t="shared" ca="1" si="6"/>
        <v>Alto</v>
      </c>
      <c r="AD36" s="57" t="s">
        <v>136</v>
      </c>
      <c r="AE36" s="213" t="s">
        <v>513</v>
      </c>
      <c r="AF36" s="233" t="s">
        <v>510</v>
      </c>
      <c r="AG36" s="234">
        <v>46022</v>
      </c>
      <c r="AH36" s="219" t="s">
        <v>529</v>
      </c>
      <c r="AI36" s="58" t="s">
        <v>538</v>
      </c>
      <c r="AJ36" s="221" t="s">
        <v>41</v>
      </c>
      <c r="AK36" s="220"/>
      <c r="AL36" s="220"/>
      <c r="AM36" s="228" t="e">
        <f t="shared" si="7"/>
        <v>#DIV/0!</v>
      </c>
      <c r="AN36" s="220"/>
      <c r="AO36" s="220"/>
      <c r="AP36" s="220"/>
      <c r="AQ36" s="220"/>
      <c r="AR36" s="228" t="e">
        <f t="shared" si="8"/>
        <v>#DIV/0!</v>
      </c>
      <c r="AS36" s="220"/>
      <c r="AT36" s="232"/>
      <c r="AU36" s="359"/>
      <c r="AV36" s="360"/>
      <c r="AW36" s="361"/>
      <c r="AX36" s="359"/>
      <c r="AY36" s="360"/>
      <c r="AZ36" s="361"/>
      <c r="BA36" s="8"/>
      <c r="BB36" s="8"/>
      <c r="BC36" s="8"/>
      <c r="BD36" s="8"/>
      <c r="BE36" s="8"/>
      <c r="BF36" s="8"/>
      <c r="BG36" s="8"/>
      <c r="BH36" s="8"/>
      <c r="BI36" s="8"/>
      <c r="BJ36" s="8"/>
      <c r="BK36" s="8"/>
      <c r="BL36" s="8"/>
      <c r="BM36" s="8"/>
      <c r="BN36" s="8"/>
      <c r="BO36" s="8"/>
      <c r="BP36" s="8"/>
    </row>
    <row r="37" spans="1:68" hidden="1">
      <c r="A37" s="322"/>
      <c r="B37" s="286"/>
      <c r="C37" s="292"/>
      <c r="D37" s="292"/>
      <c r="E37" s="294"/>
      <c r="F37" s="286"/>
      <c r="G37" s="328"/>
      <c r="H37" s="288"/>
      <c r="I37" s="310"/>
      <c r="J37" s="312"/>
      <c r="K37" s="310">
        <f t="shared" ref="K37:K41" ca="1" si="19">IF(NOT(ISERROR(MATCH(J37,_xlfn.ANCHORARRAY(E48),0))),I50&amp;"Por favor no seleccionar los criterios de impacto",J37)</f>
        <v>0</v>
      </c>
      <c r="L37" s="288"/>
      <c r="M37" s="310"/>
      <c r="N37" s="333"/>
      <c r="O37" s="6"/>
      <c r="P37" s="235"/>
      <c r="Q37" s="51"/>
      <c r="R37" s="52"/>
      <c r="S37" s="52"/>
      <c r="T37" s="211" t="str">
        <f t="shared" si="1"/>
        <v/>
      </c>
      <c r="U37" s="52"/>
      <c r="V37" s="52"/>
      <c r="W37" s="52"/>
      <c r="X37" s="24"/>
      <c r="Y37" s="54" t="str">
        <f t="shared" si="2"/>
        <v/>
      </c>
      <c r="Z37" s="55"/>
      <c r="AA37" s="54" t="str">
        <f t="shared" si="4"/>
        <v/>
      </c>
      <c r="AB37" s="207" t="str">
        <f t="shared" si="5"/>
        <v/>
      </c>
      <c r="AC37" s="54" t="str">
        <f t="shared" si="6"/>
        <v/>
      </c>
      <c r="AD37" s="57"/>
      <c r="AE37" s="213"/>
      <c r="AF37" s="48"/>
      <c r="AG37" s="234"/>
      <c r="AH37" s="219"/>
      <c r="AI37" s="58"/>
      <c r="AJ37" s="221"/>
      <c r="AK37" s="220"/>
      <c r="AL37" s="220"/>
      <c r="AM37" s="228"/>
      <c r="AN37" s="220"/>
      <c r="AO37" s="220"/>
      <c r="AP37" s="220"/>
      <c r="AQ37" s="220"/>
      <c r="AR37" s="228"/>
      <c r="AS37" s="220"/>
      <c r="AT37" s="220"/>
      <c r="AU37" s="8"/>
      <c r="AV37" s="8"/>
      <c r="AW37" s="8"/>
      <c r="AX37" s="8"/>
      <c r="AY37" s="8"/>
      <c r="AZ37" s="8"/>
      <c r="BA37" s="8"/>
      <c r="BB37" s="8"/>
      <c r="BC37" s="8"/>
      <c r="BD37" s="8"/>
      <c r="BE37" s="8"/>
      <c r="BF37" s="8"/>
      <c r="BG37" s="8"/>
      <c r="BH37" s="8"/>
      <c r="BI37" s="8"/>
      <c r="BJ37" s="8"/>
      <c r="BK37" s="8"/>
      <c r="BL37" s="8"/>
      <c r="BM37" s="8"/>
      <c r="BN37" s="8"/>
      <c r="BO37" s="8"/>
      <c r="BP37" s="8"/>
    </row>
    <row r="38" spans="1:68" hidden="1">
      <c r="A38" s="322"/>
      <c r="B38" s="286"/>
      <c r="C38" s="292"/>
      <c r="D38" s="292"/>
      <c r="E38" s="294"/>
      <c r="F38" s="286"/>
      <c r="G38" s="328"/>
      <c r="H38" s="288"/>
      <c r="I38" s="310"/>
      <c r="J38" s="312"/>
      <c r="K38" s="310">
        <f t="shared" ca="1" si="19"/>
        <v>0</v>
      </c>
      <c r="L38" s="288"/>
      <c r="M38" s="310"/>
      <c r="N38" s="333"/>
      <c r="O38" s="6"/>
      <c r="P38" s="236"/>
      <c r="Q38" s="51"/>
      <c r="R38" s="52"/>
      <c r="S38" s="52"/>
      <c r="T38" s="211" t="str">
        <f t="shared" si="1"/>
        <v/>
      </c>
      <c r="U38" s="52"/>
      <c r="V38" s="52"/>
      <c r="W38" s="52"/>
      <c r="X38" s="24"/>
      <c r="Y38" s="54" t="str">
        <f t="shared" si="2"/>
        <v/>
      </c>
      <c r="Z38" s="55"/>
      <c r="AA38" s="54" t="str">
        <f t="shared" si="4"/>
        <v/>
      </c>
      <c r="AB38" s="207" t="str">
        <f t="shared" si="5"/>
        <v/>
      </c>
      <c r="AC38" s="54" t="str">
        <f t="shared" si="6"/>
        <v/>
      </c>
      <c r="AD38" s="57"/>
      <c r="AE38" s="213"/>
      <c r="AF38" s="48"/>
      <c r="AG38" s="234"/>
      <c r="AH38" s="219"/>
      <c r="AI38" s="58"/>
      <c r="AJ38" s="221"/>
      <c r="AK38" s="220"/>
      <c r="AL38" s="220"/>
      <c r="AM38" s="228"/>
      <c r="AN38" s="220"/>
      <c r="AO38" s="220"/>
      <c r="AP38" s="220"/>
      <c r="AQ38" s="220"/>
      <c r="AR38" s="228"/>
      <c r="AS38" s="220"/>
      <c r="AT38" s="220"/>
      <c r="AU38" s="8"/>
      <c r="AV38" s="8"/>
      <c r="AW38" s="8"/>
      <c r="AX38" s="8"/>
      <c r="AY38" s="8"/>
      <c r="AZ38" s="8"/>
      <c r="BA38" s="8"/>
      <c r="BB38" s="8"/>
      <c r="BC38" s="8"/>
      <c r="BD38" s="8"/>
      <c r="BE38" s="8"/>
      <c r="BF38" s="8"/>
      <c r="BG38" s="8"/>
      <c r="BH38" s="8"/>
      <c r="BI38" s="8"/>
      <c r="BJ38" s="8"/>
      <c r="BK38" s="8"/>
      <c r="BL38" s="8"/>
      <c r="BM38" s="8"/>
      <c r="BN38" s="8"/>
      <c r="BO38" s="8"/>
      <c r="BP38" s="8"/>
    </row>
    <row r="39" spans="1:68" hidden="1">
      <c r="A39" s="322"/>
      <c r="B39" s="286"/>
      <c r="C39" s="292"/>
      <c r="D39" s="292"/>
      <c r="E39" s="294"/>
      <c r="F39" s="286"/>
      <c r="G39" s="328"/>
      <c r="H39" s="288"/>
      <c r="I39" s="310"/>
      <c r="J39" s="312"/>
      <c r="K39" s="310">
        <f t="shared" ca="1" si="19"/>
        <v>0</v>
      </c>
      <c r="L39" s="288"/>
      <c r="M39" s="310"/>
      <c r="N39" s="333"/>
      <c r="O39" s="6"/>
      <c r="P39" s="235"/>
      <c r="Q39" s="51"/>
      <c r="R39" s="52"/>
      <c r="S39" s="52"/>
      <c r="T39" s="211" t="str">
        <f t="shared" si="1"/>
        <v/>
      </c>
      <c r="U39" s="52"/>
      <c r="V39" s="52"/>
      <c r="W39" s="52"/>
      <c r="X39" s="24"/>
      <c r="Y39" s="54" t="str">
        <f t="shared" si="2"/>
        <v/>
      </c>
      <c r="Z39" s="55"/>
      <c r="AA39" s="54" t="str">
        <f t="shared" si="4"/>
        <v/>
      </c>
      <c r="AB39" s="207" t="str">
        <f t="shared" si="5"/>
        <v/>
      </c>
      <c r="AC39" s="54" t="str">
        <f t="shared" si="6"/>
        <v/>
      </c>
      <c r="AD39" s="57"/>
      <c r="AE39" s="213"/>
      <c r="AF39" s="48"/>
      <c r="AG39" s="234"/>
      <c r="AH39" s="219"/>
      <c r="AI39" s="58"/>
      <c r="AJ39" s="221"/>
      <c r="AK39" s="220"/>
      <c r="AL39" s="220"/>
      <c r="AM39" s="228"/>
      <c r="AN39" s="220"/>
      <c r="AO39" s="220"/>
      <c r="AP39" s="220"/>
      <c r="AQ39" s="220"/>
      <c r="AR39" s="228"/>
      <c r="AS39" s="220"/>
      <c r="AT39" s="220"/>
      <c r="AU39" s="8"/>
      <c r="AV39" s="8"/>
      <c r="AW39" s="8"/>
      <c r="AX39" s="8"/>
      <c r="AY39" s="8"/>
      <c r="AZ39" s="8"/>
      <c r="BA39" s="8"/>
      <c r="BB39" s="8"/>
      <c r="BC39" s="8"/>
      <c r="BD39" s="8"/>
      <c r="BE39" s="8"/>
      <c r="BF39" s="8"/>
      <c r="BG39" s="8"/>
      <c r="BH39" s="8"/>
      <c r="BI39" s="8"/>
      <c r="BJ39" s="8"/>
      <c r="BK39" s="8"/>
      <c r="BL39" s="8"/>
      <c r="BM39" s="8"/>
      <c r="BN39" s="8"/>
      <c r="BO39" s="8"/>
      <c r="BP39" s="8"/>
    </row>
    <row r="40" spans="1:68" hidden="1">
      <c r="A40" s="322"/>
      <c r="B40" s="286"/>
      <c r="C40" s="292"/>
      <c r="D40" s="292"/>
      <c r="E40" s="294"/>
      <c r="F40" s="286"/>
      <c r="G40" s="328"/>
      <c r="H40" s="288"/>
      <c r="I40" s="310"/>
      <c r="J40" s="312"/>
      <c r="K40" s="310">
        <f t="shared" ca="1" si="19"/>
        <v>0</v>
      </c>
      <c r="L40" s="288"/>
      <c r="M40" s="310"/>
      <c r="N40" s="333"/>
      <c r="O40" s="6"/>
      <c r="P40" s="235"/>
      <c r="Q40" s="51"/>
      <c r="R40" s="52"/>
      <c r="S40" s="52"/>
      <c r="T40" s="211" t="str">
        <f t="shared" si="1"/>
        <v/>
      </c>
      <c r="U40" s="52"/>
      <c r="V40" s="52"/>
      <c r="W40" s="52"/>
      <c r="X40" s="24"/>
      <c r="Y40" s="54" t="str">
        <f t="shared" si="2"/>
        <v/>
      </c>
      <c r="Z40" s="55"/>
      <c r="AA40" s="54" t="str">
        <f t="shared" si="4"/>
        <v/>
      </c>
      <c r="AB40" s="207" t="str">
        <f t="shared" si="5"/>
        <v/>
      </c>
      <c r="AC40" s="54" t="str">
        <f t="shared" si="6"/>
        <v/>
      </c>
      <c r="AD40" s="57"/>
      <c r="AE40" s="213"/>
      <c r="AF40" s="48"/>
      <c r="AG40" s="234"/>
      <c r="AH40" s="219"/>
      <c r="AI40" s="58"/>
      <c r="AJ40" s="221"/>
      <c r="AK40" s="220"/>
      <c r="AL40" s="220"/>
      <c r="AM40" s="228"/>
      <c r="AN40" s="220"/>
      <c r="AO40" s="220"/>
      <c r="AP40" s="220"/>
      <c r="AQ40" s="220"/>
      <c r="AR40" s="228"/>
      <c r="AS40" s="220"/>
      <c r="AT40" s="220"/>
      <c r="AU40" s="8"/>
      <c r="AV40" s="8"/>
      <c r="AW40" s="8"/>
      <c r="AX40" s="8"/>
      <c r="AY40" s="8"/>
      <c r="AZ40" s="8"/>
      <c r="BA40" s="8"/>
      <c r="BB40" s="8"/>
      <c r="BC40" s="8"/>
      <c r="BD40" s="8"/>
      <c r="BE40" s="8"/>
      <c r="BF40" s="8"/>
      <c r="BG40" s="8"/>
      <c r="BH40" s="8"/>
      <c r="BI40" s="8"/>
      <c r="BJ40" s="8"/>
      <c r="BK40" s="8"/>
      <c r="BL40" s="8"/>
      <c r="BM40" s="8"/>
      <c r="BN40" s="8"/>
      <c r="BO40" s="8"/>
      <c r="BP40" s="8"/>
    </row>
    <row r="41" spans="1:68" hidden="1">
      <c r="A41" s="323"/>
      <c r="B41" s="324"/>
      <c r="C41" s="325"/>
      <c r="D41" s="325"/>
      <c r="E41" s="326"/>
      <c r="F41" s="324"/>
      <c r="G41" s="329"/>
      <c r="H41" s="330"/>
      <c r="I41" s="331"/>
      <c r="J41" s="313"/>
      <c r="K41" s="331">
        <f t="shared" ca="1" si="19"/>
        <v>0</v>
      </c>
      <c r="L41" s="330"/>
      <c r="M41" s="331"/>
      <c r="N41" s="334"/>
      <c r="O41" s="6"/>
      <c r="P41" s="235"/>
      <c r="Q41" s="51"/>
      <c r="R41" s="52"/>
      <c r="S41" s="52"/>
      <c r="T41" s="211" t="str">
        <f t="shared" si="1"/>
        <v/>
      </c>
      <c r="U41" s="52"/>
      <c r="V41" s="52"/>
      <c r="W41" s="52"/>
      <c r="X41" s="24"/>
      <c r="Y41" s="54" t="str">
        <f t="shared" si="2"/>
        <v/>
      </c>
      <c r="Z41" s="55"/>
      <c r="AA41" s="54" t="str">
        <f t="shared" si="4"/>
        <v/>
      </c>
      <c r="AB41" s="207" t="str">
        <f t="shared" si="5"/>
        <v/>
      </c>
      <c r="AC41" s="54" t="str">
        <f t="shared" si="6"/>
        <v/>
      </c>
      <c r="AD41" s="57"/>
      <c r="AE41" s="213"/>
      <c r="AF41" s="48"/>
      <c r="AG41" s="234"/>
      <c r="AH41" s="219"/>
      <c r="AI41" s="58"/>
      <c r="AJ41" s="221"/>
      <c r="AK41" s="220"/>
      <c r="AL41" s="220"/>
      <c r="AM41" s="228"/>
      <c r="AN41" s="220"/>
      <c r="AO41" s="220"/>
      <c r="AP41" s="220"/>
      <c r="AQ41" s="220"/>
      <c r="AR41" s="228"/>
      <c r="AS41" s="220"/>
      <c r="AT41" s="220"/>
      <c r="AU41" s="8"/>
      <c r="AV41" s="8"/>
      <c r="AW41" s="8"/>
      <c r="AX41" s="8"/>
      <c r="AY41" s="8"/>
      <c r="AZ41" s="8"/>
      <c r="BA41" s="8"/>
      <c r="BB41" s="8"/>
      <c r="BC41" s="8"/>
      <c r="BD41" s="8"/>
      <c r="BE41" s="8"/>
      <c r="BF41" s="8"/>
      <c r="BG41" s="8"/>
      <c r="BH41" s="8"/>
      <c r="BI41" s="8"/>
      <c r="BJ41" s="8"/>
      <c r="BK41" s="8"/>
      <c r="BL41" s="8"/>
      <c r="BM41" s="8"/>
      <c r="BN41" s="8"/>
      <c r="BO41" s="8"/>
      <c r="BP41" s="8"/>
    </row>
    <row r="42" spans="1:68" ht="199.5" customHeight="1">
      <c r="A42" s="321">
        <v>6</v>
      </c>
      <c r="B42" s="285" t="s">
        <v>132</v>
      </c>
      <c r="C42" s="291" t="s">
        <v>491</v>
      </c>
      <c r="D42" s="291" t="s">
        <v>492</v>
      </c>
      <c r="E42" s="337" t="s">
        <v>493</v>
      </c>
      <c r="F42" s="285" t="s">
        <v>128</v>
      </c>
      <c r="G42" s="327">
        <v>1500</v>
      </c>
      <c r="H42" s="287" t="str">
        <f>IF(G42&lt;=0,"",IF(G42&lt;=2,"Muy Baja",IF(G42&lt;=24,"Baja",IF(G42&lt;=500,"Media",IF(G42&lt;=5000,"Alta","Muy Alta")))))</f>
        <v>Alta</v>
      </c>
      <c r="I42" s="309">
        <f>IF(H42="","",IF(H42="Muy Baja",0.2,IF(H42="Baja",0.4,IF(H42="Media",0.6,IF(H42="Alta",0.8,IF(H42="Muy Alta",1,))))))</f>
        <v>0.8</v>
      </c>
      <c r="J42" s="311" t="s">
        <v>155</v>
      </c>
      <c r="K42" s="309" t="str">
        <f ca="1">IF(NOT(ISERROR(MATCH(J42,'Tabla Impacto'!$B$221:$B$223,0))),'Tabla Impacto'!$F$223&amp;"Por favor no seleccionar los criterios de impacto(Afectación Económica o presupuestal y Pérdida Reputacional)",J42)</f>
        <v xml:space="preserve">     El riesgo afecta la imagen de de la entidad con efecto publicitario sostenido a nivel de sector administrativo, nivel departamental o municipal</v>
      </c>
      <c r="L42" s="287" t="str">
        <f ca="1">IF(OR(K42='Tabla Impacto'!$C$11,K42='Tabla Impacto'!$D$11),"Leve",IF(OR(K42='Tabla Impacto'!$C$12,K42='Tabla Impacto'!$D$12),"Menor",IF(OR(K42='Tabla Impacto'!$C$13,K42='Tabla Impacto'!$D$13),"Moderado",IF(OR(K42='Tabla Impacto'!$C$14,K42='Tabla Impacto'!$D$14),"Mayor",IF(OR(K42='Tabla Impacto'!$C$15,K42='Tabla Impacto'!$D$15),"Catastrófico","")))))</f>
        <v>Mayor</v>
      </c>
      <c r="M42" s="309">
        <f ca="1">IF(L42="","",IF(L42="Leve",0.2,IF(L42="Menor",0.4,IF(L42="Moderado",0.6,IF(L42="Mayor",0.8,IF(L42="Catastrófico",1,))))))</f>
        <v>0.8</v>
      </c>
      <c r="N42" s="332" t="str">
        <f ca="1">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Alto</v>
      </c>
      <c r="O42" s="6">
        <v>1</v>
      </c>
      <c r="P42" s="235" t="s">
        <v>562</v>
      </c>
      <c r="Q42" s="51" t="str">
        <f>IF(OR(R42="Preventivo",R42="Detectivo"),"Probabilidad",IF(R42="Correctivo","Impacto",""))</f>
        <v>Probabilidad</v>
      </c>
      <c r="R42" s="52" t="s">
        <v>14</v>
      </c>
      <c r="S42" s="52" t="s">
        <v>9</v>
      </c>
      <c r="T42" s="211" t="str">
        <f t="shared" si="1"/>
        <v>40%</v>
      </c>
      <c r="U42" s="52" t="s">
        <v>19</v>
      </c>
      <c r="V42" s="52" t="s">
        <v>22</v>
      </c>
      <c r="W42" s="52" t="s">
        <v>119</v>
      </c>
      <c r="X42" s="24">
        <f>IFERROR(IF(Q42="Probabilidad",(I42-(+I42*T42)),IF(Q42="Impacto",I42,"")),"")</f>
        <v>0.48</v>
      </c>
      <c r="Y42" s="54" t="str">
        <f t="shared" si="2"/>
        <v>Media</v>
      </c>
      <c r="Z42" s="55">
        <f>+X42</f>
        <v>0.48</v>
      </c>
      <c r="AA42" s="54" t="str">
        <f t="shared" ca="1" si="4"/>
        <v>Mayor</v>
      </c>
      <c r="AB42" s="207">
        <f t="shared" ca="1" si="5"/>
        <v>0.8</v>
      </c>
      <c r="AC42" s="54" t="str">
        <f t="shared" ca="1" si="6"/>
        <v>Alto</v>
      </c>
      <c r="AD42" s="57" t="s">
        <v>136</v>
      </c>
      <c r="AE42" s="213" t="s">
        <v>527</v>
      </c>
      <c r="AF42" s="48" t="s">
        <v>494</v>
      </c>
      <c r="AG42" s="234">
        <v>46022</v>
      </c>
      <c r="AH42" s="219" t="s">
        <v>529</v>
      </c>
      <c r="AI42" s="58" t="s">
        <v>539</v>
      </c>
      <c r="AJ42" s="221" t="s">
        <v>41</v>
      </c>
      <c r="AK42" s="220"/>
      <c r="AL42" s="220"/>
      <c r="AM42" s="228"/>
      <c r="AN42" s="220"/>
      <c r="AO42" s="220"/>
      <c r="AP42" s="220"/>
      <c r="AQ42" s="220"/>
      <c r="AR42" s="228"/>
      <c r="AS42" s="220"/>
      <c r="AT42" s="232"/>
      <c r="AU42" s="355"/>
      <c r="AV42" s="355"/>
      <c r="AW42" s="355"/>
      <c r="AX42" s="356"/>
      <c r="AY42" s="356"/>
      <c r="AZ42" s="356"/>
      <c r="BA42" s="8"/>
      <c r="BB42" s="8"/>
      <c r="BC42" s="8"/>
      <c r="BD42" s="8"/>
      <c r="BE42" s="8"/>
      <c r="BF42" s="8"/>
      <c r="BG42" s="8"/>
      <c r="BH42" s="8"/>
      <c r="BI42" s="8"/>
      <c r="BJ42" s="8"/>
      <c r="BK42" s="8"/>
      <c r="BL42" s="8"/>
      <c r="BM42" s="8"/>
      <c r="BN42" s="8"/>
      <c r="BO42" s="8"/>
      <c r="BP42" s="8"/>
    </row>
    <row r="43" spans="1:68" ht="31.5" hidden="1" customHeight="1">
      <c r="A43" s="322"/>
      <c r="B43" s="286"/>
      <c r="C43" s="292"/>
      <c r="D43" s="292"/>
      <c r="E43" s="338"/>
      <c r="F43" s="286"/>
      <c r="G43" s="328"/>
      <c r="H43" s="288"/>
      <c r="I43" s="310"/>
      <c r="J43" s="312"/>
      <c r="K43" s="310">
        <f t="shared" ref="K43:K47" ca="1" si="20">IF(NOT(ISERROR(MATCH(J43,_xlfn.ANCHORARRAY(E54),0))),I56&amp;"Por favor no seleccionar los criterios de impacto",J43)</f>
        <v>0</v>
      </c>
      <c r="L43" s="288"/>
      <c r="M43" s="310"/>
      <c r="N43" s="333"/>
      <c r="O43" s="6">
        <v>2</v>
      </c>
      <c r="P43" s="235"/>
      <c r="Q43" s="51"/>
      <c r="R43" s="52"/>
      <c r="S43" s="52"/>
      <c r="T43" s="211"/>
      <c r="U43" s="52"/>
      <c r="V43" s="52"/>
      <c r="W43" s="52"/>
      <c r="X43" s="24"/>
      <c r="Y43" s="54"/>
      <c r="Z43" s="55"/>
      <c r="AA43" s="54"/>
      <c r="AB43" s="207"/>
      <c r="AC43" s="54"/>
      <c r="AD43" s="57"/>
      <c r="AE43" s="213"/>
      <c r="AF43" s="48"/>
      <c r="AG43" s="234"/>
      <c r="AH43" s="219"/>
      <c r="AI43" s="58"/>
      <c r="AJ43" s="221"/>
      <c r="AK43" s="220"/>
      <c r="AL43" s="220"/>
      <c r="AM43" s="228"/>
      <c r="AN43" s="220"/>
      <c r="AO43" s="220"/>
      <c r="AP43" s="220"/>
      <c r="AQ43" s="220"/>
      <c r="AR43" s="228"/>
      <c r="AS43" s="220"/>
      <c r="AT43" s="220"/>
      <c r="AU43" s="8"/>
      <c r="AV43" s="8"/>
      <c r="AW43" s="8"/>
      <c r="AX43" s="8"/>
      <c r="AY43" s="8"/>
      <c r="AZ43" s="8"/>
      <c r="BA43" s="8"/>
      <c r="BB43" s="8"/>
      <c r="BC43" s="8"/>
      <c r="BD43" s="8"/>
      <c r="BE43" s="8"/>
      <c r="BF43" s="8"/>
      <c r="BG43" s="8"/>
      <c r="BH43" s="8"/>
      <c r="BI43" s="8"/>
      <c r="BJ43" s="8"/>
      <c r="BK43" s="8"/>
      <c r="BL43" s="8"/>
      <c r="BM43" s="8"/>
      <c r="BN43" s="8"/>
      <c r="BO43" s="8"/>
      <c r="BP43" s="8"/>
    </row>
    <row r="44" spans="1:68" ht="31.5" hidden="1" customHeight="1">
      <c r="A44" s="322"/>
      <c r="B44" s="286"/>
      <c r="C44" s="292"/>
      <c r="D44" s="292"/>
      <c r="E44" s="338"/>
      <c r="F44" s="286"/>
      <c r="G44" s="328"/>
      <c r="H44" s="288"/>
      <c r="I44" s="310"/>
      <c r="J44" s="312"/>
      <c r="K44" s="310">
        <f t="shared" ca="1" si="20"/>
        <v>0</v>
      </c>
      <c r="L44" s="288"/>
      <c r="M44" s="310"/>
      <c r="N44" s="333"/>
      <c r="O44" s="6">
        <v>3</v>
      </c>
      <c r="P44" s="236"/>
      <c r="Q44" s="51"/>
      <c r="R44" s="52"/>
      <c r="S44" s="52"/>
      <c r="T44" s="211"/>
      <c r="U44" s="52"/>
      <c r="V44" s="52"/>
      <c r="W44" s="52"/>
      <c r="X44" s="24"/>
      <c r="Y44" s="54"/>
      <c r="Z44" s="55"/>
      <c r="AA44" s="54"/>
      <c r="AB44" s="207"/>
      <c r="AC44" s="54"/>
      <c r="AD44" s="57"/>
      <c r="AE44" s="213"/>
      <c r="AF44" s="48"/>
      <c r="AG44" s="234"/>
      <c r="AH44" s="219"/>
      <c r="AI44" s="58"/>
      <c r="AJ44" s="221"/>
      <c r="AK44" s="220"/>
      <c r="AL44" s="220"/>
      <c r="AM44" s="228"/>
      <c r="AN44" s="220"/>
      <c r="AO44" s="220"/>
      <c r="AP44" s="220"/>
      <c r="AQ44" s="220"/>
      <c r="AR44" s="228"/>
      <c r="AS44" s="220"/>
      <c r="AT44" s="220"/>
      <c r="AU44" s="8"/>
      <c r="AV44" s="8"/>
      <c r="AW44" s="8"/>
      <c r="AX44" s="8"/>
      <c r="AY44" s="8"/>
      <c r="AZ44" s="8"/>
      <c r="BA44" s="8"/>
      <c r="BB44" s="8"/>
      <c r="BC44" s="8"/>
      <c r="BD44" s="8"/>
      <c r="BE44" s="8"/>
      <c r="BF44" s="8"/>
      <c r="BG44" s="8"/>
      <c r="BH44" s="8"/>
      <c r="BI44" s="8"/>
      <c r="BJ44" s="8"/>
      <c r="BK44" s="8"/>
      <c r="BL44" s="8"/>
      <c r="BM44" s="8"/>
      <c r="BN44" s="8"/>
      <c r="BO44" s="8"/>
      <c r="BP44" s="8"/>
    </row>
    <row r="45" spans="1:68" ht="31.5" hidden="1" customHeight="1">
      <c r="A45" s="322"/>
      <c r="B45" s="286"/>
      <c r="C45" s="292"/>
      <c r="D45" s="292"/>
      <c r="E45" s="338"/>
      <c r="F45" s="286"/>
      <c r="G45" s="328"/>
      <c r="H45" s="288"/>
      <c r="I45" s="310"/>
      <c r="J45" s="312"/>
      <c r="K45" s="310">
        <f t="shared" ca="1" si="20"/>
        <v>0</v>
      </c>
      <c r="L45" s="288"/>
      <c r="M45" s="310"/>
      <c r="N45" s="333"/>
      <c r="O45" s="6">
        <v>4</v>
      </c>
      <c r="P45" s="235"/>
      <c r="Q45" s="51"/>
      <c r="R45" s="52"/>
      <c r="S45" s="52"/>
      <c r="T45" s="211"/>
      <c r="U45" s="52"/>
      <c r="V45" s="52"/>
      <c r="W45" s="52"/>
      <c r="X45" s="24"/>
      <c r="Y45" s="54"/>
      <c r="Z45" s="55"/>
      <c r="AA45" s="54"/>
      <c r="AB45" s="207"/>
      <c r="AC45" s="54"/>
      <c r="AD45" s="57"/>
      <c r="AE45" s="213"/>
      <c r="AF45" s="48"/>
      <c r="AG45" s="234"/>
      <c r="AH45" s="219"/>
      <c r="AI45" s="58"/>
      <c r="AJ45" s="221"/>
      <c r="AK45" s="220"/>
      <c r="AL45" s="220"/>
      <c r="AM45" s="228"/>
      <c r="AN45" s="220"/>
      <c r="AO45" s="220"/>
      <c r="AP45" s="220"/>
      <c r="AQ45" s="220"/>
      <c r="AR45" s="228"/>
      <c r="AS45" s="220"/>
      <c r="AT45" s="220"/>
      <c r="AU45" s="8"/>
      <c r="AV45" s="8"/>
      <c r="AW45" s="8"/>
      <c r="AX45" s="8"/>
      <c r="AY45" s="8"/>
      <c r="AZ45" s="8"/>
      <c r="BA45" s="8"/>
      <c r="BB45" s="8"/>
      <c r="BC45" s="8"/>
      <c r="BD45" s="8"/>
      <c r="BE45" s="8"/>
      <c r="BF45" s="8"/>
      <c r="BG45" s="8"/>
      <c r="BH45" s="8"/>
      <c r="BI45" s="8"/>
      <c r="BJ45" s="8"/>
      <c r="BK45" s="8"/>
      <c r="BL45" s="8"/>
      <c r="BM45" s="8"/>
      <c r="BN45" s="8"/>
      <c r="BO45" s="8"/>
      <c r="BP45" s="8"/>
    </row>
    <row r="46" spans="1:68" ht="31.5" hidden="1" customHeight="1">
      <c r="A46" s="322"/>
      <c r="B46" s="286"/>
      <c r="C46" s="292"/>
      <c r="D46" s="292"/>
      <c r="E46" s="338"/>
      <c r="F46" s="286"/>
      <c r="G46" s="328"/>
      <c r="H46" s="288"/>
      <c r="I46" s="310"/>
      <c r="J46" s="312"/>
      <c r="K46" s="310">
        <f t="shared" ca="1" si="20"/>
        <v>0</v>
      </c>
      <c r="L46" s="288"/>
      <c r="M46" s="310"/>
      <c r="N46" s="333"/>
      <c r="O46" s="6">
        <v>5</v>
      </c>
      <c r="P46" s="235"/>
      <c r="Q46" s="51"/>
      <c r="R46" s="52"/>
      <c r="S46" s="52"/>
      <c r="T46" s="211"/>
      <c r="U46" s="52"/>
      <c r="V46" s="52"/>
      <c r="W46" s="52"/>
      <c r="X46" s="24"/>
      <c r="Y46" s="54"/>
      <c r="Z46" s="55"/>
      <c r="AA46" s="54"/>
      <c r="AB46" s="207"/>
      <c r="AC46" s="54"/>
      <c r="AD46" s="57"/>
      <c r="AE46" s="213"/>
      <c r="AF46" s="48"/>
      <c r="AG46" s="234"/>
      <c r="AH46" s="219"/>
      <c r="AI46" s="58"/>
      <c r="AJ46" s="221"/>
      <c r="AK46" s="220"/>
      <c r="AL46" s="220"/>
      <c r="AM46" s="228"/>
      <c r="AN46" s="220"/>
      <c r="AO46" s="220"/>
      <c r="AP46" s="220"/>
      <c r="AQ46" s="220"/>
      <c r="AR46" s="228"/>
      <c r="AS46" s="220"/>
      <c r="AT46" s="220"/>
      <c r="AU46" s="8"/>
      <c r="AV46" s="8"/>
      <c r="AW46" s="8"/>
      <c r="AX46" s="8"/>
      <c r="AY46" s="8"/>
      <c r="AZ46" s="8"/>
      <c r="BA46" s="8"/>
      <c r="BB46" s="8"/>
      <c r="BC46" s="8"/>
      <c r="BD46" s="8"/>
      <c r="BE46" s="8"/>
      <c r="BF46" s="8"/>
      <c r="BG46" s="8"/>
      <c r="BH46" s="8"/>
      <c r="BI46" s="8"/>
      <c r="BJ46" s="8"/>
      <c r="BK46" s="8"/>
      <c r="BL46" s="8"/>
      <c r="BM46" s="8"/>
      <c r="BN46" s="8"/>
      <c r="BO46" s="8"/>
      <c r="BP46" s="8"/>
    </row>
    <row r="47" spans="1:68" ht="31.5" hidden="1" customHeight="1">
      <c r="A47" s="323"/>
      <c r="B47" s="324"/>
      <c r="C47" s="325"/>
      <c r="D47" s="325"/>
      <c r="E47" s="339"/>
      <c r="F47" s="324"/>
      <c r="G47" s="329"/>
      <c r="H47" s="330"/>
      <c r="I47" s="331"/>
      <c r="J47" s="313"/>
      <c r="K47" s="331">
        <f t="shared" ca="1" si="20"/>
        <v>0</v>
      </c>
      <c r="L47" s="330"/>
      <c r="M47" s="331"/>
      <c r="N47" s="334"/>
      <c r="O47" s="6">
        <v>6</v>
      </c>
      <c r="P47" s="235"/>
      <c r="Q47" s="51"/>
      <c r="R47" s="52"/>
      <c r="S47" s="52"/>
      <c r="T47" s="211"/>
      <c r="U47" s="52"/>
      <c r="V47" s="52"/>
      <c r="W47" s="52"/>
      <c r="X47" s="24"/>
      <c r="Y47" s="54"/>
      <c r="Z47" s="55"/>
      <c r="AA47" s="54"/>
      <c r="AB47" s="207"/>
      <c r="AC47" s="54"/>
      <c r="AD47" s="57"/>
      <c r="AE47" s="213"/>
      <c r="AF47" s="48"/>
      <c r="AG47" s="234"/>
      <c r="AH47" s="219"/>
      <c r="AI47" s="58"/>
      <c r="AJ47" s="221"/>
      <c r="AK47" s="220"/>
      <c r="AL47" s="220"/>
      <c r="AM47" s="228"/>
      <c r="AN47" s="220"/>
      <c r="AO47" s="220"/>
      <c r="AP47" s="220"/>
      <c r="AQ47" s="220"/>
      <c r="AR47" s="228"/>
      <c r="AS47" s="220"/>
      <c r="AT47" s="220"/>
      <c r="AU47" s="8"/>
      <c r="AV47" s="8"/>
      <c r="AW47" s="8"/>
      <c r="AX47" s="8"/>
      <c r="AY47" s="8"/>
      <c r="AZ47" s="8"/>
      <c r="BA47" s="8"/>
      <c r="BB47" s="8"/>
      <c r="BC47" s="8"/>
      <c r="BD47" s="8"/>
      <c r="BE47" s="8"/>
      <c r="BF47" s="8"/>
      <c r="BG47" s="8"/>
      <c r="BH47" s="8"/>
      <c r="BI47" s="8"/>
      <c r="BJ47" s="8"/>
      <c r="BK47" s="8"/>
      <c r="BL47" s="8"/>
      <c r="BM47" s="8"/>
      <c r="BN47" s="8"/>
      <c r="BO47" s="8"/>
      <c r="BP47" s="8"/>
    </row>
    <row r="48" spans="1:68" ht="224.25" customHeight="1">
      <c r="A48" s="321">
        <v>7</v>
      </c>
      <c r="B48" s="285" t="s">
        <v>134</v>
      </c>
      <c r="C48" s="291" t="s">
        <v>495</v>
      </c>
      <c r="D48" s="291" t="s">
        <v>496</v>
      </c>
      <c r="E48" s="293" t="s">
        <v>497</v>
      </c>
      <c r="F48" s="285" t="s">
        <v>123</v>
      </c>
      <c r="G48" s="327">
        <v>108</v>
      </c>
      <c r="H48" s="287" t="str">
        <f>IF(G48&lt;=0,"",IF(G48&lt;=2,"Muy Baja",IF(G48&lt;=24,"Baja",IF(G48&lt;=500,"Media",IF(G48&lt;=5000,"Alta","Muy Alta")))))</f>
        <v>Media</v>
      </c>
      <c r="I48" s="309">
        <f>IF(H48="","",IF(H48="Muy Baja",0.2,IF(H48="Baja",0.4,IF(H48="Media",0.6,IF(H48="Alta",0.8,IF(H48="Muy Alta",1,))))))</f>
        <v>0.6</v>
      </c>
      <c r="J48" s="311" t="s">
        <v>150</v>
      </c>
      <c r="K48" s="309" t="str">
        <f ca="1">IF(NOT(ISERROR(MATCH(J48,'Tabla Impacto'!$B$221:$B$223,0))),'Tabla Impacto'!$F$223&amp;"Por favor no seleccionar los criterios de impacto(Afectación Económica o presupuestal y Pérdida Reputacional)",J48)</f>
        <v xml:space="preserve">     Entre 100 y 500 SMLMV </v>
      </c>
      <c r="L48" s="287" t="str">
        <f ca="1">IF(OR(K48='Tabla Impacto'!$C$11,K48='Tabla Impacto'!$D$11),"Leve",IF(OR(K48='Tabla Impacto'!$C$12,K48='Tabla Impacto'!$D$12),"Menor",IF(OR(K48='Tabla Impacto'!$C$13,K48='Tabla Impacto'!$D$13),"Moderado",IF(OR(K48='Tabla Impacto'!$C$14,K48='Tabla Impacto'!$D$14),"Mayor",IF(OR(K48='Tabla Impacto'!$C$15,K48='Tabla Impacto'!$D$15),"Catastrófico","")))))</f>
        <v>Mayor</v>
      </c>
      <c r="M48" s="309">
        <f ca="1">IF(L48="","",IF(L48="Leve",0.2,IF(L48="Menor",0.4,IF(L48="Moderado",0.6,IF(L48="Mayor",0.8,IF(L48="Catastrófico",1,))))))</f>
        <v>0.8</v>
      </c>
      <c r="N48" s="332" t="str">
        <f ca="1">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Alto</v>
      </c>
      <c r="O48" s="6">
        <v>1</v>
      </c>
      <c r="P48" s="237" t="s">
        <v>563</v>
      </c>
      <c r="Q48" s="51" t="str">
        <f>IF(OR(R48="Preventivo",R48="Detectivo"),"Probabilidad",IF(R48="Correctivo","Impacto",""))</f>
        <v>Probabilidad</v>
      </c>
      <c r="R48" s="52" t="s">
        <v>14</v>
      </c>
      <c r="S48" s="52" t="s">
        <v>9</v>
      </c>
      <c r="T48" s="211" t="str">
        <f t="shared" si="1"/>
        <v>40%</v>
      </c>
      <c r="U48" s="52" t="s">
        <v>19</v>
      </c>
      <c r="V48" s="52" t="s">
        <v>22</v>
      </c>
      <c r="W48" s="52" t="s">
        <v>119</v>
      </c>
      <c r="X48" s="24">
        <f>IFERROR(IF(Q48="Probabilidad",(I48-(+I48*T48)),IF(Q48="Impacto",I48,"")),"")</f>
        <v>0.36</v>
      </c>
      <c r="Y48" s="54" t="str">
        <f t="shared" si="2"/>
        <v>Baja</v>
      </c>
      <c r="Z48" s="55">
        <f>+X48</f>
        <v>0.36</v>
      </c>
      <c r="AA48" s="54" t="str">
        <f t="shared" ca="1" si="4"/>
        <v>Mayor</v>
      </c>
      <c r="AB48" s="207">
        <f t="shared" ca="1" si="5"/>
        <v>0.8</v>
      </c>
      <c r="AC48" s="54" t="str">
        <f t="shared" ca="1" si="6"/>
        <v>Alto</v>
      </c>
      <c r="AD48" s="57" t="s">
        <v>136</v>
      </c>
      <c r="AE48" s="239" t="s">
        <v>554</v>
      </c>
      <c r="AF48" s="233" t="s">
        <v>498</v>
      </c>
      <c r="AG48" s="234">
        <v>46022</v>
      </c>
      <c r="AH48" s="219" t="s">
        <v>529</v>
      </c>
      <c r="AI48" s="58" t="s">
        <v>539</v>
      </c>
      <c r="AJ48" s="221" t="s">
        <v>41</v>
      </c>
      <c r="AK48" s="220"/>
      <c r="AL48" s="220"/>
      <c r="AM48" s="228" t="e">
        <f t="shared" si="7"/>
        <v>#DIV/0!</v>
      </c>
      <c r="AN48" s="220"/>
      <c r="AO48" s="220"/>
      <c r="AP48" s="220"/>
      <c r="AQ48" s="220"/>
      <c r="AR48" s="228" t="e">
        <f t="shared" si="8"/>
        <v>#DIV/0!</v>
      </c>
      <c r="AS48" s="220"/>
      <c r="AT48" s="232"/>
      <c r="AU48" s="359"/>
      <c r="AV48" s="360"/>
      <c r="AW48" s="361"/>
      <c r="AX48" s="356"/>
      <c r="AY48" s="357"/>
      <c r="AZ48" s="357"/>
      <c r="BA48" s="8"/>
      <c r="BB48" s="8"/>
      <c r="BC48" s="8"/>
      <c r="BD48" s="8"/>
      <c r="BE48" s="8"/>
      <c r="BF48" s="8"/>
      <c r="BG48" s="8"/>
      <c r="BH48" s="8"/>
      <c r="BI48" s="8"/>
      <c r="BJ48" s="8"/>
      <c r="BK48" s="8"/>
      <c r="BL48" s="8"/>
      <c r="BM48" s="8"/>
      <c r="BN48" s="8"/>
      <c r="BO48" s="8"/>
      <c r="BP48" s="8"/>
    </row>
    <row r="49" spans="1:68" ht="43.5" hidden="1" customHeight="1">
      <c r="A49" s="322"/>
      <c r="B49" s="286"/>
      <c r="C49" s="292"/>
      <c r="D49" s="292"/>
      <c r="E49" s="294"/>
      <c r="F49" s="286"/>
      <c r="G49" s="328"/>
      <c r="H49" s="288"/>
      <c r="I49" s="310"/>
      <c r="J49" s="312"/>
      <c r="K49" s="310">
        <f t="shared" ref="K49:K53" ca="1" si="21">IF(NOT(ISERROR(MATCH(J49,_xlfn.ANCHORARRAY(E60),0))),I62&amp;"Por favor no seleccionar los criterios de impacto",J49)</f>
        <v>0</v>
      </c>
      <c r="L49" s="288"/>
      <c r="M49" s="310"/>
      <c r="N49" s="333"/>
      <c r="O49" s="6">
        <v>2</v>
      </c>
      <c r="P49" s="49"/>
      <c r="Q49" s="51" t="str">
        <f>IF(OR(R49="Preventivo",R49="Detectivo"),"Probabilidad",IF(R49="Correctivo","Impacto",""))</f>
        <v/>
      </c>
      <c r="R49" s="52"/>
      <c r="S49" s="52"/>
      <c r="T49" s="211" t="str">
        <f t="shared" si="1"/>
        <v/>
      </c>
      <c r="U49" s="52"/>
      <c r="V49" s="52"/>
      <c r="W49" s="52"/>
      <c r="X49" s="24" t="str">
        <f>IFERROR(IF(AND(Q48="Probabilidad",Q49="Probabilidad"),(Z48-(+Z48*T49)),IF(Q49="Probabilidad",(I48-(+I48*T49)),IF(Q49="Impacto",Z48,""))),"")</f>
        <v/>
      </c>
      <c r="Y49" s="54" t="str">
        <f t="shared" si="2"/>
        <v/>
      </c>
      <c r="Z49" s="55" t="str">
        <f t="shared" ref="Z49:Z53" si="22">+X49</f>
        <v/>
      </c>
      <c r="AA49" s="54" t="str">
        <f t="shared" si="4"/>
        <v/>
      </c>
      <c r="AB49" s="207" t="str">
        <f t="shared" si="5"/>
        <v/>
      </c>
      <c r="AC49" s="54" t="str">
        <f t="shared" si="6"/>
        <v/>
      </c>
      <c r="AD49" s="57"/>
      <c r="AE49" s="216"/>
      <c r="AF49" s="48"/>
      <c r="AG49" s="59"/>
      <c r="AH49" s="59"/>
      <c r="AI49" s="218"/>
      <c r="AJ49" s="48"/>
      <c r="AK49" s="220"/>
      <c r="AL49" s="220"/>
      <c r="AM49" s="228"/>
      <c r="AN49" s="220"/>
      <c r="AO49" s="220"/>
      <c r="AP49" s="220"/>
      <c r="AQ49" s="220"/>
      <c r="AR49" s="228"/>
      <c r="AS49" s="220"/>
      <c r="AT49" s="220"/>
      <c r="AU49" s="8"/>
      <c r="AV49" s="8"/>
      <c r="AW49" s="8"/>
      <c r="AX49" s="8"/>
      <c r="AY49" s="8"/>
      <c r="AZ49" s="8"/>
      <c r="BA49" s="8"/>
      <c r="BB49" s="8"/>
      <c r="BC49" s="8"/>
      <c r="BD49" s="8"/>
      <c r="BE49" s="8"/>
      <c r="BF49" s="8"/>
      <c r="BG49" s="8"/>
      <c r="BH49" s="8"/>
      <c r="BI49" s="8"/>
      <c r="BJ49" s="8"/>
      <c r="BK49" s="8"/>
      <c r="BL49" s="8"/>
      <c r="BM49" s="8"/>
      <c r="BN49" s="8"/>
      <c r="BO49" s="8"/>
      <c r="BP49" s="8"/>
    </row>
    <row r="50" spans="1:68" ht="43.5" hidden="1" customHeight="1">
      <c r="A50" s="322"/>
      <c r="B50" s="286"/>
      <c r="C50" s="292"/>
      <c r="D50" s="292"/>
      <c r="E50" s="294"/>
      <c r="F50" s="286"/>
      <c r="G50" s="328"/>
      <c r="H50" s="288"/>
      <c r="I50" s="310"/>
      <c r="J50" s="312"/>
      <c r="K50" s="310">
        <f t="shared" ca="1" si="21"/>
        <v>0</v>
      </c>
      <c r="L50" s="288"/>
      <c r="M50" s="310"/>
      <c r="N50" s="333"/>
      <c r="O50" s="6">
        <v>3</v>
      </c>
      <c r="P50" s="50"/>
      <c r="Q50" s="51" t="str">
        <f>IF(OR(R50="Preventivo",R50="Detectivo"),"Probabilidad",IF(R50="Correctivo","Impacto",""))</f>
        <v/>
      </c>
      <c r="R50" s="52"/>
      <c r="S50" s="52"/>
      <c r="T50" s="211" t="str">
        <f t="shared" si="1"/>
        <v/>
      </c>
      <c r="U50" s="52"/>
      <c r="V50" s="52"/>
      <c r="W50" s="52"/>
      <c r="X50" s="24" t="str">
        <f>IFERROR(IF(AND(Q49="Probabilidad",Q50="Probabilidad"),(Z49-(+Z49*T50)),IF(AND(Q49="Impacto",Q50="Probabilidad"),(Z48-(+Z48*T50)),IF(Q50="Impacto",Z49,""))),"")</f>
        <v/>
      </c>
      <c r="Y50" s="54" t="str">
        <f t="shared" si="2"/>
        <v/>
      </c>
      <c r="Z50" s="55" t="str">
        <f t="shared" si="22"/>
        <v/>
      </c>
      <c r="AA50" s="54" t="str">
        <f t="shared" si="4"/>
        <v/>
      </c>
      <c r="AB50" s="207" t="str">
        <f t="shared" si="5"/>
        <v/>
      </c>
      <c r="AC50" s="54" t="str">
        <f t="shared" si="6"/>
        <v/>
      </c>
      <c r="AD50" s="57"/>
      <c r="AE50" s="216"/>
      <c r="AF50" s="48"/>
      <c r="AG50" s="59"/>
      <c r="AH50" s="59"/>
      <c r="AI50" s="58"/>
      <c r="AJ50" s="48"/>
      <c r="AK50" s="220"/>
      <c r="AL50" s="220"/>
      <c r="AM50" s="228"/>
      <c r="AN50" s="220"/>
      <c r="AO50" s="220"/>
      <c r="AP50" s="220"/>
      <c r="AQ50" s="220"/>
      <c r="AR50" s="228"/>
      <c r="AS50" s="220"/>
      <c r="AT50" s="220"/>
      <c r="AU50" s="8"/>
      <c r="AV50" s="8"/>
      <c r="AW50" s="8"/>
      <c r="AX50" s="8"/>
      <c r="AY50" s="8"/>
      <c r="AZ50" s="8"/>
      <c r="BA50" s="8"/>
      <c r="BB50" s="8"/>
      <c r="BC50" s="8"/>
      <c r="BD50" s="8"/>
      <c r="BE50" s="8"/>
      <c r="BF50" s="8"/>
      <c r="BG50" s="8"/>
      <c r="BH50" s="8"/>
      <c r="BI50" s="8"/>
      <c r="BJ50" s="8"/>
      <c r="BK50" s="8"/>
      <c r="BL50" s="8"/>
      <c r="BM50" s="8"/>
      <c r="BN50" s="8"/>
      <c r="BO50" s="8"/>
      <c r="BP50" s="8"/>
    </row>
    <row r="51" spans="1:68" ht="43.5" hidden="1" customHeight="1">
      <c r="A51" s="322"/>
      <c r="B51" s="286"/>
      <c r="C51" s="292"/>
      <c r="D51" s="292"/>
      <c r="E51" s="294"/>
      <c r="F51" s="286"/>
      <c r="G51" s="328"/>
      <c r="H51" s="288"/>
      <c r="I51" s="310"/>
      <c r="J51" s="312"/>
      <c r="K51" s="310">
        <f t="shared" ca="1" si="21"/>
        <v>0</v>
      </c>
      <c r="L51" s="288"/>
      <c r="M51" s="310"/>
      <c r="N51" s="333"/>
      <c r="O51" s="6">
        <v>4</v>
      </c>
      <c r="P51" s="49"/>
      <c r="Q51" s="51" t="str">
        <f t="shared" ref="Q51:Q53" si="23">IF(OR(R51="Preventivo",R51="Detectivo"),"Probabilidad",IF(R51="Correctivo","Impacto",""))</f>
        <v/>
      </c>
      <c r="R51" s="52"/>
      <c r="S51" s="52"/>
      <c r="T51" s="211" t="str">
        <f t="shared" si="1"/>
        <v/>
      </c>
      <c r="U51" s="52"/>
      <c r="V51" s="52"/>
      <c r="W51" s="52"/>
      <c r="X51" s="24" t="str">
        <f t="shared" ref="X51:X53" si="24">IFERROR(IF(AND(Q50="Probabilidad",Q51="Probabilidad"),(Z50-(+Z50*T51)),IF(AND(Q50="Impacto",Q51="Probabilidad"),(Z49-(+Z49*T51)),IF(Q51="Impacto",Z50,""))),"")</f>
        <v/>
      </c>
      <c r="Y51" s="54" t="str">
        <f t="shared" si="2"/>
        <v/>
      </c>
      <c r="Z51" s="55" t="str">
        <f t="shared" si="22"/>
        <v/>
      </c>
      <c r="AA51" s="54" t="str">
        <f t="shared" si="4"/>
        <v/>
      </c>
      <c r="AB51" s="207" t="str">
        <f t="shared" si="5"/>
        <v/>
      </c>
      <c r="AC51" s="54" t="str">
        <f t="shared" si="6"/>
        <v/>
      </c>
      <c r="AD51" s="57"/>
      <c r="AE51" s="216"/>
      <c r="AF51" s="48"/>
      <c r="AG51" s="59"/>
      <c r="AH51" s="59"/>
      <c r="AI51" s="58"/>
      <c r="AJ51" s="48"/>
      <c r="AK51" s="220"/>
      <c r="AL51" s="220"/>
      <c r="AM51" s="228"/>
      <c r="AN51" s="220"/>
      <c r="AO51" s="220"/>
      <c r="AP51" s="220"/>
      <c r="AQ51" s="220"/>
      <c r="AR51" s="228"/>
      <c r="AS51" s="220"/>
      <c r="AT51" s="220"/>
      <c r="AU51" s="8"/>
      <c r="AV51" s="8"/>
      <c r="AW51" s="8"/>
      <c r="AX51" s="8"/>
      <c r="AY51" s="8"/>
      <c r="AZ51" s="8"/>
      <c r="BA51" s="8"/>
      <c r="BB51" s="8"/>
      <c r="BC51" s="8"/>
      <c r="BD51" s="8"/>
      <c r="BE51" s="8"/>
      <c r="BF51" s="8"/>
      <c r="BG51" s="8"/>
      <c r="BH51" s="8"/>
      <c r="BI51" s="8"/>
      <c r="BJ51" s="8"/>
      <c r="BK51" s="8"/>
      <c r="BL51" s="8"/>
      <c r="BM51" s="8"/>
      <c r="BN51" s="8"/>
      <c r="BO51" s="8"/>
      <c r="BP51" s="8"/>
    </row>
    <row r="52" spans="1:68" ht="43.5" hidden="1" customHeight="1">
      <c r="A52" s="322"/>
      <c r="B52" s="286"/>
      <c r="C52" s="292"/>
      <c r="D52" s="292"/>
      <c r="E52" s="294"/>
      <c r="F52" s="286"/>
      <c r="G52" s="328"/>
      <c r="H52" s="288"/>
      <c r="I52" s="310"/>
      <c r="J52" s="312"/>
      <c r="K52" s="310">
        <f t="shared" ca="1" si="21"/>
        <v>0</v>
      </c>
      <c r="L52" s="288"/>
      <c r="M52" s="310"/>
      <c r="N52" s="333"/>
      <c r="O52" s="6">
        <v>5</v>
      </c>
      <c r="P52" s="49"/>
      <c r="Q52" s="51" t="str">
        <f t="shared" si="23"/>
        <v/>
      </c>
      <c r="R52" s="52"/>
      <c r="S52" s="52"/>
      <c r="T52" s="211" t="str">
        <f t="shared" si="1"/>
        <v/>
      </c>
      <c r="U52" s="52"/>
      <c r="V52" s="52"/>
      <c r="W52" s="52"/>
      <c r="X52" s="24" t="str">
        <f t="shared" si="24"/>
        <v/>
      </c>
      <c r="Y52" s="54" t="str">
        <f t="shared" si="2"/>
        <v/>
      </c>
      <c r="Z52" s="55" t="str">
        <f t="shared" si="22"/>
        <v/>
      </c>
      <c r="AA52" s="54" t="str">
        <f t="shared" si="4"/>
        <v/>
      </c>
      <c r="AB52" s="207" t="str">
        <f t="shared" si="5"/>
        <v/>
      </c>
      <c r="AC52" s="54" t="str">
        <f t="shared" si="6"/>
        <v/>
      </c>
      <c r="AD52" s="57"/>
      <c r="AE52" s="216"/>
      <c r="AF52" s="48"/>
      <c r="AG52" s="59"/>
      <c r="AH52" s="59"/>
      <c r="AI52" s="58"/>
      <c r="AJ52" s="48"/>
      <c r="AK52" s="220"/>
      <c r="AL52" s="220"/>
      <c r="AM52" s="228"/>
      <c r="AN52" s="220"/>
      <c r="AO52" s="220"/>
      <c r="AP52" s="220"/>
      <c r="AQ52" s="220"/>
      <c r="AR52" s="228"/>
      <c r="AS52" s="220"/>
      <c r="AT52" s="220"/>
      <c r="AU52" s="8"/>
      <c r="AV52" s="8"/>
      <c r="AW52" s="8"/>
      <c r="AX52" s="8"/>
      <c r="AY52" s="8"/>
      <c r="AZ52" s="8"/>
      <c r="BA52" s="8"/>
      <c r="BB52" s="8"/>
      <c r="BC52" s="8"/>
      <c r="BD52" s="8"/>
      <c r="BE52" s="8"/>
      <c r="BF52" s="8"/>
      <c r="BG52" s="8"/>
      <c r="BH52" s="8"/>
      <c r="BI52" s="8"/>
      <c r="BJ52" s="8"/>
      <c r="BK52" s="8"/>
      <c r="BL52" s="8"/>
      <c r="BM52" s="8"/>
      <c r="BN52" s="8"/>
      <c r="BO52" s="8"/>
      <c r="BP52" s="8"/>
    </row>
    <row r="53" spans="1:68" ht="43.5" hidden="1" customHeight="1">
      <c r="A53" s="323"/>
      <c r="B53" s="324"/>
      <c r="C53" s="325"/>
      <c r="D53" s="325"/>
      <c r="E53" s="326"/>
      <c r="F53" s="324"/>
      <c r="G53" s="329"/>
      <c r="H53" s="330"/>
      <c r="I53" s="331"/>
      <c r="J53" s="313"/>
      <c r="K53" s="331">
        <f t="shared" ca="1" si="21"/>
        <v>0</v>
      </c>
      <c r="L53" s="330"/>
      <c r="M53" s="331"/>
      <c r="N53" s="334"/>
      <c r="O53" s="6">
        <v>6</v>
      </c>
      <c r="P53" s="49"/>
      <c r="Q53" s="51" t="str">
        <f t="shared" si="23"/>
        <v/>
      </c>
      <c r="R53" s="52"/>
      <c r="S53" s="52"/>
      <c r="T53" s="211" t="str">
        <f t="shared" si="1"/>
        <v/>
      </c>
      <c r="U53" s="52"/>
      <c r="V53" s="52"/>
      <c r="W53" s="52"/>
      <c r="X53" s="24" t="str">
        <f t="shared" si="24"/>
        <v/>
      </c>
      <c r="Y53" s="54" t="str">
        <f t="shared" si="2"/>
        <v/>
      </c>
      <c r="Z53" s="55" t="str">
        <f t="shared" si="22"/>
        <v/>
      </c>
      <c r="AA53" s="54" t="str">
        <f t="shared" si="4"/>
        <v/>
      </c>
      <c r="AB53" s="207" t="str">
        <f t="shared" si="5"/>
        <v/>
      </c>
      <c r="AC53" s="54" t="str">
        <f t="shared" si="6"/>
        <v/>
      </c>
      <c r="AD53" s="57"/>
      <c r="AE53" s="216"/>
      <c r="AF53" s="48"/>
      <c r="AG53" s="59"/>
      <c r="AH53" s="59"/>
      <c r="AI53" s="58"/>
      <c r="AJ53" s="48"/>
      <c r="AK53" s="220"/>
      <c r="AL53" s="220"/>
      <c r="AM53" s="228"/>
      <c r="AN53" s="220"/>
      <c r="AO53" s="220"/>
      <c r="AP53" s="220"/>
      <c r="AQ53" s="220"/>
      <c r="AR53" s="228"/>
      <c r="AS53" s="220"/>
      <c r="AT53" s="220"/>
      <c r="AU53" s="8"/>
      <c r="AV53" s="8"/>
      <c r="AW53" s="8"/>
      <c r="AX53" s="8"/>
      <c r="AY53" s="8"/>
      <c r="AZ53" s="8"/>
      <c r="BA53" s="8"/>
      <c r="BB53" s="8"/>
      <c r="BC53" s="8"/>
      <c r="BD53" s="8"/>
      <c r="BE53" s="8"/>
      <c r="BF53" s="8"/>
      <c r="BG53" s="8"/>
      <c r="BH53" s="8"/>
      <c r="BI53" s="8"/>
      <c r="BJ53" s="8"/>
      <c r="BK53" s="8"/>
      <c r="BL53" s="8"/>
      <c r="BM53" s="8"/>
      <c r="BN53" s="8"/>
      <c r="BO53" s="8"/>
      <c r="BP53" s="8"/>
    </row>
    <row r="54" spans="1:68" ht="39" hidden="1" customHeight="1">
      <c r="A54" s="321">
        <v>8</v>
      </c>
      <c r="B54" s="285"/>
      <c r="C54" s="285"/>
      <c r="D54" s="285"/>
      <c r="E54" s="340"/>
      <c r="F54" s="285"/>
      <c r="G54" s="327"/>
      <c r="H54" s="287" t="str">
        <f>IF(G54&lt;=0,"",IF(G54&lt;=2,"Muy Baja",IF(G54&lt;=24,"Baja",IF(G54&lt;=500,"Media",IF(G54&lt;=5000,"Alta","Muy Alta")))))</f>
        <v/>
      </c>
      <c r="I54" s="309" t="str">
        <f>IF(H54="","",IF(H54="Muy Baja",0.2,IF(H54="Baja",0.4,IF(H54="Media",0.6,IF(H54="Alta",0.8,IF(H54="Muy Alta",1,))))))</f>
        <v/>
      </c>
      <c r="J54" s="311"/>
      <c r="K54" s="309">
        <f ca="1">IF(NOT(ISERROR(MATCH(J54,'Tabla Impacto'!$B$221:$B$223,0))),'Tabla Impacto'!$F$223&amp;"Por favor no seleccionar los criterios de impacto(Afectación Económica o presupuestal y Pérdida Reputacional)",J54)</f>
        <v>0</v>
      </c>
      <c r="L54" s="287" t="str">
        <f ca="1">IF(OR(K54='Tabla Impacto'!$C$11,K54='Tabla Impacto'!$D$11),"Leve",IF(OR(K54='Tabla Impacto'!$C$12,K54='Tabla Impacto'!$D$12),"Menor",IF(OR(K54='Tabla Impacto'!$C$13,K54='Tabla Impacto'!$D$13),"Moderado",IF(OR(K54='Tabla Impacto'!$C$14,K54='Tabla Impacto'!$D$14),"Mayor",IF(OR(K54='Tabla Impacto'!$C$15,K54='Tabla Impacto'!$D$15),"Catastrófico","")))))</f>
        <v/>
      </c>
      <c r="M54" s="309" t="str">
        <f ca="1">IF(L54="","",IF(L54="Leve",0.2,IF(L54="Menor",0.4,IF(L54="Moderado",0.6,IF(L54="Mayor",0.8,IF(L54="Catastrófico",1,))))))</f>
        <v/>
      </c>
      <c r="N54" s="332" t="str">
        <f ca="1">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6">
        <v>1</v>
      </c>
      <c r="P54" s="49"/>
      <c r="Q54" s="51" t="str">
        <f>IF(OR(R54="Preventivo",R54="Detectivo"),"Probabilidad",IF(R54="Correctivo","Impacto",""))</f>
        <v/>
      </c>
      <c r="R54" s="52"/>
      <c r="S54" s="52"/>
      <c r="T54" s="211" t="str">
        <f t="shared" si="1"/>
        <v/>
      </c>
      <c r="U54" s="52"/>
      <c r="V54" s="52"/>
      <c r="W54" s="52"/>
      <c r="X54" s="24" t="str">
        <f>IFERROR(IF(Q54="Probabilidad",(I54-(+I54*T54)),IF(Q54="Impacto",I54,"")),"")</f>
        <v/>
      </c>
      <c r="Y54" s="54" t="str">
        <f t="shared" si="2"/>
        <v/>
      </c>
      <c r="Z54" s="55" t="str">
        <f>+X54</f>
        <v/>
      </c>
      <c r="AA54" s="54" t="str">
        <f t="shared" si="4"/>
        <v/>
      </c>
      <c r="AB54" s="207" t="str">
        <f t="shared" si="5"/>
        <v/>
      </c>
      <c r="AC54" s="54" t="str">
        <f t="shared" si="6"/>
        <v/>
      </c>
      <c r="AD54" s="57"/>
      <c r="AE54" s="216"/>
      <c r="AF54" s="48"/>
      <c r="AG54" s="59"/>
      <c r="AH54" s="59"/>
      <c r="AI54" s="58"/>
      <c r="AJ54" s="48"/>
      <c r="AK54" s="220"/>
      <c r="AL54" s="220"/>
      <c r="AM54" s="228"/>
      <c r="AN54" s="220"/>
      <c r="AO54" s="220"/>
      <c r="AP54" s="220"/>
      <c r="AQ54" s="220"/>
      <c r="AR54" s="228"/>
      <c r="AS54" s="220"/>
      <c r="AT54" s="220"/>
      <c r="AU54" s="8"/>
      <c r="AV54" s="8"/>
      <c r="AW54" s="8"/>
      <c r="AX54" s="8"/>
      <c r="AY54" s="8"/>
      <c r="AZ54" s="8"/>
      <c r="BA54" s="8"/>
      <c r="BB54" s="8"/>
      <c r="BC54" s="8"/>
      <c r="BD54" s="8"/>
      <c r="BE54" s="8"/>
      <c r="BF54" s="8"/>
      <c r="BG54" s="8"/>
      <c r="BH54" s="8"/>
      <c r="BI54" s="8"/>
      <c r="BJ54" s="8"/>
      <c r="BK54" s="8"/>
      <c r="BL54" s="8"/>
      <c r="BM54" s="8"/>
      <c r="BN54" s="8"/>
      <c r="BO54" s="8"/>
      <c r="BP54" s="8"/>
    </row>
    <row r="55" spans="1:68" ht="39" hidden="1" customHeight="1">
      <c r="A55" s="322"/>
      <c r="B55" s="286"/>
      <c r="C55" s="286"/>
      <c r="D55" s="286"/>
      <c r="E55" s="341"/>
      <c r="F55" s="286"/>
      <c r="G55" s="328"/>
      <c r="H55" s="288"/>
      <c r="I55" s="310"/>
      <c r="J55" s="312"/>
      <c r="K55" s="310">
        <f ca="1">IF(NOT(ISERROR(MATCH(J55,_xlfn.ANCHORARRAY(E66),0))),I68&amp;"Por favor no seleccionar los criterios de impacto",J55)</f>
        <v>0</v>
      </c>
      <c r="L55" s="288"/>
      <c r="M55" s="310"/>
      <c r="N55" s="333"/>
      <c r="O55" s="6">
        <v>2</v>
      </c>
      <c r="P55" s="49"/>
      <c r="Q55" s="51" t="str">
        <f>IF(OR(R55="Preventivo",R55="Detectivo"),"Probabilidad",IF(R55="Correctivo","Impacto",""))</f>
        <v/>
      </c>
      <c r="R55" s="52"/>
      <c r="S55" s="52"/>
      <c r="T55" s="53" t="str">
        <f t="shared" ref="T55:T59" si="25">IF(AND(R55="Preventivo",S55="Automático"),"50%",IF(AND(R55="Preventivo",S55="Manual"),"40%",IF(AND(R55="Detectivo",S55="Automático"),"40%",IF(AND(R55="Detectivo",S55="Manual"),"30%",IF(AND(R55="Correctivo",S55="Automático"),"35%",IF(AND(R55="Correctivo",S55="Manual"),"25%",""))))))</f>
        <v/>
      </c>
      <c r="U55" s="52"/>
      <c r="V55" s="52"/>
      <c r="W55" s="52"/>
      <c r="X55" s="24" t="str">
        <f>IFERROR(IF(AND(Q54="Probabilidad",Q55="Probabilidad"),(Z54-(+Z54*T55)),IF(Q55="Probabilidad",(I54-(+I54*T55)),IF(Q55="Impacto",Z54,""))),"")</f>
        <v/>
      </c>
      <c r="Y55" s="54" t="str">
        <f t="shared" si="2"/>
        <v/>
      </c>
      <c r="Z55" s="55" t="str">
        <f t="shared" ref="Z55:Z59" si="26">+X55</f>
        <v/>
      </c>
      <c r="AA55" s="54" t="str">
        <f t="shared" si="4"/>
        <v/>
      </c>
      <c r="AB55" s="207" t="str">
        <f t="shared" si="5"/>
        <v/>
      </c>
      <c r="AC55" s="54" t="str">
        <f t="shared" si="6"/>
        <v/>
      </c>
      <c r="AD55" s="57"/>
      <c r="AE55" s="216"/>
      <c r="AF55" s="48"/>
      <c r="AG55" s="59"/>
      <c r="AH55" s="59"/>
      <c r="AI55" s="58"/>
      <c r="AJ55" s="48"/>
      <c r="AK55" s="220"/>
      <c r="AL55" s="220"/>
      <c r="AM55" s="228"/>
      <c r="AN55" s="220"/>
      <c r="AO55" s="220"/>
      <c r="AP55" s="220"/>
      <c r="AQ55" s="220"/>
      <c r="AR55" s="228"/>
      <c r="AS55" s="220"/>
      <c r="AT55" s="220"/>
      <c r="AU55" s="8"/>
      <c r="AV55" s="8"/>
      <c r="AW55" s="8"/>
      <c r="AX55" s="8"/>
      <c r="AY55" s="8"/>
      <c r="AZ55" s="8"/>
      <c r="BA55" s="8"/>
      <c r="BB55" s="8"/>
      <c r="BC55" s="8"/>
      <c r="BD55" s="8"/>
      <c r="BE55" s="8"/>
      <c r="BF55" s="8"/>
      <c r="BG55" s="8"/>
      <c r="BH55" s="8"/>
      <c r="BI55" s="8"/>
      <c r="BJ55" s="8"/>
      <c r="BK55" s="8"/>
      <c r="BL55" s="8"/>
      <c r="BM55" s="8"/>
      <c r="BN55" s="8"/>
      <c r="BO55" s="8"/>
      <c r="BP55" s="8"/>
    </row>
    <row r="56" spans="1:68" ht="39" hidden="1" customHeight="1">
      <c r="A56" s="322"/>
      <c r="B56" s="286"/>
      <c r="C56" s="286"/>
      <c r="D56" s="286"/>
      <c r="E56" s="341"/>
      <c r="F56" s="286"/>
      <c r="G56" s="328"/>
      <c r="H56" s="288"/>
      <c r="I56" s="310"/>
      <c r="J56" s="312"/>
      <c r="K56" s="310">
        <f ca="1">IF(NOT(ISERROR(MATCH(J56,_xlfn.ANCHORARRAY(E67),0))),I69&amp;"Por favor no seleccionar los criterios de impacto",J56)</f>
        <v>0</v>
      </c>
      <c r="L56" s="288"/>
      <c r="M56" s="310"/>
      <c r="N56" s="333"/>
      <c r="O56" s="6">
        <v>3</v>
      </c>
      <c r="P56" s="50"/>
      <c r="Q56" s="51" t="str">
        <f>IF(OR(R56="Preventivo",R56="Detectivo"),"Probabilidad",IF(R56="Correctivo","Impacto",""))</f>
        <v/>
      </c>
      <c r="R56" s="52"/>
      <c r="S56" s="52"/>
      <c r="T56" s="53" t="str">
        <f t="shared" si="25"/>
        <v/>
      </c>
      <c r="U56" s="52"/>
      <c r="V56" s="52"/>
      <c r="W56" s="52"/>
      <c r="X56" s="24" t="str">
        <f>IFERROR(IF(AND(Q55="Probabilidad",Q56="Probabilidad"),(Z55-(+Z55*T56)),IF(AND(Q55="Impacto",Q56="Probabilidad"),(Z54-(+Z54*T56)),IF(Q56="Impacto",Z55,""))),"")</f>
        <v/>
      </c>
      <c r="Y56" s="54" t="str">
        <f t="shared" si="2"/>
        <v/>
      </c>
      <c r="Z56" s="55" t="str">
        <f t="shared" si="26"/>
        <v/>
      </c>
      <c r="AA56" s="54" t="str">
        <f t="shared" si="4"/>
        <v/>
      </c>
      <c r="AB56" s="207" t="str">
        <f t="shared" si="5"/>
        <v/>
      </c>
      <c r="AC56" s="56" t="str">
        <f t="shared" ref="AC56" si="27">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57"/>
      <c r="AE56" s="216"/>
      <c r="AF56" s="48"/>
      <c r="AG56" s="59"/>
      <c r="AH56" s="59"/>
      <c r="AI56" s="58"/>
      <c r="AJ56" s="48"/>
      <c r="AK56" s="220"/>
      <c r="AL56" s="220"/>
      <c r="AM56" s="228"/>
      <c r="AN56" s="220"/>
      <c r="AO56" s="220"/>
      <c r="AP56" s="220"/>
      <c r="AQ56" s="220"/>
      <c r="AR56" s="228"/>
      <c r="AS56" s="220"/>
      <c r="AT56" s="220"/>
      <c r="AU56" s="8"/>
      <c r="AV56" s="8"/>
      <c r="AW56" s="8"/>
      <c r="AX56" s="8"/>
      <c r="AY56" s="8"/>
      <c r="AZ56" s="8"/>
      <c r="BA56" s="8"/>
      <c r="BB56" s="8"/>
      <c r="BC56" s="8"/>
      <c r="BD56" s="8"/>
      <c r="BE56" s="8"/>
      <c r="BF56" s="8"/>
      <c r="BG56" s="8"/>
      <c r="BH56" s="8"/>
      <c r="BI56" s="8"/>
      <c r="BJ56" s="8"/>
      <c r="BK56" s="8"/>
      <c r="BL56" s="8"/>
      <c r="BM56" s="8"/>
      <c r="BN56" s="8"/>
      <c r="BO56" s="8"/>
      <c r="BP56" s="8"/>
    </row>
    <row r="57" spans="1:68" ht="39" hidden="1" customHeight="1">
      <c r="A57" s="322"/>
      <c r="B57" s="286"/>
      <c r="C57" s="286"/>
      <c r="D57" s="286"/>
      <c r="E57" s="341"/>
      <c r="F57" s="286"/>
      <c r="G57" s="328"/>
      <c r="H57" s="288"/>
      <c r="I57" s="310"/>
      <c r="J57" s="312"/>
      <c r="K57" s="310">
        <f ca="1">IF(NOT(ISERROR(MATCH(J57,_xlfn.ANCHORARRAY(E68),0))),I70&amp;"Por favor no seleccionar los criterios de impacto",J57)</f>
        <v>0</v>
      </c>
      <c r="L57" s="288"/>
      <c r="M57" s="310"/>
      <c r="N57" s="333"/>
      <c r="O57" s="6">
        <v>4</v>
      </c>
      <c r="P57" s="49"/>
      <c r="Q57" s="51" t="str">
        <f t="shared" ref="Q57:Q59" si="28">IF(OR(R57="Preventivo",R57="Detectivo"),"Probabilidad",IF(R57="Correctivo","Impacto",""))</f>
        <v/>
      </c>
      <c r="R57" s="52"/>
      <c r="S57" s="52"/>
      <c r="T57" s="53" t="str">
        <f t="shared" si="25"/>
        <v/>
      </c>
      <c r="U57" s="52"/>
      <c r="V57" s="52"/>
      <c r="W57" s="52"/>
      <c r="X57" s="24" t="str">
        <f t="shared" ref="X57:X59" si="29">IFERROR(IF(AND(Q56="Probabilidad",Q57="Probabilidad"),(Z56-(+Z56*T57)),IF(AND(Q56="Impacto",Q57="Probabilidad"),(Z55-(+Z55*T57)),IF(Q57="Impacto",Z56,""))),"")</f>
        <v/>
      </c>
      <c r="Y57" s="54" t="str">
        <f t="shared" si="2"/>
        <v/>
      </c>
      <c r="Z57" s="55" t="str">
        <f t="shared" si="26"/>
        <v/>
      </c>
      <c r="AA57" s="54" t="str">
        <f t="shared" si="4"/>
        <v/>
      </c>
      <c r="AB57" s="55" t="str">
        <f t="shared" ref="AB57:AB59" si="30">IFERROR(IF(AND(Q56="Impacto",Q57="Impacto"),(AB56-(+AB56*T57)),IF(AND(Q56="Probabilidad",Q57="Impacto"),(AB55-(+AB55*T57)),IF(Q57="Probabilidad",AB56,""))),"")</f>
        <v/>
      </c>
      <c r="AC57" s="56"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57"/>
      <c r="AE57" s="216"/>
      <c r="AF57" s="48"/>
      <c r="AG57" s="59"/>
      <c r="AH57" s="59"/>
      <c r="AI57" s="58"/>
      <c r="AJ57" s="48"/>
      <c r="AK57" s="220"/>
      <c r="AL57" s="220"/>
      <c r="AM57" s="228"/>
      <c r="AN57" s="220"/>
      <c r="AO57" s="220"/>
      <c r="AP57" s="220"/>
      <c r="AQ57" s="220"/>
      <c r="AR57" s="228"/>
      <c r="AS57" s="220"/>
      <c r="AT57" s="220"/>
      <c r="AU57" s="8"/>
      <c r="AV57" s="8"/>
      <c r="AW57" s="8"/>
      <c r="AX57" s="8"/>
      <c r="AY57" s="8"/>
      <c r="AZ57" s="8"/>
      <c r="BA57" s="8"/>
      <c r="BB57" s="8"/>
      <c r="BC57" s="8"/>
      <c r="BD57" s="8"/>
      <c r="BE57" s="8"/>
      <c r="BF57" s="8"/>
      <c r="BG57" s="8"/>
      <c r="BH57" s="8"/>
      <c r="BI57" s="8"/>
      <c r="BJ57" s="8"/>
      <c r="BK57" s="8"/>
      <c r="BL57" s="8"/>
      <c r="BM57" s="8"/>
      <c r="BN57" s="8"/>
      <c r="BO57" s="8"/>
      <c r="BP57" s="8"/>
    </row>
    <row r="58" spans="1:68" ht="39" hidden="1" customHeight="1">
      <c r="A58" s="322"/>
      <c r="B58" s="286"/>
      <c r="C58" s="286"/>
      <c r="D58" s="286"/>
      <c r="E58" s="341"/>
      <c r="F58" s="286"/>
      <c r="G58" s="328"/>
      <c r="H58" s="288"/>
      <c r="I58" s="310"/>
      <c r="J58" s="312"/>
      <c r="K58" s="310">
        <f ca="1">IF(NOT(ISERROR(MATCH(J58,_xlfn.ANCHORARRAY(E69),0))),I71&amp;"Por favor no seleccionar los criterios de impacto",J58)</f>
        <v>0</v>
      </c>
      <c r="L58" s="288"/>
      <c r="M58" s="310"/>
      <c r="N58" s="333"/>
      <c r="O58" s="6">
        <v>5</v>
      </c>
      <c r="P58" s="49"/>
      <c r="Q58" s="51" t="str">
        <f t="shared" si="28"/>
        <v/>
      </c>
      <c r="R58" s="52"/>
      <c r="S58" s="52"/>
      <c r="T58" s="53" t="str">
        <f t="shared" si="25"/>
        <v/>
      </c>
      <c r="U58" s="52"/>
      <c r="V58" s="52"/>
      <c r="W58" s="52"/>
      <c r="X58" s="24" t="str">
        <f t="shared" si="29"/>
        <v/>
      </c>
      <c r="Y58" s="54" t="str">
        <f t="shared" si="2"/>
        <v/>
      </c>
      <c r="Z58" s="55" t="str">
        <f t="shared" si="26"/>
        <v/>
      </c>
      <c r="AA58" s="54" t="str">
        <f t="shared" si="4"/>
        <v/>
      </c>
      <c r="AB58" s="55" t="str">
        <f t="shared" si="30"/>
        <v/>
      </c>
      <c r="AC58" s="56" t="str">
        <f t="shared" ref="AC58:AC59" si="3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57"/>
      <c r="AE58" s="216"/>
      <c r="AF58" s="48"/>
      <c r="AG58" s="59"/>
      <c r="AH58" s="59"/>
      <c r="AI58" s="58"/>
      <c r="AJ58" s="48"/>
      <c r="AK58" s="220"/>
      <c r="AL58" s="220"/>
      <c r="AM58" s="228"/>
      <c r="AN58" s="220"/>
      <c r="AO58" s="220"/>
      <c r="AP58" s="220"/>
      <c r="AQ58" s="220"/>
      <c r="AR58" s="228"/>
      <c r="AS58" s="220"/>
      <c r="AT58" s="220"/>
      <c r="AU58" s="8"/>
      <c r="AV58" s="8"/>
      <c r="AW58" s="8"/>
      <c r="AX58" s="8"/>
      <c r="AY58" s="8"/>
      <c r="AZ58" s="8"/>
      <c r="BA58" s="8"/>
      <c r="BB58" s="8"/>
      <c r="BC58" s="8"/>
      <c r="BD58" s="8"/>
      <c r="BE58" s="8"/>
      <c r="BF58" s="8"/>
      <c r="BG58" s="8"/>
      <c r="BH58" s="8"/>
      <c r="BI58" s="8"/>
      <c r="BJ58" s="8"/>
      <c r="BK58" s="8"/>
      <c r="BL58" s="8"/>
      <c r="BM58" s="8"/>
      <c r="BN58" s="8"/>
      <c r="BO58" s="8"/>
      <c r="BP58" s="8"/>
    </row>
    <row r="59" spans="1:68" ht="39" hidden="1" customHeight="1">
      <c r="A59" s="323"/>
      <c r="B59" s="324"/>
      <c r="C59" s="324"/>
      <c r="D59" s="324"/>
      <c r="E59" s="342"/>
      <c r="F59" s="324"/>
      <c r="G59" s="329"/>
      <c r="H59" s="330"/>
      <c r="I59" s="331"/>
      <c r="J59" s="313"/>
      <c r="K59" s="331">
        <f ca="1">IF(NOT(ISERROR(MATCH(J59,_xlfn.ANCHORARRAY(E70),0))),I72&amp;"Por favor no seleccionar los criterios de impacto",J59)</f>
        <v>0</v>
      </c>
      <c r="L59" s="330"/>
      <c r="M59" s="331"/>
      <c r="N59" s="334"/>
      <c r="O59" s="6">
        <v>6</v>
      </c>
      <c r="P59" s="49"/>
      <c r="Q59" s="51" t="str">
        <f t="shared" si="28"/>
        <v/>
      </c>
      <c r="R59" s="52"/>
      <c r="S59" s="52"/>
      <c r="T59" s="53" t="str">
        <f t="shared" si="25"/>
        <v/>
      </c>
      <c r="U59" s="52"/>
      <c r="V59" s="52"/>
      <c r="W59" s="52"/>
      <c r="X59" s="24" t="str">
        <f t="shared" si="29"/>
        <v/>
      </c>
      <c r="Y59" s="54" t="str">
        <f t="shared" si="2"/>
        <v/>
      </c>
      <c r="Z59" s="55" t="str">
        <f t="shared" si="26"/>
        <v/>
      </c>
      <c r="AA59" s="54" t="str">
        <f t="shared" si="4"/>
        <v/>
      </c>
      <c r="AB59" s="55" t="str">
        <f t="shared" si="30"/>
        <v/>
      </c>
      <c r="AC59" s="56" t="str">
        <f t="shared" si="31"/>
        <v/>
      </c>
      <c r="AD59" s="57"/>
      <c r="AE59" s="216"/>
      <c r="AF59" s="48"/>
      <c r="AG59" s="59"/>
      <c r="AH59" s="59"/>
      <c r="AI59" s="58"/>
      <c r="AJ59" s="48"/>
      <c r="AK59" s="220"/>
      <c r="AL59" s="220"/>
      <c r="AM59" s="228"/>
      <c r="AN59" s="220"/>
      <c r="AO59" s="220"/>
      <c r="AP59" s="220"/>
      <c r="AQ59" s="220"/>
      <c r="AR59" s="228"/>
      <c r="AS59" s="220"/>
      <c r="AT59" s="220"/>
      <c r="AU59" s="8"/>
      <c r="AV59" s="8"/>
      <c r="AW59" s="8"/>
      <c r="AX59" s="8"/>
      <c r="AY59" s="8"/>
      <c r="AZ59" s="8"/>
      <c r="BA59" s="8"/>
      <c r="BB59" s="8"/>
      <c r="BC59" s="8"/>
      <c r="BD59" s="8"/>
      <c r="BE59" s="8"/>
      <c r="BF59" s="8"/>
      <c r="BG59" s="8"/>
      <c r="BH59" s="8"/>
      <c r="BI59" s="8"/>
      <c r="BJ59" s="8"/>
      <c r="BK59" s="8"/>
      <c r="BL59" s="8"/>
      <c r="BM59" s="8"/>
      <c r="BN59" s="8"/>
      <c r="BO59" s="8"/>
      <c r="BP59" s="8"/>
    </row>
    <row r="60" spans="1:68" ht="39" hidden="1" customHeight="1">
      <c r="A60" s="321">
        <v>9</v>
      </c>
      <c r="B60" s="285"/>
      <c r="C60" s="285"/>
      <c r="D60" s="285"/>
      <c r="E60" s="340"/>
      <c r="F60" s="285"/>
      <c r="G60" s="327"/>
      <c r="H60" s="287" t="str">
        <f>IF(G60&lt;=0,"",IF(G60&lt;=2,"Muy Baja",IF(G60&lt;=24,"Baja",IF(G60&lt;=500,"Media",IF(G60&lt;=5000,"Alta","Muy Alta")))))</f>
        <v/>
      </c>
      <c r="I60" s="309" t="str">
        <f>IF(H60="","",IF(H60="Muy Baja",0.2,IF(H60="Baja",0.4,IF(H60="Media",0.6,IF(H60="Alta",0.8,IF(H60="Muy Alta",1,))))))</f>
        <v/>
      </c>
      <c r="J60" s="311"/>
      <c r="K60" s="309">
        <f ca="1">IF(NOT(ISERROR(MATCH(J60,'Tabla Impacto'!$B$221:$B$223,0))),'Tabla Impacto'!$F$223&amp;"Por favor no seleccionar los criterios de impacto(Afectación Económica o presupuestal y Pérdida Reputacional)",J60)</f>
        <v>0</v>
      </c>
      <c r="L60" s="287" t="str">
        <f ca="1">IF(OR(K60='Tabla Impacto'!$C$11,K60='Tabla Impacto'!$D$11),"Leve",IF(OR(K60='Tabla Impacto'!$C$12,K60='Tabla Impacto'!$D$12),"Menor",IF(OR(K60='Tabla Impacto'!$C$13,K60='Tabla Impacto'!$D$13),"Moderado",IF(OR(K60='Tabla Impacto'!$C$14,K60='Tabla Impacto'!$D$14),"Mayor",IF(OR(K60='Tabla Impacto'!$C$15,K60='Tabla Impacto'!$D$15),"Catastrófico","")))))</f>
        <v/>
      </c>
      <c r="M60" s="309" t="str">
        <f ca="1">IF(L60="","",IF(L60="Leve",0.2,IF(L60="Menor",0.4,IF(L60="Moderado",0.6,IF(L60="Mayor",0.8,IF(L60="Catastrófico",1,))))))</f>
        <v/>
      </c>
      <c r="N60" s="332" t="str">
        <f ca="1">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6">
        <v>1</v>
      </c>
      <c r="P60" s="49"/>
      <c r="Q60" s="51" t="str">
        <f>IF(OR(R60="Preventivo",R60="Detectivo"),"Probabilidad",IF(R60="Correctivo","Impacto",""))</f>
        <v/>
      </c>
      <c r="R60" s="52"/>
      <c r="S60" s="52"/>
      <c r="T60" s="53" t="str">
        <f>IF(AND(R60="Preventivo",S60="Automático"),"50%",IF(AND(R60="Preventivo",S60="Manual"),"40%",IF(AND(R60="Detectivo",S60="Automático"),"40%",IF(AND(R60="Detectivo",S60="Manual"),"30%",IF(AND(R60="Correctivo",S60="Automático"),"35%",IF(AND(R60="Correctivo",S60="Manual"),"25%",""))))))</f>
        <v/>
      </c>
      <c r="U60" s="52"/>
      <c r="V60" s="52"/>
      <c r="W60" s="52"/>
      <c r="X60" s="24" t="str">
        <f>IFERROR(IF(Q60="Probabilidad",(I60-(+I60*T60)),IF(Q60="Impacto",I60,"")),"")</f>
        <v/>
      </c>
      <c r="Y60" s="54" t="str">
        <f t="shared" si="2"/>
        <v/>
      </c>
      <c r="Z60" s="55" t="str">
        <f>+X60</f>
        <v/>
      </c>
      <c r="AA60" s="54" t="str">
        <f>IFERROR(IF(AB60="","",IF(AB60&lt;=0.2,"Leve",IF(AB60&lt;=0.4,"Menor",IF(AB60&lt;=0.6,"Moderado",IF(AB60&lt;=0.8,"Mayor","Catastrófico"))))),"")</f>
        <v/>
      </c>
      <c r="AB60" s="55" t="str">
        <f>IFERROR(IF(Q60="Impacto",(M60-(+M60*T60)),IF(Q60="Probabilidad",M60,"")),"")</f>
        <v/>
      </c>
      <c r="AC60" s="5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57"/>
      <c r="AE60" s="216"/>
      <c r="AF60" s="48"/>
      <c r="AG60" s="59"/>
      <c r="AH60" s="59"/>
      <c r="AI60" s="58"/>
      <c r="AJ60" s="48"/>
      <c r="AK60" s="220"/>
      <c r="AL60" s="220"/>
      <c r="AM60" s="228"/>
      <c r="AN60" s="220"/>
      <c r="AO60" s="220"/>
      <c r="AP60" s="220"/>
      <c r="AQ60" s="220"/>
      <c r="AR60" s="228"/>
      <c r="AS60" s="220"/>
      <c r="AT60" s="220"/>
      <c r="AU60" s="8"/>
      <c r="AV60" s="8"/>
      <c r="AW60" s="8"/>
      <c r="AX60" s="8"/>
      <c r="AY60" s="8"/>
      <c r="AZ60" s="8"/>
      <c r="BA60" s="8"/>
      <c r="BB60" s="8"/>
      <c r="BC60" s="8"/>
      <c r="BD60" s="8"/>
      <c r="BE60" s="8"/>
      <c r="BF60" s="8"/>
      <c r="BG60" s="8"/>
      <c r="BH60" s="8"/>
      <c r="BI60" s="8"/>
      <c r="BJ60" s="8"/>
      <c r="BK60" s="8"/>
      <c r="BL60" s="8"/>
      <c r="BM60" s="8"/>
      <c r="BN60" s="8"/>
      <c r="BO60" s="8"/>
      <c r="BP60" s="8"/>
    </row>
    <row r="61" spans="1:68" ht="39" hidden="1" customHeight="1">
      <c r="A61" s="322"/>
      <c r="B61" s="286"/>
      <c r="C61" s="286"/>
      <c r="D61" s="286"/>
      <c r="E61" s="341"/>
      <c r="F61" s="286"/>
      <c r="G61" s="328"/>
      <c r="H61" s="288"/>
      <c r="I61" s="310"/>
      <c r="J61" s="312"/>
      <c r="K61" s="310">
        <f ca="1">IF(NOT(ISERROR(MATCH(J61,_xlfn.ANCHORARRAY(E72),0))),I74&amp;"Por favor no seleccionar los criterios de impacto",J61)</f>
        <v>0</v>
      </c>
      <c r="L61" s="288"/>
      <c r="M61" s="310"/>
      <c r="N61" s="333"/>
      <c r="O61" s="6">
        <v>2</v>
      </c>
      <c r="P61" s="49"/>
      <c r="Q61" s="51" t="str">
        <f>IF(OR(R61="Preventivo",R61="Detectivo"),"Probabilidad",IF(R61="Correctivo","Impacto",""))</f>
        <v/>
      </c>
      <c r="R61" s="52"/>
      <c r="S61" s="52"/>
      <c r="T61" s="53" t="str">
        <f t="shared" ref="T61:T65" si="32">IF(AND(R61="Preventivo",S61="Automático"),"50%",IF(AND(R61="Preventivo",S61="Manual"),"40%",IF(AND(R61="Detectivo",S61="Automático"),"40%",IF(AND(R61="Detectivo",S61="Manual"),"30%",IF(AND(R61="Correctivo",S61="Automático"),"35%",IF(AND(R61="Correctivo",S61="Manual"),"25%",""))))))</f>
        <v/>
      </c>
      <c r="U61" s="52"/>
      <c r="V61" s="52"/>
      <c r="W61" s="52"/>
      <c r="X61" s="24" t="str">
        <f>IFERROR(IF(AND(Q60="Probabilidad",Q61="Probabilidad"),(Z60-(+Z60*T61)),IF(Q61="Probabilidad",(I60-(+I60*T61)),IF(Q61="Impacto",Z60,""))),"")</f>
        <v/>
      </c>
      <c r="Y61" s="54" t="str">
        <f t="shared" ref="Y61:Y71" si="33">IFERROR(IF(X61="","",IF(X61&lt;=0.2,"Muy Baja",IF(X61&lt;=0.4,"Baja",IF(X61&lt;=0.6,"Media",IF(X61&lt;=0.8,"Alta","Muy Alta"))))),"")</f>
        <v/>
      </c>
      <c r="Z61" s="55" t="str">
        <f t="shared" ref="Z61:Z65" si="34">+X61</f>
        <v/>
      </c>
      <c r="AA61" s="54" t="str">
        <f t="shared" ref="AA61:AA71" si="35">IFERROR(IF(AB61="","",IF(AB61&lt;=0.2,"Leve",IF(AB61&lt;=0.4,"Menor",IF(AB61&lt;=0.6,"Moderado",IF(AB61&lt;=0.8,"Mayor","Catastrófico"))))),"")</f>
        <v/>
      </c>
      <c r="AB61" s="55" t="str">
        <f>IFERROR(IF(AND(Q60="Impacto",Q61="Impacto"),(AB54-(+AB54*T61)),IF(Q61="Impacto",($M$60-(+$M$60*T61)),IF(Q61="Probabilidad",AB54,""))),"")</f>
        <v/>
      </c>
      <c r="AC61" s="56" t="str">
        <f t="shared" ref="AC61:AC62" si="36">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57"/>
      <c r="AE61" s="216"/>
      <c r="AF61" s="48"/>
      <c r="AG61" s="59"/>
      <c r="AH61" s="59"/>
      <c r="AI61" s="58"/>
      <c r="AJ61" s="48"/>
      <c r="AK61" s="220"/>
      <c r="AL61" s="220"/>
      <c r="AM61" s="228"/>
      <c r="AN61" s="220"/>
      <c r="AO61" s="220"/>
      <c r="AP61" s="220"/>
      <c r="AQ61" s="220"/>
      <c r="AR61" s="228"/>
      <c r="AS61" s="220"/>
      <c r="AT61" s="220"/>
      <c r="AU61" s="8"/>
      <c r="AV61" s="8"/>
      <c r="AW61" s="8"/>
      <c r="AX61" s="8"/>
      <c r="AY61" s="8"/>
      <c r="AZ61" s="8"/>
      <c r="BA61" s="8"/>
      <c r="BB61" s="8"/>
      <c r="BC61" s="8"/>
      <c r="BD61" s="8"/>
      <c r="BE61" s="8"/>
      <c r="BF61" s="8"/>
      <c r="BG61" s="8"/>
      <c r="BH61" s="8"/>
      <c r="BI61" s="8"/>
      <c r="BJ61" s="8"/>
      <c r="BK61" s="8"/>
      <c r="BL61" s="8"/>
      <c r="BM61" s="8"/>
      <c r="BN61" s="8"/>
      <c r="BO61" s="8"/>
      <c r="BP61" s="8"/>
    </row>
    <row r="62" spans="1:68" ht="39" hidden="1" customHeight="1">
      <c r="A62" s="322"/>
      <c r="B62" s="286"/>
      <c r="C62" s="286"/>
      <c r="D62" s="286"/>
      <c r="E62" s="341"/>
      <c r="F62" s="286"/>
      <c r="G62" s="328"/>
      <c r="H62" s="288"/>
      <c r="I62" s="310"/>
      <c r="J62" s="312"/>
      <c r="K62" s="310">
        <f ca="1">IF(NOT(ISERROR(MATCH(J62,_xlfn.ANCHORARRAY(E73),0))),I75&amp;"Por favor no seleccionar los criterios de impacto",J62)</f>
        <v>0</v>
      </c>
      <c r="L62" s="288"/>
      <c r="M62" s="310"/>
      <c r="N62" s="333"/>
      <c r="O62" s="6">
        <v>3</v>
      </c>
      <c r="P62" s="50"/>
      <c r="Q62" s="51" t="str">
        <f>IF(OR(R62="Preventivo",R62="Detectivo"),"Probabilidad",IF(R62="Correctivo","Impacto",""))</f>
        <v/>
      </c>
      <c r="R62" s="52"/>
      <c r="S62" s="52"/>
      <c r="T62" s="53" t="str">
        <f t="shared" si="32"/>
        <v/>
      </c>
      <c r="U62" s="52"/>
      <c r="V62" s="52"/>
      <c r="W62" s="52"/>
      <c r="X62" s="24" t="str">
        <f>IFERROR(IF(AND(Q61="Probabilidad",Q62="Probabilidad"),(Z61-(+Z61*T62)),IF(AND(Q61="Impacto",Q62="Probabilidad"),(Z60-(+Z60*T62)),IF(Q62="Impacto",Z61,""))),"")</f>
        <v/>
      </c>
      <c r="Y62" s="54" t="str">
        <f t="shared" si="33"/>
        <v/>
      </c>
      <c r="Z62" s="55" t="str">
        <f t="shared" si="34"/>
        <v/>
      </c>
      <c r="AA62" s="54" t="str">
        <f t="shared" si="35"/>
        <v/>
      </c>
      <c r="AB62" s="55" t="str">
        <f>IFERROR(IF(AND(Q61="Impacto",Q62="Impacto"),(AB61-(+AB61*T62)),IF(AND(Q61="Probabilidad",Q62="Impacto"),(AB60-(+AB60*T62)),IF(Q62="Probabilidad",AB61,""))),"")</f>
        <v/>
      </c>
      <c r="AC62" s="56" t="str">
        <f t="shared" si="36"/>
        <v/>
      </c>
      <c r="AD62" s="57"/>
      <c r="AE62" s="216"/>
      <c r="AF62" s="48"/>
      <c r="AG62" s="59"/>
      <c r="AH62" s="59"/>
      <c r="AI62" s="58"/>
      <c r="AJ62" s="48"/>
      <c r="AK62" s="220"/>
      <c r="AL62" s="220"/>
      <c r="AM62" s="228"/>
      <c r="AN62" s="220"/>
      <c r="AO62" s="220"/>
      <c r="AP62" s="220"/>
      <c r="AQ62" s="220"/>
      <c r="AR62" s="228"/>
      <c r="AS62" s="220"/>
      <c r="AT62" s="220"/>
      <c r="AU62" s="8"/>
      <c r="AV62" s="8"/>
      <c r="AW62" s="8"/>
      <c r="AX62" s="8"/>
      <c r="AY62" s="8"/>
      <c r="AZ62" s="8"/>
      <c r="BA62" s="8"/>
      <c r="BB62" s="8"/>
      <c r="BC62" s="8"/>
      <c r="BD62" s="8"/>
      <c r="BE62" s="8"/>
      <c r="BF62" s="8"/>
      <c r="BG62" s="8"/>
      <c r="BH62" s="8"/>
      <c r="BI62" s="8"/>
      <c r="BJ62" s="8"/>
      <c r="BK62" s="8"/>
      <c r="BL62" s="8"/>
      <c r="BM62" s="8"/>
      <c r="BN62" s="8"/>
      <c r="BO62" s="8"/>
      <c r="BP62" s="8"/>
    </row>
    <row r="63" spans="1:68" ht="39" hidden="1" customHeight="1">
      <c r="A63" s="322"/>
      <c r="B63" s="286"/>
      <c r="C63" s="286"/>
      <c r="D63" s="286"/>
      <c r="E63" s="341"/>
      <c r="F63" s="286"/>
      <c r="G63" s="328"/>
      <c r="H63" s="288"/>
      <c r="I63" s="310"/>
      <c r="J63" s="312"/>
      <c r="K63" s="310">
        <f ca="1">IF(NOT(ISERROR(MATCH(J63,_xlfn.ANCHORARRAY(E74),0))),I76&amp;"Por favor no seleccionar los criterios de impacto",J63)</f>
        <v>0</v>
      </c>
      <c r="L63" s="288"/>
      <c r="M63" s="310"/>
      <c r="N63" s="333"/>
      <c r="O63" s="6">
        <v>4</v>
      </c>
      <c r="P63" s="49"/>
      <c r="Q63" s="51" t="str">
        <f t="shared" ref="Q63:Q65" si="37">IF(OR(R63="Preventivo",R63="Detectivo"),"Probabilidad",IF(R63="Correctivo","Impacto",""))</f>
        <v/>
      </c>
      <c r="R63" s="52"/>
      <c r="S63" s="52"/>
      <c r="T63" s="53" t="str">
        <f t="shared" si="32"/>
        <v/>
      </c>
      <c r="U63" s="52"/>
      <c r="V63" s="52"/>
      <c r="W63" s="52"/>
      <c r="X63" s="24" t="str">
        <f t="shared" ref="X63:X65" si="38">IFERROR(IF(AND(Q62="Probabilidad",Q63="Probabilidad"),(Z62-(+Z62*T63)),IF(AND(Q62="Impacto",Q63="Probabilidad"),(Z61-(+Z61*T63)),IF(Q63="Impacto",Z62,""))),"")</f>
        <v/>
      </c>
      <c r="Y63" s="54" t="str">
        <f t="shared" si="33"/>
        <v/>
      </c>
      <c r="Z63" s="55" t="str">
        <f t="shared" si="34"/>
        <v/>
      </c>
      <c r="AA63" s="54" t="str">
        <f t="shared" si="35"/>
        <v/>
      </c>
      <c r="AB63" s="55" t="str">
        <f t="shared" ref="AB63:AB65" si="39">IFERROR(IF(AND(Q62="Impacto",Q63="Impacto"),(AB62-(+AB62*T63)),IF(AND(Q62="Probabilidad",Q63="Impacto"),(AB61-(+AB61*T63)),IF(Q63="Probabilidad",AB62,""))),"")</f>
        <v/>
      </c>
      <c r="AC63" s="56"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57"/>
      <c r="AE63" s="216"/>
      <c r="AF63" s="48"/>
      <c r="AG63" s="59"/>
      <c r="AH63" s="59"/>
      <c r="AI63" s="58"/>
      <c r="AJ63" s="48"/>
      <c r="AK63" s="220"/>
      <c r="AL63" s="220"/>
      <c r="AM63" s="228"/>
      <c r="AN63" s="220"/>
      <c r="AO63" s="220"/>
      <c r="AP63" s="220"/>
      <c r="AQ63" s="220"/>
      <c r="AR63" s="228"/>
      <c r="AS63" s="220"/>
      <c r="AT63" s="220"/>
      <c r="AU63" s="8"/>
      <c r="AV63" s="8"/>
      <c r="AW63" s="8"/>
      <c r="AX63" s="8"/>
      <c r="AY63" s="8"/>
      <c r="AZ63" s="8"/>
      <c r="BA63" s="8"/>
      <c r="BB63" s="8"/>
      <c r="BC63" s="8"/>
      <c r="BD63" s="8"/>
      <c r="BE63" s="8"/>
      <c r="BF63" s="8"/>
      <c r="BG63" s="8"/>
      <c r="BH63" s="8"/>
      <c r="BI63" s="8"/>
      <c r="BJ63" s="8"/>
      <c r="BK63" s="8"/>
      <c r="BL63" s="8"/>
      <c r="BM63" s="8"/>
      <c r="BN63" s="8"/>
      <c r="BO63" s="8"/>
      <c r="BP63" s="8"/>
    </row>
    <row r="64" spans="1:68" ht="39" hidden="1" customHeight="1">
      <c r="A64" s="322"/>
      <c r="B64" s="286"/>
      <c r="C64" s="286"/>
      <c r="D64" s="286"/>
      <c r="E64" s="341"/>
      <c r="F64" s="286"/>
      <c r="G64" s="328"/>
      <c r="H64" s="288"/>
      <c r="I64" s="310"/>
      <c r="J64" s="312"/>
      <c r="K64" s="310">
        <f ca="1">IF(NOT(ISERROR(MATCH(J64,_xlfn.ANCHORARRAY(E75),0))),I77&amp;"Por favor no seleccionar los criterios de impacto",J64)</f>
        <v>0</v>
      </c>
      <c r="L64" s="288"/>
      <c r="M64" s="310"/>
      <c r="N64" s="333"/>
      <c r="O64" s="6">
        <v>5</v>
      </c>
      <c r="P64" s="49"/>
      <c r="Q64" s="51" t="str">
        <f t="shared" si="37"/>
        <v/>
      </c>
      <c r="R64" s="52"/>
      <c r="S64" s="52"/>
      <c r="T64" s="53" t="str">
        <f t="shared" si="32"/>
        <v/>
      </c>
      <c r="U64" s="52"/>
      <c r="V64" s="52"/>
      <c r="W64" s="52"/>
      <c r="X64" s="24" t="str">
        <f t="shared" si="38"/>
        <v/>
      </c>
      <c r="Y64" s="54" t="str">
        <f t="shared" si="33"/>
        <v/>
      </c>
      <c r="Z64" s="55" t="str">
        <f t="shared" si="34"/>
        <v/>
      </c>
      <c r="AA64" s="54" t="str">
        <f t="shared" si="35"/>
        <v/>
      </c>
      <c r="AB64" s="55" t="str">
        <f t="shared" si="39"/>
        <v/>
      </c>
      <c r="AC64" s="56" t="str">
        <f t="shared" ref="AC64:AC65" si="40">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57"/>
      <c r="AE64" s="216"/>
      <c r="AF64" s="48"/>
      <c r="AG64" s="59"/>
      <c r="AH64" s="59"/>
      <c r="AI64" s="58"/>
      <c r="AJ64" s="48"/>
      <c r="AK64" s="220"/>
      <c r="AL64" s="220"/>
      <c r="AM64" s="228"/>
      <c r="AN64" s="220"/>
      <c r="AO64" s="220"/>
      <c r="AP64" s="220"/>
      <c r="AQ64" s="220"/>
      <c r="AR64" s="228"/>
      <c r="AS64" s="220"/>
      <c r="AT64" s="220"/>
      <c r="AU64" s="8"/>
      <c r="AV64" s="8"/>
      <c r="AW64" s="8"/>
      <c r="AX64" s="8"/>
      <c r="AY64" s="8"/>
      <c r="AZ64" s="8"/>
      <c r="BA64" s="8"/>
      <c r="BB64" s="8"/>
      <c r="BC64" s="8"/>
      <c r="BD64" s="8"/>
      <c r="BE64" s="8"/>
      <c r="BF64" s="8"/>
      <c r="BG64" s="8"/>
      <c r="BH64" s="8"/>
      <c r="BI64" s="8"/>
      <c r="BJ64" s="8"/>
      <c r="BK64" s="8"/>
      <c r="BL64" s="8"/>
      <c r="BM64" s="8"/>
      <c r="BN64" s="8"/>
      <c r="BO64" s="8"/>
      <c r="BP64" s="8"/>
    </row>
    <row r="65" spans="1:68" ht="39" hidden="1" customHeight="1">
      <c r="A65" s="323"/>
      <c r="B65" s="324"/>
      <c r="C65" s="324"/>
      <c r="D65" s="324"/>
      <c r="E65" s="342"/>
      <c r="F65" s="324"/>
      <c r="G65" s="329"/>
      <c r="H65" s="330"/>
      <c r="I65" s="331"/>
      <c r="J65" s="313"/>
      <c r="K65" s="331">
        <f ca="1">IF(NOT(ISERROR(MATCH(J65,_xlfn.ANCHORARRAY(E76),0))),I79&amp;"Por favor no seleccionar los criterios de impacto",J65)</f>
        <v>0</v>
      </c>
      <c r="L65" s="330"/>
      <c r="M65" s="331"/>
      <c r="N65" s="334"/>
      <c r="O65" s="6">
        <v>6</v>
      </c>
      <c r="P65" s="49"/>
      <c r="Q65" s="51" t="str">
        <f t="shared" si="37"/>
        <v/>
      </c>
      <c r="R65" s="52"/>
      <c r="S65" s="52"/>
      <c r="T65" s="53" t="str">
        <f t="shared" si="32"/>
        <v/>
      </c>
      <c r="U65" s="52"/>
      <c r="V65" s="52"/>
      <c r="W65" s="52"/>
      <c r="X65" s="24" t="str">
        <f t="shared" si="38"/>
        <v/>
      </c>
      <c r="Y65" s="54" t="str">
        <f t="shared" si="33"/>
        <v/>
      </c>
      <c r="Z65" s="55" t="str">
        <f t="shared" si="34"/>
        <v/>
      </c>
      <c r="AA65" s="54" t="str">
        <f t="shared" si="35"/>
        <v/>
      </c>
      <c r="AB65" s="55" t="str">
        <f t="shared" si="39"/>
        <v/>
      </c>
      <c r="AC65" s="56" t="str">
        <f t="shared" si="40"/>
        <v/>
      </c>
      <c r="AD65" s="57"/>
      <c r="AE65" s="216"/>
      <c r="AF65" s="48"/>
      <c r="AG65" s="59"/>
      <c r="AH65" s="59"/>
      <c r="AI65" s="58"/>
      <c r="AJ65" s="48"/>
      <c r="AK65" s="220"/>
      <c r="AL65" s="220"/>
      <c r="AM65" s="228"/>
      <c r="AN65" s="220"/>
      <c r="AO65" s="220"/>
      <c r="AP65" s="220"/>
      <c r="AQ65" s="220"/>
      <c r="AR65" s="228"/>
      <c r="AS65" s="220"/>
      <c r="AT65" s="220"/>
      <c r="AU65" s="8"/>
      <c r="AV65" s="8"/>
      <c r="AW65" s="8"/>
      <c r="AX65" s="8"/>
      <c r="AY65" s="8"/>
      <c r="AZ65" s="8"/>
      <c r="BA65" s="8"/>
      <c r="BB65" s="8"/>
      <c r="BC65" s="8"/>
      <c r="BD65" s="8"/>
      <c r="BE65" s="8"/>
      <c r="BF65" s="8"/>
      <c r="BG65" s="8"/>
      <c r="BH65" s="8"/>
      <c r="BI65" s="8"/>
      <c r="BJ65" s="8"/>
      <c r="BK65" s="8"/>
      <c r="BL65" s="8"/>
      <c r="BM65" s="8"/>
      <c r="BN65" s="8"/>
      <c r="BO65" s="8"/>
      <c r="BP65" s="8"/>
    </row>
    <row r="66" spans="1:68" ht="39" hidden="1" customHeight="1">
      <c r="A66" s="321">
        <v>10</v>
      </c>
      <c r="B66" s="285"/>
      <c r="C66" s="285"/>
      <c r="D66" s="285"/>
      <c r="E66" s="340"/>
      <c r="F66" s="285"/>
      <c r="G66" s="327"/>
      <c r="H66" s="287" t="str">
        <f>IF(G66&lt;=0,"",IF(G66&lt;=2,"Muy Baja",IF(G66&lt;=24,"Baja",IF(G66&lt;=500,"Media",IF(G66&lt;=5000,"Alta","Muy Alta")))))</f>
        <v/>
      </c>
      <c r="I66" s="309" t="str">
        <f>IF(H66="","",IF(H66="Muy Baja",0.2,IF(H66="Baja",0.4,IF(H66="Media",0.6,IF(H66="Alta",0.8,IF(H66="Muy Alta",1,))))))</f>
        <v/>
      </c>
      <c r="J66" s="311"/>
      <c r="K66" s="309">
        <f ca="1">IF(NOT(ISERROR(MATCH(J66,'Tabla Impacto'!$B$221:$B$223,0))),'Tabla Impacto'!$F$223&amp;"Por favor no seleccionar los criterios de impacto(Afectación Económica o presupuestal y Pérdida Reputacional)",J66)</f>
        <v>0</v>
      </c>
      <c r="L66" s="287" t="str">
        <f ca="1">IF(OR(K66='Tabla Impacto'!$C$11,K66='Tabla Impacto'!$D$11),"Leve",IF(OR(K66='Tabla Impacto'!$C$12,K66='Tabla Impacto'!$D$12),"Menor",IF(OR(K66='Tabla Impacto'!$C$13,K66='Tabla Impacto'!$D$13),"Moderado",IF(OR(K66='Tabla Impacto'!$C$14,K66='Tabla Impacto'!$D$14),"Mayor",IF(OR(K66='Tabla Impacto'!$C$15,K66='Tabla Impacto'!$D$15),"Catastrófico","")))))</f>
        <v/>
      </c>
      <c r="M66" s="309" t="str">
        <f ca="1">IF(L66="","",IF(L66="Leve",0.2,IF(L66="Menor",0.4,IF(L66="Moderado",0.6,IF(L66="Mayor",0.8,IF(L66="Catastrófico",1,))))))</f>
        <v/>
      </c>
      <c r="N66" s="332" t="str">
        <f ca="1">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6">
        <v>1</v>
      </c>
      <c r="P66" s="49"/>
      <c r="Q66" s="51" t="str">
        <f>IF(OR(R66="Preventivo",R66="Detectivo"),"Probabilidad",IF(R66="Correctivo","Impacto",""))</f>
        <v/>
      </c>
      <c r="R66" s="52"/>
      <c r="S66" s="52"/>
      <c r="T66" s="53" t="str">
        <f>IF(AND(R66="Preventivo",S66="Automático"),"50%",IF(AND(R66="Preventivo",S66="Manual"),"40%",IF(AND(R66="Detectivo",S66="Automático"),"40%",IF(AND(R66="Detectivo",S66="Manual"),"30%",IF(AND(R66="Correctivo",S66="Automático"),"35%",IF(AND(R66="Correctivo",S66="Manual"),"25%",""))))))</f>
        <v/>
      </c>
      <c r="U66" s="52"/>
      <c r="V66" s="52"/>
      <c r="W66" s="52"/>
      <c r="X66" s="24" t="str">
        <f>IFERROR(IF(Q66="Probabilidad",(I66-(+I66*T66)),IF(Q66="Impacto",I66,"")),"")</f>
        <v/>
      </c>
      <c r="Y66" s="54" t="str">
        <f>IFERROR(IF(X66="","",IF(X66&lt;=0.2,"Muy Baja",IF(X66&lt;=0.4,"Baja",IF(X66&lt;=0.6,"Media",IF(X66&lt;=0.8,"Alta","Muy Alta"))))),"")</f>
        <v/>
      </c>
      <c r="Z66" s="55" t="str">
        <f>+X66</f>
        <v/>
      </c>
      <c r="AA66" s="54" t="str">
        <f>IFERROR(IF(AB66="","",IF(AB66&lt;=0.2,"Leve",IF(AB66&lt;=0.4,"Menor",IF(AB66&lt;=0.6,"Moderado",IF(AB66&lt;=0.8,"Mayor","Catastrófico"))))),"")</f>
        <v/>
      </c>
      <c r="AB66" s="55" t="str">
        <f>IFERROR(IF(Q66="Impacto",(M66-(+M66*T66)),IF(Q66="Probabilidad",M66,"")),"")</f>
        <v/>
      </c>
      <c r="AC66" s="5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57"/>
      <c r="AE66" s="216"/>
      <c r="AF66" s="48"/>
      <c r="AG66" s="59"/>
      <c r="AH66" s="59"/>
      <c r="AI66" s="58"/>
      <c r="AJ66" s="48"/>
      <c r="AK66" s="220"/>
      <c r="AL66" s="220"/>
      <c r="AM66" s="228"/>
      <c r="AN66" s="220"/>
      <c r="AO66" s="220"/>
      <c r="AP66" s="220"/>
      <c r="AQ66" s="220"/>
      <c r="AR66" s="228"/>
      <c r="AS66" s="220"/>
      <c r="AT66" s="220"/>
      <c r="AU66" s="8"/>
      <c r="AV66" s="8"/>
      <c r="AW66" s="8"/>
      <c r="AX66" s="8"/>
      <c r="AY66" s="8"/>
      <c r="AZ66" s="8"/>
      <c r="BA66" s="8"/>
      <c r="BB66" s="8"/>
      <c r="BC66" s="8"/>
      <c r="BD66" s="8"/>
      <c r="BE66" s="8"/>
      <c r="BF66" s="8"/>
      <c r="BG66" s="8"/>
      <c r="BH66" s="8"/>
      <c r="BI66" s="8"/>
      <c r="BJ66" s="8"/>
      <c r="BK66" s="8"/>
      <c r="BL66" s="8"/>
      <c r="BM66" s="8"/>
      <c r="BN66" s="8"/>
      <c r="BO66" s="8"/>
      <c r="BP66" s="8"/>
    </row>
    <row r="67" spans="1:68" ht="39" hidden="1" customHeight="1">
      <c r="A67" s="322"/>
      <c r="B67" s="286"/>
      <c r="C67" s="286"/>
      <c r="D67" s="286"/>
      <c r="E67" s="341"/>
      <c r="F67" s="286"/>
      <c r="G67" s="328"/>
      <c r="H67" s="288"/>
      <c r="I67" s="310"/>
      <c r="J67" s="312"/>
      <c r="K67" s="310">
        <f ca="1">IF(NOT(ISERROR(MATCH(J67,_xlfn.ANCHORARRAY(E79),0))),I81&amp;"Por favor no seleccionar los criterios de impacto",J67)</f>
        <v>0</v>
      </c>
      <c r="L67" s="288"/>
      <c r="M67" s="310"/>
      <c r="N67" s="333"/>
      <c r="O67" s="6">
        <v>2</v>
      </c>
      <c r="P67" s="49"/>
      <c r="Q67" s="51" t="str">
        <f>IF(OR(R67="Preventivo",R67="Detectivo"),"Probabilidad",IF(R67="Correctivo","Impacto",""))</f>
        <v/>
      </c>
      <c r="R67" s="52"/>
      <c r="S67" s="52"/>
      <c r="T67" s="53" t="str">
        <f t="shared" ref="T67:T71" si="41">IF(AND(R67="Preventivo",S67="Automático"),"50%",IF(AND(R67="Preventivo",S67="Manual"),"40%",IF(AND(R67="Detectivo",S67="Automático"),"40%",IF(AND(R67="Detectivo",S67="Manual"),"30%",IF(AND(R67="Correctivo",S67="Automático"),"35%",IF(AND(R67="Correctivo",S67="Manual"),"25%",""))))))</f>
        <v/>
      </c>
      <c r="U67" s="52"/>
      <c r="V67" s="52"/>
      <c r="W67" s="52"/>
      <c r="X67" s="24" t="str">
        <f>IFERROR(IF(AND(Q66="Probabilidad",Q67="Probabilidad"),(Z66-(+Z66*T67)),IF(Q67="Probabilidad",(I66-(+I66*T67)),IF(Q67="Impacto",Z66,""))),"")</f>
        <v/>
      </c>
      <c r="Y67" s="54" t="str">
        <f t="shared" si="33"/>
        <v/>
      </c>
      <c r="Z67" s="55" t="str">
        <f t="shared" ref="Z67:Z71" si="42">+X67</f>
        <v/>
      </c>
      <c r="AA67" s="54" t="str">
        <f t="shared" si="35"/>
        <v/>
      </c>
      <c r="AB67" s="55" t="str">
        <f>IFERROR(IF(AND(Q66="Impacto",Q67="Impacto"),(AB60-(+AB60*T67)),IF(Q67="Impacto",($M$66-(+$M$66*T67)),IF(Q67="Probabilidad",AB60,""))),"")</f>
        <v/>
      </c>
      <c r="AC67" s="56" t="str">
        <f t="shared" ref="AC67:AC68" si="43">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57"/>
      <c r="AE67" s="216"/>
      <c r="AF67" s="48"/>
      <c r="AG67" s="59"/>
      <c r="AH67" s="59"/>
      <c r="AI67" s="58"/>
      <c r="AJ67" s="48"/>
      <c r="AK67" s="220"/>
      <c r="AL67" s="220"/>
      <c r="AM67" s="228"/>
      <c r="AN67" s="220"/>
      <c r="AO67" s="220"/>
      <c r="AP67" s="220"/>
      <c r="AQ67" s="220"/>
      <c r="AR67" s="228"/>
      <c r="AS67" s="220"/>
      <c r="AT67" s="220"/>
    </row>
    <row r="68" spans="1:68" ht="39" hidden="1" customHeight="1">
      <c r="A68" s="322"/>
      <c r="B68" s="286"/>
      <c r="C68" s="286"/>
      <c r="D68" s="286"/>
      <c r="E68" s="341"/>
      <c r="F68" s="286"/>
      <c r="G68" s="328"/>
      <c r="H68" s="288"/>
      <c r="I68" s="310"/>
      <c r="J68" s="312"/>
      <c r="K68" s="310">
        <f ca="1">IF(NOT(ISERROR(MATCH(J68,_xlfn.ANCHORARRAY(E80),0))),I82&amp;"Por favor no seleccionar los criterios de impacto",J68)</f>
        <v>0</v>
      </c>
      <c r="L68" s="288"/>
      <c r="M68" s="310"/>
      <c r="N68" s="333"/>
      <c r="O68" s="6">
        <v>3</v>
      </c>
      <c r="P68" s="50"/>
      <c r="Q68" s="51" t="str">
        <f>IF(OR(R68="Preventivo",R68="Detectivo"),"Probabilidad",IF(R68="Correctivo","Impacto",""))</f>
        <v/>
      </c>
      <c r="R68" s="52"/>
      <c r="S68" s="52"/>
      <c r="T68" s="53" t="str">
        <f t="shared" si="41"/>
        <v/>
      </c>
      <c r="U68" s="52"/>
      <c r="V68" s="52"/>
      <c r="W68" s="52"/>
      <c r="X68" s="24" t="str">
        <f>IFERROR(IF(AND(Q67="Probabilidad",Q68="Probabilidad"),(Z67-(+Z67*T68)),IF(AND(Q67="Impacto",Q68="Probabilidad"),(Z66-(+Z66*T68)),IF(Q68="Impacto",Z67,""))),"")</f>
        <v/>
      </c>
      <c r="Y68" s="54" t="str">
        <f t="shared" si="33"/>
        <v/>
      </c>
      <c r="Z68" s="55" t="str">
        <f t="shared" si="42"/>
        <v/>
      </c>
      <c r="AA68" s="54" t="str">
        <f t="shared" si="35"/>
        <v/>
      </c>
      <c r="AB68" s="55" t="str">
        <f>IFERROR(IF(AND(Q67="Impacto",Q68="Impacto"),(AB67-(+AB67*T68)),IF(AND(Q67="Probabilidad",Q68="Impacto"),(AB66-(+AB66*T68)),IF(Q68="Probabilidad",AB67,""))),"")</f>
        <v/>
      </c>
      <c r="AC68" s="56" t="str">
        <f t="shared" si="43"/>
        <v/>
      </c>
      <c r="AD68" s="57"/>
      <c r="AE68" s="216"/>
      <c r="AF68" s="48"/>
      <c r="AG68" s="59"/>
      <c r="AH68" s="59"/>
      <c r="AI68" s="58"/>
      <c r="AJ68" s="48"/>
      <c r="AK68" s="220"/>
      <c r="AL68" s="220"/>
      <c r="AM68" s="228"/>
      <c r="AN68" s="220"/>
      <c r="AO68" s="220"/>
      <c r="AP68" s="220"/>
      <c r="AQ68" s="220"/>
      <c r="AR68" s="228"/>
      <c r="AS68" s="220"/>
      <c r="AT68" s="220"/>
    </row>
    <row r="69" spans="1:68" ht="39" hidden="1" customHeight="1">
      <c r="A69" s="322"/>
      <c r="B69" s="286"/>
      <c r="C69" s="286"/>
      <c r="D69" s="286"/>
      <c r="E69" s="341"/>
      <c r="F69" s="286"/>
      <c r="G69" s="328"/>
      <c r="H69" s="288"/>
      <c r="I69" s="310"/>
      <c r="J69" s="312"/>
      <c r="K69" s="310">
        <f ca="1">IF(NOT(ISERROR(MATCH(J69,_xlfn.ANCHORARRAY(E81),0))),I83&amp;"Por favor no seleccionar los criterios de impacto",J69)</f>
        <v>0</v>
      </c>
      <c r="L69" s="288"/>
      <c r="M69" s="310"/>
      <c r="N69" s="333"/>
      <c r="O69" s="6">
        <v>4</v>
      </c>
      <c r="P69" s="49"/>
      <c r="Q69" s="51" t="str">
        <f t="shared" ref="Q69:Q71" si="44">IF(OR(R69="Preventivo",R69="Detectivo"),"Probabilidad",IF(R69="Correctivo","Impacto",""))</f>
        <v/>
      </c>
      <c r="R69" s="52"/>
      <c r="S69" s="52"/>
      <c r="T69" s="53" t="str">
        <f t="shared" si="41"/>
        <v/>
      </c>
      <c r="U69" s="52"/>
      <c r="V69" s="52"/>
      <c r="W69" s="52"/>
      <c r="X69" s="24" t="str">
        <f t="shared" ref="X69:X71" si="45">IFERROR(IF(AND(Q68="Probabilidad",Q69="Probabilidad"),(Z68-(+Z68*T69)),IF(AND(Q68="Impacto",Q69="Probabilidad"),(Z67-(+Z67*T69)),IF(Q69="Impacto",Z68,""))),"")</f>
        <v/>
      </c>
      <c r="Y69" s="54" t="str">
        <f t="shared" si="33"/>
        <v/>
      </c>
      <c r="Z69" s="55" t="str">
        <f t="shared" si="42"/>
        <v/>
      </c>
      <c r="AA69" s="54" t="str">
        <f t="shared" si="35"/>
        <v/>
      </c>
      <c r="AB69" s="55" t="str">
        <f t="shared" ref="AB69:AB71" si="46">IFERROR(IF(AND(Q68="Impacto",Q69="Impacto"),(AB68-(+AB68*T69)),IF(AND(Q68="Probabilidad",Q69="Impacto"),(AB67-(+AB67*T69)),IF(Q69="Probabilidad",AB68,""))),"")</f>
        <v/>
      </c>
      <c r="AC69" s="56"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57"/>
      <c r="AE69" s="216"/>
      <c r="AF69" s="48"/>
      <c r="AG69" s="59"/>
      <c r="AH69" s="59"/>
      <c r="AI69" s="58"/>
      <c r="AJ69" s="48"/>
      <c r="AK69" s="220"/>
      <c r="AL69" s="220"/>
      <c r="AM69" s="228"/>
      <c r="AN69" s="220"/>
      <c r="AO69" s="220"/>
      <c r="AP69" s="220"/>
      <c r="AQ69" s="220"/>
      <c r="AR69" s="228"/>
      <c r="AS69" s="220"/>
      <c r="AT69" s="220"/>
    </row>
    <row r="70" spans="1:68" ht="39" hidden="1" customHeight="1">
      <c r="A70" s="322"/>
      <c r="B70" s="286"/>
      <c r="C70" s="286"/>
      <c r="D70" s="286"/>
      <c r="E70" s="341"/>
      <c r="F70" s="286"/>
      <c r="G70" s="328"/>
      <c r="H70" s="288"/>
      <c r="I70" s="310"/>
      <c r="J70" s="312"/>
      <c r="K70" s="310">
        <f ca="1">IF(NOT(ISERROR(MATCH(J70,_xlfn.ANCHORARRAY(E82),0))),I84&amp;"Por favor no seleccionar los criterios de impacto",J70)</f>
        <v>0</v>
      </c>
      <c r="L70" s="288"/>
      <c r="M70" s="310"/>
      <c r="N70" s="333"/>
      <c r="O70" s="6">
        <v>5</v>
      </c>
      <c r="P70" s="49"/>
      <c r="Q70" s="51" t="str">
        <f t="shared" si="44"/>
        <v/>
      </c>
      <c r="R70" s="52"/>
      <c r="S70" s="52"/>
      <c r="T70" s="53" t="str">
        <f t="shared" si="41"/>
        <v/>
      </c>
      <c r="U70" s="52"/>
      <c r="V70" s="52"/>
      <c r="W70" s="52"/>
      <c r="X70" s="24" t="str">
        <f t="shared" si="45"/>
        <v/>
      </c>
      <c r="Y70" s="54" t="str">
        <f t="shared" si="33"/>
        <v/>
      </c>
      <c r="Z70" s="55" t="str">
        <f t="shared" si="42"/>
        <v/>
      </c>
      <c r="AA70" s="54" t="str">
        <f t="shared" si="35"/>
        <v/>
      </c>
      <c r="AB70" s="55" t="str">
        <f t="shared" si="46"/>
        <v/>
      </c>
      <c r="AC70" s="56" t="str">
        <f t="shared" ref="AC70:AC71" si="47">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57"/>
      <c r="AE70" s="216"/>
      <c r="AF70" s="48"/>
      <c r="AG70" s="59"/>
      <c r="AH70" s="59"/>
      <c r="AI70" s="58"/>
      <c r="AJ70" s="48"/>
      <c r="AK70" s="220"/>
      <c r="AL70" s="220"/>
      <c r="AM70" s="228"/>
      <c r="AN70" s="220"/>
      <c r="AO70" s="220"/>
      <c r="AP70" s="220"/>
      <c r="AQ70" s="220"/>
      <c r="AR70" s="228"/>
      <c r="AS70" s="220"/>
      <c r="AT70" s="220"/>
    </row>
    <row r="71" spans="1:68" ht="39" hidden="1" customHeight="1">
      <c r="A71" s="323"/>
      <c r="B71" s="324"/>
      <c r="C71" s="324"/>
      <c r="D71" s="324"/>
      <c r="E71" s="342"/>
      <c r="F71" s="324"/>
      <c r="G71" s="329"/>
      <c r="H71" s="330"/>
      <c r="I71" s="331"/>
      <c r="J71" s="313"/>
      <c r="K71" s="331">
        <f ca="1">IF(NOT(ISERROR(MATCH(J71,_xlfn.ANCHORARRAY(E83),0))),I85&amp;"Por favor no seleccionar los criterios de impacto",J71)</f>
        <v>0</v>
      </c>
      <c r="L71" s="330"/>
      <c r="M71" s="331"/>
      <c r="N71" s="334"/>
      <c r="O71" s="6">
        <v>6</v>
      </c>
      <c r="P71" s="49"/>
      <c r="Q71" s="51" t="str">
        <f t="shared" si="44"/>
        <v/>
      </c>
      <c r="R71" s="52"/>
      <c r="S71" s="52"/>
      <c r="T71" s="53" t="str">
        <f t="shared" si="41"/>
        <v/>
      </c>
      <c r="U71" s="52"/>
      <c r="V71" s="52"/>
      <c r="W71" s="52"/>
      <c r="X71" s="24" t="str">
        <f t="shared" si="45"/>
        <v/>
      </c>
      <c r="Y71" s="54" t="str">
        <f t="shared" si="33"/>
        <v/>
      </c>
      <c r="Z71" s="55" t="str">
        <f t="shared" si="42"/>
        <v/>
      </c>
      <c r="AA71" s="54" t="str">
        <f t="shared" si="35"/>
        <v/>
      </c>
      <c r="AB71" s="55" t="str">
        <f t="shared" si="46"/>
        <v/>
      </c>
      <c r="AC71" s="56" t="str">
        <f t="shared" si="47"/>
        <v/>
      </c>
      <c r="AD71" s="57"/>
      <c r="AE71" s="216"/>
      <c r="AF71" s="48"/>
      <c r="AG71" s="59"/>
      <c r="AH71" s="59"/>
      <c r="AI71" s="58"/>
      <c r="AJ71" s="48"/>
      <c r="AK71" s="220"/>
      <c r="AL71" s="220"/>
      <c r="AM71" s="228"/>
      <c r="AN71" s="220"/>
      <c r="AO71" s="220"/>
      <c r="AP71" s="220"/>
      <c r="AQ71" s="220"/>
      <c r="AR71" s="228"/>
      <c r="AS71" s="220"/>
      <c r="AT71" s="220"/>
    </row>
    <row r="72" spans="1:68" ht="49.5" customHeight="1">
      <c r="A72" s="6"/>
      <c r="B72" s="343" t="s">
        <v>131</v>
      </c>
      <c r="C72" s="344"/>
      <c r="D72" s="344"/>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5"/>
    </row>
    <row r="74" spans="1:68">
      <c r="A74" s="1"/>
      <c r="B74" s="25" t="s">
        <v>143</v>
      </c>
      <c r="C74" s="1"/>
      <c r="D74" s="1"/>
      <c r="F74" s="1"/>
    </row>
    <row r="76" spans="1:68">
      <c r="B76" s="2" t="s">
        <v>522</v>
      </c>
      <c r="C76" s="217" t="s">
        <v>550</v>
      </c>
      <c r="D76" s="217" t="s">
        <v>525</v>
      </c>
    </row>
    <row r="77" spans="1:68">
      <c r="B77" s="348" t="s">
        <v>523</v>
      </c>
      <c r="C77" s="217" t="s">
        <v>551</v>
      </c>
      <c r="D77" s="217" t="s">
        <v>502</v>
      </c>
    </row>
    <row r="78" spans="1:68">
      <c r="B78" s="348"/>
      <c r="C78" s="217" t="s">
        <v>553</v>
      </c>
      <c r="D78" s="217" t="s">
        <v>489</v>
      </c>
    </row>
    <row r="79" spans="1:68">
      <c r="B79" s="2" t="s">
        <v>524</v>
      </c>
      <c r="C79" s="240" t="s">
        <v>564</v>
      </c>
      <c r="D79" s="217" t="s">
        <v>526</v>
      </c>
    </row>
  </sheetData>
  <dataConsolidate/>
  <mergeCells count="213">
    <mergeCell ref="AU42:AW42"/>
    <mergeCell ref="AX42:AZ42"/>
    <mergeCell ref="AU48:AW48"/>
    <mergeCell ref="AX48:AZ48"/>
    <mergeCell ref="AU18:AW18"/>
    <mergeCell ref="AX18:AZ18"/>
    <mergeCell ref="AU19:AW19"/>
    <mergeCell ref="AX19:AZ19"/>
    <mergeCell ref="AU24:AW24"/>
    <mergeCell ref="AX24:AZ24"/>
    <mergeCell ref="AU30:AW30"/>
    <mergeCell ref="AX30:AZ30"/>
    <mergeCell ref="AU36:AW36"/>
    <mergeCell ref="AX36:AZ36"/>
    <mergeCell ref="AU11:AW11"/>
    <mergeCell ref="AX11:AZ11"/>
    <mergeCell ref="AU12:AW12"/>
    <mergeCell ref="AX12:AZ12"/>
    <mergeCell ref="AU13:AW13"/>
    <mergeCell ref="AX13:AZ13"/>
    <mergeCell ref="AU14:AW14"/>
    <mergeCell ref="AX14:AZ14"/>
    <mergeCell ref="AK10:AO10"/>
    <mergeCell ref="B72:AT72"/>
    <mergeCell ref="C1:AR1"/>
    <mergeCell ref="C2:AR4"/>
    <mergeCell ref="B77:B78"/>
    <mergeCell ref="A9:G9"/>
    <mergeCell ref="H9:N9"/>
    <mergeCell ref="O9:W9"/>
    <mergeCell ref="X9:AD9"/>
    <mergeCell ref="AE9:AJ9"/>
    <mergeCell ref="M60:M65"/>
    <mergeCell ref="N60:N65"/>
    <mergeCell ref="A66:A71"/>
    <mergeCell ref="B66:B71"/>
    <mergeCell ref="C66:C71"/>
    <mergeCell ref="D66:D71"/>
    <mergeCell ref="E66:E71"/>
    <mergeCell ref="F66:F71"/>
    <mergeCell ref="G66:G71"/>
    <mergeCell ref="H66:H71"/>
    <mergeCell ref="I66:I71"/>
    <mergeCell ref="J66:J71"/>
    <mergeCell ref="K66:K71"/>
    <mergeCell ref="L66:L71"/>
    <mergeCell ref="M66:M71"/>
    <mergeCell ref="N66:N71"/>
    <mergeCell ref="J60:J65"/>
    <mergeCell ref="K60:K65"/>
    <mergeCell ref="L60:L65"/>
    <mergeCell ref="A60:A65"/>
    <mergeCell ref="B60:B65"/>
    <mergeCell ref="C60:C65"/>
    <mergeCell ref="D60:D65"/>
    <mergeCell ref="E60:E65"/>
    <mergeCell ref="F60:F65"/>
    <mergeCell ref="G60:G65"/>
    <mergeCell ref="H60:H65"/>
    <mergeCell ref="I60:I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G42:G47"/>
    <mergeCell ref="H42:H47"/>
    <mergeCell ref="I42:I47"/>
    <mergeCell ref="K36:K41"/>
    <mergeCell ref="L36:L41"/>
    <mergeCell ref="A54:A59"/>
    <mergeCell ref="B54:B59"/>
    <mergeCell ref="C54:C59"/>
    <mergeCell ref="D54:D59"/>
    <mergeCell ref="E54:E59"/>
    <mergeCell ref="A48:A53"/>
    <mergeCell ref="B48:B53"/>
    <mergeCell ref="C48:C53"/>
    <mergeCell ref="D48:D53"/>
    <mergeCell ref="E48:E53"/>
    <mergeCell ref="M42:M47"/>
    <mergeCell ref="N42:N47"/>
    <mergeCell ref="J48:J53"/>
    <mergeCell ref="K48:K53"/>
    <mergeCell ref="L48:L53"/>
    <mergeCell ref="A36:A41"/>
    <mergeCell ref="B36:B41"/>
    <mergeCell ref="C36:C41"/>
    <mergeCell ref="A42:A47"/>
    <mergeCell ref="B42:B47"/>
    <mergeCell ref="C42:C47"/>
    <mergeCell ref="D42:D47"/>
    <mergeCell ref="E42:E47"/>
    <mergeCell ref="F42:F47"/>
    <mergeCell ref="D36:D41"/>
    <mergeCell ref="E36:E41"/>
    <mergeCell ref="J42:J47"/>
    <mergeCell ref="K42:K47"/>
    <mergeCell ref="L42:L47"/>
    <mergeCell ref="F36:F41"/>
    <mergeCell ref="G36:G41"/>
    <mergeCell ref="H36:H41"/>
    <mergeCell ref="I36:I41"/>
    <mergeCell ref="J36:J41"/>
    <mergeCell ref="J30:J35"/>
    <mergeCell ref="K30:K35"/>
    <mergeCell ref="L30:L35"/>
    <mergeCell ref="M30:M35"/>
    <mergeCell ref="N30:N35"/>
    <mergeCell ref="J24:J29"/>
    <mergeCell ref="K24:K29"/>
    <mergeCell ref="L24:L29"/>
    <mergeCell ref="M36:M41"/>
    <mergeCell ref="N36:N41"/>
    <mergeCell ref="A30:A35"/>
    <mergeCell ref="B30:B35"/>
    <mergeCell ref="C30:C35"/>
    <mergeCell ref="D30:D35"/>
    <mergeCell ref="E30:E35"/>
    <mergeCell ref="F30:F35"/>
    <mergeCell ref="G30:G35"/>
    <mergeCell ref="H30:H35"/>
    <mergeCell ref="I30:I35"/>
    <mergeCell ref="C6:N6"/>
    <mergeCell ref="O6:Q6"/>
    <mergeCell ref="G10:G11"/>
    <mergeCell ref="H10:H11"/>
    <mergeCell ref="A18:A23"/>
    <mergeCell ref="B18:B23"/>
    <mergeCell ref="C18:C23"/>
    <mergeCell ref="A24:A29"/>
    <mergeCell ref="B24:B29"/>
    <mergeCell ref="C24:C29"/>
    <mergeCell ref="D24:D29"/>
    <mergeCell ref="E24:E29"/>
    <mergeCell ref="F24:F29"/>
    <mergeCell ref="D18:D23"/>
    <mergeCell ref="E18:E23"/>
    <mergeCell ref="G24:G29"/>
    <mergeCell ref="H24:H29"/>
    <mergeCell ref="I24:I29"/>
    <mergeCell ref="M24:M29"/>
    <mergeCell ref="N24:N29"/>
    <mergeCell ref="I10:I11"/>
    <mergeCell ref="L10:L11"/>
    <mergeCell ref="M10:M11"/>
    <mergeCell ref="N10:N11"/>
    <mergeCell ref="AE10:AE11"/>
    <mergeCell ref="AJ10:AJ11"/>
    <mergeCell ref="AI10:AI11"/>
    <mergeCell ref="AH10:AH11"/>
    <mergeCell ref="AG10:AG11"/>
    <mergeCell ref="AF10:AF11"/>
    <mergeCell ref="AA10:AA11"/>
    <mergeCell ref="Y10:Y11"/>
    <mergeCell ref="Z10:Z11"/>
    <mergeCell ref="AD10:AD11"/>
    <mergeCell ref="AC10:AC11"/>
    <mergeCell ref="AB10:AB11"/>
    <mergeCell ref="X10:X11"/>
    <mergeCell ref="K18:K23"/>
    <mergeCell ref="L18:L23"/>
    <mergeCell ref="M18:M23"/>
    <mergeCell ref="N18:N23"/>
    <mergeCell ref="F18:F23"/>
    <mergeCell ref="G18:G23"/>
    <mergeCell ref="H18:H23"/>
    <mergeCell ref="I18:I23"/>
    <mergeCell ref="J18:J23"/>
    <mergeCell ref="J10:J11"/>
    <mergeCell ref="K10:K11"/>
    <mergeCell ref="Q10:Q11"/>
    <mergeCell ref="R10:W10"/>
    <mergeCell ref="N12:N17"/>
    <mergeCell ref="O10:O11"/>
    <mergeCell ref="P10:P11"/>
    <mergeCell ref="K12:K17"/>
    <mergeCell ref="L12:L17"/>
    <mergeCell ref="M12:M17"/>
    <mergeCell ref="AK9:AZ9"/>
    <mergeCell ref="AP10:AZ10"/>
    <mergeCell ref="A1:B4"/>
    <mergeCell ref="F12:F17"/>
    <mergeCell ref="G12:G17"/>
    <mergeCell ref="H12:H17"/>
    <mergeCell ref="A12:A17"/>
    <mergeCell ref="B12:B17"/>
    <mergeCell ref="C12:C17"/>
    <mergeCell ref="D12:D17"/>
    <mergeCell ref="E12:E17"/>
    <mergeCell ref="B10:B11"/>
    <mergeCell ref="A6:B6"/>
    <mergeCell ref="A7:B7"/>
    <mergeCell ref="A8:B8"/>
    <mergeCell ref="A10:A11"/>
    <mergeCell ref="F10:F11"/>
    <mergeCell ref="E10:E11"/>
    <mergeCell ref="D10:D11"/>
    <mergeCell ref="C10:C11"/>
    <mergeCell ref="C7:N7"/>
    <mergeCell ref="C8:N8"/>
    <mergeCell ref="I12:I17"/>
    <mergeCell ref="J12:J17"/>
  </mergeCells>
  <conditionalFormatting sqref="H12">
    <cfRule type="cellIs" dxfId="129" priority="134" operator="equal">
      <formula>"Media"</formula>
    </cfRule>
    <cfRule type="cellIs" dxfId="128" priority="136" operator="equal">
      <formula>"Muy Baja"</formula>
    </cfRule>
    <cfRule type="cellIs" dxfId="127" priority="135" operator="equal">
      <formula>"Baja"</formula>
    </cfRule>
    <cfRule type="cellIs" dxfId="126" priority="133" operator="equal">
      <formula>"Alta"</formula>
    </cfRule>
    <cfRule type="cellIs" dxfId="125" priority="132" operator="equal">
      <formula>"Muy Alta"</formula>
    </cfRule>
  </conditionalFormatting>
  <conditionalFormatting sqref="H18:H22">
    <cfRule type="cellIs" dxfId="124" priority="89" operator="equal">
      <formula>"Muy Alta"</formula>
    </cfRule>
    <cfRule type="cellIs" dxfId="123" priority="92" operator="equal">
      <formula>"Baja"</formula>
    </cfRule>
    <cfRule type="cellIs" dxfId="122" priority="91" operator="equal">
      <formula>"Media"</formula>
    </cfRule>
    <cfRule type="cellIs" dxfId="121" priority="93" operator="equal">
      <formula>"Muy Baja"</formula>
    </cfRule>
    <cfRule type="cellIs" dxfId="120" priority="90" operator="equal">
      <formula>"Alta"</formula>
    </cfRule>
  </conditionalFormatting>
  <conditionalFormatting sqref="H24">
    <cfRule type="cellIs" dxfId="119" priority="358" operator="equal">
      <formula>"Alta"</formula>
    </cfRule>
    <cfRule type="cellIs" dxfId="118" priority="357" operator="equal">
      <formula>"Muy Alta"</formula>
    </cfRule>
    <cfRule type="cellIs" dxfId="117" priority="360" operator="equal">
      <formula>"Baja"</formula>
    </cfRule>
    <cfRule type="cellIs" dxfId="116" priority="361" operator="equal">
      <formula>"Muy Baja"</formula>
    </cfRule>
    <cfRule type="cellIs" dxfId="115" priority="359" operator="equal">
      <formula>"Media"</formula>
    </cfRule>
  </conditionalFormatting>
  <conditionalFormatting sqref="H30">
    <cfRule type="cellIs" dxfId="114" priority="333" operator="equal">
      <formula>"Muy Baja"</formula>
    </cfRule>
    <cfRule type="cellIs" dxfId="113" priority="332" operator="equal">
      <formula>"Baja"</formula>
    </cfRule>
    <cfRule type="cellIs" dxfId="112" priority="331" operator="equal">
      <formula>"Media"</formula>
    </cfRule>
    <cfRule type="cellIs" dxfId="111" priority="329" operator="equal">
      <formula>"Muy Alta"</formula>
    </cfRule>
    <cfRule type="cellIs" dxfId="110" priority="330" operator="equal">
      <formula>"Alta"</formula>
    </cfRule>
  </conditionalFormatting>
  <conditionalFormatting sqref="H36">
    <cfRule type="cellIs" dxfId="109" priority="302" operator="equal">
      <formula>"Alta"</formula>
    </cfRule>
    <cfRule type="cellIs" dxfId="108" priority="301" operator="equal">
      <formula>"Muy Alta"</formula>
    </cfRule>
    <cfRule type="cellIs" dxfId="107" priority="303" operator="equal">
      <formula>"Media"</formula>
    </cfRule>
    <cfRule type="cellIs" dxfId="106" priority="304" operator="equal">
      <formula>"Baja"</formula>
    </cfRule>
    <cfRule type="cellIs" dxfId="105" priority="305" operator="equal">
      <formula>"Muy Baja"</formula>
    </cfRule>
  </conditionalFormatting>
  <conditionalFormatting sqref="H42">
    <cfRule type="cellIs" dxfId="104" priority="32" operator="equal">
      <formula>"Alta"</formula>
    </cfRule>
    <cfRule type="cellIs" dxfId="103" priority="33" operator="equal">
      <formula>"Media"</formula>
    </cfRule>
    <cfRule type="cellIs" dxfId="102" priority="34" operator="equal">
      <formula>"Baja"</formula>
    </cfRule>
    <cfRule type="cellIs" dxfId="101" priority="35" operator="equal">
      <formula>"Muy Baja"</formula>
    </cfRule>
    <cfRule type="cellIs" dxfId="100" priority="31" operator="equal">
      <formula>"Muy Alta"</formula>
    </cfRule>
  </conditionalFormatting>
  <conditionalFormatting sqref="H48">
    <cfRule type="cellIs" dxfId="99" priority="61" operator="equal">
      <formula>"Alta"</formula>
    </cfRule>
    <cfRule type="cellIs" dxfId="98" priority="64" operator="equal">
      <formula>"Muy Baja"</formula>
    </cfRule>
    <cfRule type="cellIs" dxfId="97" priority="63" operator="equal">
      <formula>"Baja"</formula>
    </cfRule>
    <cfRule type="cellIs" dxfId="96" priority="62" operator="equal">
      <formula>"Media"</formula>
    </cfRule>
    <cfRule type="cellIs" dxfId="95" priority="60" operator="equal">
      <formula>"Muy Alta"</formula>
    </cfRule>
  </conditionalFormatting>
  <conditionalFormatting sqref="H54">
    <cfRule type="cellIs" dxfId="94" priority="217" operator="equal">
      <formula>"Muy Alta"</formula>
    </cfRule>
    <cfRule type="cellIs" dxfId="93" priority="221" operator="equal">
      <formula>"Muy Baja"</formula>
    </cfRule>
    <cfRule type="cellIs" dxfId="92" priority="218" operator="equal">
      <formula>"Alta"</formula>
    </cfRule>
    <cfRule type="cellIs" dxfId="91" priority="219" operator="equal">
      <formula>"Media"</formula>
    </cfRule>
    <cfRule type="cellIs" dxfId="90" priority="220" operator="equal">
      <formula>"Baja"</formula>
    </cfRule>
  </conditionalFormatting>
  <conditionalFormatting sqref="H60">
    <cfRule type="cellIs" dxfId="89" priority="190" operator="equal">
      <formula>"Alta"</formula>
    </cfRule>
    <cfRule type="cellIs" dxfId="88" priority="189" operator="equal">
      <formula>"Muy Alta"</formula>
    </cfRule>
    <cfRule type="cellIs" dxfId="87" priority="191" operator="equal">
      <formula>"Media"</formula>
    </cfRule>
    <cfRule type="cellIs" dxfId="86" priority="192" operator="equal">
      <formula>"Baja"</formula>
    </cfRule>
    <cfRule type="cellIs" dxfId="85" priority="193" operator="equal">
      <formula>"Muy Baja"</formula>
    </cfRule>
  </conditionalFormatting>
  <conditionalFormatting sqref="H66">
    <cfRule type="cellIs" dxfId="84" priority="163" operator="equal">
      <formula>"Media"</formula>
    </cfRule>
    <cfRule type="cellIs" dxfId="83" priority="162" operator="equal">
      <formula>"Alta"</formula>
    </cfRule>
    <cfRule type="cellIs" dxfId="82" priority="161" operator="equal">
      <formula>"Muy Alta"</formula>
    </cfRule>
    <cfRule type="cellIs" dxfId="81" priority="165" operator="equal">
      <formula>"Muy Baja"</formula>
    </cfRule>
    <cfRule type="cellIs" dxfId="80" priority="164" operator="equal">
      <formula>"Baja"</formula>
    </cfRule>
  </conditionalFormatting>
  <conditionalFormatting sqref="K12:K71">
    <cfRule type="containsText" dxfId="79" priority="6" operator="containsText" text="❌">
      <formula>NOT(ISERROR(SEARCH("❌",K12)))</formula>
    </cfRule>
  </conditionalFormatting>
  <conditionalFormatting sqref="L12">
    <cfRule type="cellIs" dxfId="78" priority="129" operator="equal">
      <formula>"Moderado"</formula>
    </cfRule>
    <cfRule type="cellIs" dxfId="77" priority="130" operator="equal">
      <formula>"Menor"</formula>
    </cfRule>
    <cfRule type="cellIs" dxfId="76" priority="131" operator="equal">
      <formula>"Leve"</formula>
    </cfRule>
    <cfRule type="cellIs" dxfId="75" priority="127" operator="equal">
      <formula>"Catastrófico"</formula>
    </cfRule>
    <cfRule type="cellIs" dxfId="74" priority="128" operator="equal">
      <formula>"Mayor"</formula>
    </cfRule>
  </conditionalFormatting>
  <conditionalFormatting sqref="L18:L22">
    <cfRule type="cellIs" dxfId="73" priority="98" operator="equal">
      <formula>"Leve"</formula>
    </cfRule>
    <cfRule type="cellIs" dxfId="72" priority="96" operator="equal">
      <formula>"Moderado"</formula>
    </cfRule>
    <cfRule type="cellIs" dxfId="71" priority="95" operator="equal">
      <formula>"Mayor"</formula>
    </cfRule>
    <cfRule type="cellIs" dxfId="70" priority="94" operator="equal">
      <formula>"Catastrófico"</formula>
    </cfRule>
    <cfRule type="cellIs" dxfId="69" priority="97" operator="equal">
      <formula>"Menor"</formula>
    </cfRule>
  </conditionalFormatting>
  <conditionalFormatting sqref="L24 L30 L36 L54 L60 L66">
    <cfRule type="cellIs" dxfId="68" priority="454" operator="equal">
      <formula>"Leve"</formula>
    </cfRule>
    <cfRule type="cellIs" dxfId="67" priority="450" operator="equal">
      <formula>"Catastrófico"</formula>
    </cfRule>
    <cfRule type="cellIs" dxfId="66" priority="451" operator="equal">
      <formula>"Mayor"</formula>
    </cfRule>
    <cfRule type="cellIs" dxfId="65" priority="452" operator="equal">
      <formula>"Moderado"</formula>
    </cfRule>
    <cfRule type="cellIs" dxfId="64" priority="453" operator="equal">
      <formula>"Menor"</formula>
    </cfRule>
  </conditionalFormatting>
  <conditionalFormatting sqref="L42">
    <cfRule type="cellIs" dxfId="63" priority="36" operator="equal">
      <formula>"Catastrófico"</formula>
    </cfRule>
    <cfRule type="cellIs" dxfId="62" priority="40" operator="equal">
      <formula>"Leve"</formula>
    </cfRule>
    <cfRule type="cellIs" dxfId="61" priority="39" operator="equal">
      <formula>"Menor"</formula>
    </cfRule>
    <cfRule type="cellIs" dxfId="60" priority="38" operator="equal">
      <formula>"Moderado"</formula>
    </cfRule>
    <cfRule type="cellIs" dxfId="59" priority="37" operator="equal">
      <formula>"Mayor"</formula>
    </cfRule>
  </conditionalFormatting>
  <conditionalFormatting sqref="L48">
    <cfRule type="cellIs" dxfId="58" priority="66" operator="equal">
      <formula>"Mayor"</formula>
    </cfRule>
    <cfRule type="cellIs" dxfId="57" priority="65" operator="equal">
      <formula>"Catastrófico"</formula>
    </cfRule>
    <cfRule type="cellIs" dxfId="56" priority="69" operator="equal">
      <formula>"Leve"</formula>
    </cfRule>
    <cfRule type="cellIs" dxfId="55" priority="68" operator="equal">
      <formula>"Menor"</formula>
    </cfRule>
    <cfRule type="cellIs" dxfId="54" priority="67" operator="equal">
      <formula>"Moderado"</formula>
    </cfRule>
  </conditionalFormatting>
  <conditionalFormatting sqref="N12">
    <cfRule type="cellIs" dxfId="53" priority="123" operator="equal">
      <formula>"Extremo"</formula>
    </cfRule>
    <cfRule type="cellIs" dxfId="52" priority="124" operator="equal">
      <formula>"Alto"</formula>
    </cfRule>
    <cfRule type="cellIs" dxfId="51" priority="125" operator="equal">
      <formula>"Moderado"</formula>
    </cfRule>
    <cfRule type="cellIs" dxfId="50" priority="126" operator="equal">
      <formula>"Bajo"</formula>
    </cfRule>
  </conditionalFormatting>
  <conditionalFormatting sqref="N18:N22">
    <cfRule type="cellIs" dxfId="49" priority="88" operator="equal">
      <formula>"Bajo"</formula>
    </cfRule>
    <cfRule type="cellIs" dxfId="48" priority="87" operator="equal">
      <formula>"Moderado"</formula>
    </cfRule>
    <cfRule type="cellIs" dxfId="47" priority="85" operator="equal">
      <formula>"Extremo"</formula>
    </cfRule>
    <cfRule type="cellIs" dxfId="46" priority="86" operator="equal">
      <formula>"Alto"</formula>
    </cfRule>
  </conditionalFormatting>
  <conditionalFormatting sqref="N24">
    <cfRule type="cellIs" dxfId="45" priority="348" operator="equal">
      <formula>"Extremo"</formula>
    </cfRule>
    <cfRule type="cellIs" dxfId="44" priority="349" operator="equal">
      <formula>"Alto"</formula>
    </cfRule>
    <cfRule type="cellIs" dxfId="43" priority="350" operator="equal">
      <formula>"Moderado"</formula>
    </cfRule>
    <cfRule type="cellIs" dxfId="42" priority="351" operator="equal">
      <formula>"Bajo"</formula>
    </cfRule>
  </conditionalFormatting>
  <conditionalFormatting sqref="N30 N36">
    <cfRule type="cellIs" dxfId="41" priority="323" operator="equal">
      <formula>"Bajo"</formula>
    </cfRule>
    <cfRule type="cellIs" dxfId="40" priority="322" operator="equal">
      <formula>"Moderado"</formula>
    </cfRule>
    <cfRule type="cellIs" dxfId="39" priority="320" operator="equal">
      <formula>"Extremo"</formula>
    </cfRule>
    <cfRule type="cellIs" dxfId="38" priority="321" operator="equal">
      <formula>"Alto"</formula>
    </cfRule>
  </conditionalFormatting>
  <conditionalFormatting sqref="N42">
    <cfRule type="cellIs" dxfId="37" priority="28" operator="equal">
      <formula>"Alto"</formula>
    </cfRule>
    <cfRule type="cellIs" dxfId="36" priority="29" operator="equal">
      <formula>"Moderado"</formula>
    </cfRule>
    <cfRule type="cellIs" dxfId="35" priority="30" operator="equal">
      <formula>"Bajo"</formula>
    </cfRule>
    <cfRule type="cellIs" dxfId="34" priority="27" operator="equal">
      <formula>"Extremo"</formula>
    </cfRule>
  </conditionalFormatting>
  <conditionalFormatting sqref="N48">
    <cfRule type="cellIs" dxfId="33" priority="58" operator="equal">
      <formula>"Moderado"</formula>
    </cfRule>
    <cfRule type="cellIs" dxfId="32" priority="59" operator="equal">
      <formula>"Bajo"</formula>
    </cfRule>
    <cfRule type="cellIs" dxfId="31" priority="56" operator="equal">
      <formula>"Extremo"</formula>
    </cfRule>
    <cfRule type="cellIs" dxfId="30" priority="57" operator="equal">
      <formula>"Alto"</formula>
    </cfRule>
  </conditionalFormatting>
  <conditionalFormatting sqref="N54">
    <cfRule type="cellIs" dxfId="29" priority="208" operator="equal">
      <formula>"Extremo"</formula>
    </cfRule>
    <cfRule type="cellIs" dxfId="28" priority="209" operator="equal">
      <formula>"Alto"</formula>
    </cfRule>
    <cfRule type="cellIs" dxfId="27" priority="210" operator="equal">
      <formula>"Moderado"</formula>
    </cfRule>
    <cfRule type="cellIs" dxfId="26" priority="211" operator="equal">
      <formula>"Bajo"</formula>
    </cfRule>
  </conditionalFormatting>
  <conditionalFormatting sqref="N60">
    <cfRule type="cellIs" dxfId="25" priority="182" operator="equal">
      <formula>"Moderado"</formula>
    </cfRule>
    <cfRule type="cellIs" dxfId="24" priority="183" operator="equal">
      <formula>"Bajo"</formula>
    </cfRule>
    <cfRule type="cellIs" dxfId="23" priority="180" operator="equal">
      <formula>"Extremo"</formula>
    </cfRule>
    <cfRule type="cellIs" dxfId="22" priority="181" operator="equal">
      <formula>"Alto"</formula>
    </cfRule>
  </conditionalFormatting>
  <conditionalFormatting sqref="N66">
    <cfRule type="cellIs" dxfId="21" priority="155" operator="equal">
      <formula>"Bajo"</formula>
    </cfRule>
    <cfRule type="cellIs" dxfId="20" priority="153" operator="equal">
      <formula>"Alto"</formula>
    </cfRule>
    <cfRule type="cellIs" dxfId="19" priority="154" operator="equal">
      <formula>"Moderado"</formula>
    </cfRule>
    <cfRule type="cellIs" dxfId="18" priority="152" operator="equal">
      <formula>"Extremo"</formula>
    </cfRule>
  </conditionalFormatting>
  <conditionalFormatting sqref="Y12:Y71">
    <cfRule type="cellIs" dxfId="17" priority="118" operator="equal">
      <formula>"Muy Alta"</formula>
    </cfRule>
    <cfRule type="cellIs" dxfId="16" priority="119" operator="equal">
      <formula>"Alta"</formula>
    </cfRule>
    <cfRule type="cellIs" dxfId="15" priority="121" operator="equal">
      <formula>"Baja"</formula>
    </cfRule>
    <cfRule type="cellIs" dxfId="14" priority="120" operator="equal">
      <formula>"Media"</formula>
    </cfRule>
    <cfRule type="cellIs" dxfId="13" priority="122" operator="equal">
      <formula>"Muy Baja"</formula>
    </cfRule>
  </conditionalFormatting>
  <conditionalFormatting sqref="AA12:AA71">
    <cfRule type="cellIs" dxfId="12" priority="116" operator="equal">
      <formula>"Menor"</formula>
    </cfRule>
    <cfRule type="cellIs" dxfId="11" priority="117" operator="equal">
      <formula>"Leve"</formula>
    </cfRule>
    <cfRule type="cellIs" dxfId="10" priority="114" operator="equal">
      <formula>"Mayor"</formula>
    </cfRule>
    <cfRule type="cellIs" dxfId="9" priority="113" operator="equal">
      <formula>"Catastrófico"</formula>
    </cfRule>
    <cfRule type="cellIs" dxfId="8" priority="115" operator="equal">
      <formula>"Moderado"</formula>
    </cfRule>
  </conditionalFormatting>
  <conditionalFormatting sqref="AC12:AC71">
    <cfRule type="cellIs" dxfId="7" priority="112" operator="equal">
      <formula>"Bajo"</formula>
    </cfRule>
    <cfRule type="cellIs" dxfId="6" priority="111" operator="equal">
      <formula>"Moderado"</formula>
    </cfRule>
    <cfRule type="cellIs" dxfId="5" priority="110" operator="equal">
      <formula>"Alto"</formula>
    </cfRule>
    <cfRule type="cellIs" dxfId="4" priority="109"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R24:R71</xm:sqref>
        </x14:dataValidation>
        <x14:dataValidation type="list" allowBlank="1" showInputMessage="1" showErrorMessage="1">
          <x14:formula1>
            <xm:f>'Tabla Valoración controles'!$D$7:$D$8</xm:f>
          </x14:formula1>
          <xm:sqref>S24:S71</xm:sqref>
        </x14:dataValidation>
        <x14:dataValidation type="list" allowBlank="1" showInputMessage="1" showErrorMessage="1">
          <x14:formula1>
            <xm:f>'Tabla Valoración controles'!$D$9:$D$10</xm:f>
          </x14:formula1>
          <xm:sqref>U24:U71</xm:sqref>
        </x14:dataValidation>
        <x14:dataValidation type="list" allowBlank="1" showInputMessage="1" showErrorMessage="1">
          <x14:formula1>
            <xm:f>'Tabla Valoración controles'!$D$11:$D$12</xm:f>
          </x14:formula1>
          <xm:sqref>V24:V71</xm:sqref>
        </x14:dataValidation>
        <x14:dataValidation type="list" allowBlank="1" showInputMessage="1" showErrorMessage="1">
          <x14:formula1>
            <xm:f>'Opciones Tratamiento'!$B$9:$B$10</xm:f>
          </x14:formula1>
          <xm:sqref>AJ66:AJ67 AJ69:AJ70 AJ60:AJ61 AJ63:AJ64 AJ24:AJ25 AJ27:AJ28 AJ30:AJ31 AJ33:AJ34 AJ36:AJ37 AJ39:AJ40 AJ48:AJ49 AJ51:AJ52 AJ54:AJ55 AJ57:AJ58 AJ42:AJ43 AJ45:AJ46</xm:sqref>
        </x14:dataValidation>
        <x14:dataValidation type="list" allowBlank="1" showInputMessage="1" showErrorMessage="1">
          <x14:formula1>
            <xm:f>'Tabla Valoración controles'!$D$13:$D$14</xm:f>
          </x14:formula1>
          <xm:sqref>W24:W71</xm:sqref>
        </x14:dataValidation>
        <x14:dataValidation type="list" allowBlank="1" showInputMessage="1" showErrorMessage="1">
          <x14:formula1>
            <xm:f>'Opciones Tratamiento'!$B$13:$B$19</xm:f>
          </x14:formula1>
          <xm:sqref>F24:F71</xm:sqref>
        </x14:dataValidation>
        <x14:dataValidation type="list" allowBlank="1" showInputMessage="1" showErrorMessage="1">
          <x14:formula1>
            <xm:f>'Opciones Tratamiento'!$E$2:$E$4</xm:f>
          </x14:formula1>
          <xm:sqref>B24:B71</xm:sqref>
        </x14:dataValidation>
        <x14:dataValidation type="list" allowBlank="1" showInputMessage="1" showErrorMessage="1">
          <x14:formula1>
            <xm:f>'Opciones Tratamiento'!$B$2:$B$5</xm:f>
          </x14:formula1>
          <xm:sqref>AD12:AD71</xm:sqref>
        </x14:dataValidation>
        <x14:dataValidation type="list" allowBlank="1" showInputMessage="1" showErrorMessage="1">
          <x14:formula1>
            <xm:f>'Tabla Impacto'!$F$210:$F$221</xm:f>
          </x14:formula1>
          <xm:sqref>J12:J71</xm:sqref>
        </x14:dataValidation>
        <x14:dataValidation type="custom" allowBlank="1" showInputMessage="1" showErrorMessage="1" error="Recuerde que las acciones se generan bajo la medida de mitigar el riesgo">
          <x14:formula1>
            <xm:f>IF(OR(AD24='Opciones Tratamiento'!$B$2,AD24='Opciones Tratamiento'!$B$3,AD24='Opciones Tratamiento'!$B$4),ISBLANK(AD24),ISTEXT(AD24))</xm:f>
          </x14:formula1>
          <xm:sqref>AE24:AE71</xm:sqref>
        </x14:dataValidation>
        <x14:dataValidation type="custom" allowBlank="1" showInputMessage="1" showErrorMessage="1" error="Recuerde que las acciones se generan bajo la medida de mitigar el riesgo">
          <x14:formula1>
            <xm:f>IF(OR(AD24='Opciones Tratamiento'!$B$2,AD24='Opciones Tratamiento'!$B$3,AD24='Opciones Tratamiento'!$B$4),ISBLANK(AD24),ISTEXT(AD24))</xm:f>
          </x14:formula1>
          <xm:sqref>AF24:AF71</xm:sqref>
        </x14:dataValidation>
        <x14:dataValidation type="custom" allowBlank="1" showInputMessage="1" showErrorMessage="1" error="Recuerde que las acciones se generan bajo la medida de mitigar el riesgo">
          <x14:formula1>
            <xm:f>IF(OR(AD49='Opciones Tratamiento'!$B$2,AD49='Opciones Tratamiento'!$B$3,AD49='Opciones Tratamiento'!$B$4),ISBLANK(AD49),ISTEXT(AD49))</xm:f>
          </x14:formula1>
          <xm:sqref>AG49:AG71</xm:sqref>
        </x14:dataValidation>
        <x14:dataValidation type="custom" allowBlank="1" showInputMessage="1" showErrorMessage="1" error="Recuerde que las acciones se generan bajo la medida de mitigar el riesgo">
          <x14:formula1>
            <xm:f>IF(OR(AD49='Opciones Tratamiento'!$B$2,AD49='Opciones Tratamiento'!$B$3,AD49='Opciones Tratamiento'!$B$4),ISBLANK(AD49),ISTEXT(AD49))</xm:f>
          </x14:formula1>
          <xm:sqref>AH49:AH71</xm:sqref>
        </x14:dataValidation>
        <x14:dataValidation type="custom" allowBlank="1" showInputMessage="1" showErrorMessage="1" error="Recuerde que las acciones se generan bajo la medida de mitigar el riesgo">
          <x14:formula1>
            <xm:f>IF(OR(AD31='Opciones Tratamiento'!$B$2,AD31='Opciones Tratamiento'!$B$3,AD31='Opciones Tratamiento'!$B$4),ISBLANK(AD31),ISTEXT(AD31))</xm:f>
          </x14:formula1>
          <xm:sqref>AI31:AI71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AB22" sqref="AB22:AC23"/>
    </sheetView>
  </sheetViews>
  <sheetFormatPr baseColWidth="10" defaultRowHeight="15"/>
  <cols>
    <col min="2" max="39" width="5.7109375" customWidth="1"/>
    <col min="41" max="46" width="5.7109375" customWidth="1"/>
  </cols>
  <sheetData>
    <row r="1" spans="1:99">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row>
    <row r="2" spans="1:99" ht="18" customHeight="1">
      <c r="A2" s="97"/>
      <c r="B2" s="363" t="s">
        <v>160</v>
      </c>
      <c r="C2" s="363"/>
      <c r="D2" s="363"/>
      <c r="E2" s="363"/>
      <c r="F2" s="363"/>
      <c r="G2" s="363"/>
      <c r="H2" s="363"/>
      <c r="I2" s="363"/>
      <c r="J2" s="400" t="s">
        <v>2</v>
      </c>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row>
    <row r="3" spans="1:99" ht="18.75" customHeight="1">
      <c r="A3" s="97"/>
      <c r="B3" s="363"/>
      <c r="C3" s="363"/>
      <c r="D3" s="363"/>
      <c r="E3" s="363"/>
      <c r="F3" s="363"/>
      <c r="G3" s="363"/>
      <c r="H3" s="363"/>
      <c r="I3" s="363"/>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row>
    <row r="4" spans="1:99" ht="15" customHeight="1">
      <c r="A4" s="97"/>
      <c r="B4" s="363"/>
      <c r="C4" s="363"/>
      <c r="D4" s="363"/>
      <c r="E4" s="363"/>
      <c r="F4" s="363"/>
      <c r="G4" s="363"/>
      <c r="H4" s="363"/>
      <c r="I4" s="363"/>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row>
    <row r="5" spans="1:99" ht="15.75" thickBo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row>
    <row r="6" spans="1:99" ht="15" customHeight="1">
      <c r="A6" s="97"/>
      <c r="B6" s="411" t="s">
        <v>4</v>
      </c>
      <c r="C6" s="411"/>
      <c r="D6" s="412"/>
      <c r="E6" s="401" t="s">
        <v>116</v>
      </c>
      <c r="F6" s="402"/>
      <c r="G6" s="402"/>
      <c r="H6" s="402"/>
      <c r="I6" s="403"/>
      <c r="J6" s="397" t="str">
        <f>IF(AND('Mapa final'!$H$12="Muy Alta",'Mapa final'!$L$12="Leve"),CONCATENATE("R",'Mapa final'!$A$12),"")</f>
        <v/>
      </c>
      <c r="K6" s="398"/>
      <c r="L6" s="398" t="str">
        <f>IF(AND('Mapa final'!$H$18="Muy Alta",'Mapa final'!$L$18="Leve"),CONCATENATE("R",'Mapa final'!$A$18),"")</f>
        <v/>
      </c>
      <c r="M6" s="398"/>
      <c r="N6" s="398" t="str">
        <f ca="1">IF(AND('Mapa final'!$H$24="Muy Alta",'Mapa final'!$L$24="Leve"),CONCATENATE("R",'Mapa final'!$A$24),"")</f>
        <v/>
      </c>
      <c r="O6" s="399"/>
      <c r="P6" s="397" t="str">
        <f>IF(AND('Mapa final'!$H$12="Muy Alta",'Mapa final'!$L$12="Menor"),CONCATENATE("R",'Mapa final'!$A$12),"")</f>
        <v/>
      </c>
      <c r="Q6" s="398"/>
      <c r="R6" s="398" t="str">
        <f>IF(AND('Mapa final'!$H$18="Muy Alta",'Mapa final'!$L$18="Menor"),CONCATENATE("R",'Mapa final'!$A$18),"")</f>
        <v/>
      </c>
      <c r="S6" s="398"/>
      <c r="T6" s="398" t="str">
        <f ca="1">IF(AND('Mapa final'!$H$24="Muy Alta",'Mapa final'!$L$24="Menor"),CONCATENATE("R",'Mapa final'!$A$24),"")</f>
        <v/>
      </c>
      <c r="U6" s="399"/>
      <c r="V6" s="397" t="str">
        <f>IF(AND('Mapa final'!$H$12="Muy Alta",'Mapa final'!$L$12="Moderado"),CONCATENATE("R",'Mapa final'!$A$12),"")</f>
        <v/>
      </c>
      <c r="W6" s="398"/>
      <c r="X6" s="398" t="str">
        <f>IF(AND('Mapa final'!$H$18="Muy Alta",'Mapa final'!$L$18="Moderado"),CONCATENATE("R",'Mapa final'!$A$18),"")</f>
        <v/>
      </c>
      <c r="Y6" s="398"/>
      <c r="Z6" s="398" t="str">
        <f ca="1">IF(AND('Mapa final'!$H$24="Muy Alta",'Mapa final'!$L$24="Moderado"),CONCATENATE("R",'Mapa final'!$A$24),"")</f>
        <v/>
      </c>
      <c r="AA6" s="399"/>
      <c r="AB6" s="397" t="str">
        <f>IF(AND('Mapa final'!$H$12="Muy Alta",'Mapa final'!$L$12="Mayor"),CONCATENATE("R",'Mapa final'!$A$12),"")</f>
        <v/>
      </c>
      <c r="AC6" s="398"/>
      <c r="AD6" s="398" t="str">
        <f>IF(AND('Mapa final'!$H$18="Muy Alta",'Mapa final'!$L$18="Mayor"),CONCATENATE("R",'Mapa final'!$A$18),"")</f>
        <v/>
      </c>
      <c r="AE6" s="398"/>
      <c r="AF6" s="398" t="str">
        <f ca="1">IF(AND('Mapa final'!$H$24="Muy Alta",'Mapa final'!$L$24="Mayor"),CONCATENATE("R",'Mapa final'!$A$24),"")</f>
        <v/>
      </c>
      <c r="AG6" s="399"/>
      <c r="AH6" s="388" t="str">
        <f>IF(AND('Mapa final'!$H$12="Muy Alta",'Mapa final'!$L$12="Catastrófico"),CONCATENATE("R",'Mapa final'!$A$12),"")</f>
        <v/>
      </c>
      <c r="AI6" s="389"/>
      <c r="AJ6" s="389" t="str">
        <f>IF(AND('Mapa final'!$H$18="Muy Alta",'Mapa final'!$L$18="Catastrófico"),CONCATENATE("R",'Mapa final'!$A$18),"")</f>
        <v/>
      </c>
      <c r="AK6" s="389"/>
      <c r="AL6" s="389" t="str">
        <f ca="1">IF(AND('Mapa final'!$H$24="Muy Alta",'Mapa final'!$L$24="Catastrófico"),CONCATENATE("R",'Mapa final'!$A$24),"")</f>
        <v/>
      </c>
      <c r="AM6" s="390"/>
      <c r="AO6" s="413" t="s">
        <v>79</v>
      </c>
      <c r="AP6" s="414"/>
      <c r="AQ6" s="414"/>
      <c r="AR6" s="414"/>
      <c r="AS6" s="414"/>
      <c r="AT6" s="415"/>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99" ht="15" customHeight="1">
      <c r="A7" s="97"/>
      <c r="B7" s="411"/>
      <c r="C7" s="411"/>
      <c r="D7" s="412"/>
      <c r="E7" s="404"/>
      <c r="F7" s="405"/>
      <c r="G7" s="405"/>
      <c r="H7" s="405"/>
      <c r="I7" s="406"/>
      <c r="J7" s="391"/>
      <c r="K7" s="392"/>
      <c r="L7" s="392"/>
      <c r="M7" s="392"/>
      <c r="N7" s="392"/>
      <c r="O7" s="393"/>
      <c r="P7" s="391"/>
      <c r="Q7" s="392"/>
      <c r="R7" s="392"/>
      <c r="S7" s="392"/>
      <c r="T7" s="392"/>
      <c r="U7" s="393"/>
      <c r="V7" s="391"/>
      <c r="W7" s="392"/>
      <c r="X7" s="392"/>
      <c r="Y7" s="392"/>
      <c r="Z7" s="392"/>
      <c r="AA7" s="393"/>
      <c r="AB7" s="391"/>
      <c r="AC7" s="392"/>
      <c r="AD7" s="392"/>
      <c r="AE7" s="392"/>
      <c r="AF7" s="392"/>
      <c r="AG7" s="393"/>
      <c r="AH7" s="382"/>
      <c r="AI7" s="383"/>
      <c r="AJ7" s="383"/>
      <c r="AK7" s="383"/>
      <c r="AL7" s="383"/>
      <c r="AM7" s="384"/>
      <c r="AN7" s="97"/>
      <c r="AO7" s="416"/>
      <c r="AP7" s="417"/>
      <c r="AQ7" s="417"/>
      <c r="AR7" s="417"/>
      <c r="AS7" s="417"/>
      <c r="AT7" s="418"/>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99" ht="15" customHeight="1">
      <c r="A8" s="97"/>
      <c r="B8" s="411"/>
      <c r="C8" s="411"/>
      <c r="D8" s="412"/>
      <c r="E8" s="404"/>
      <c r="F8" s="405"/>
      <c r="G8" s="405"/>
      <c r="H8" s="405"/>
      <c r="I8" s="406"/>
      <c r="J8" s="391" t="str">
        <f ca="1">IF(AND('Mapa final'!$H$30="Muy Alta",'Mapa final'!$L$30="Leve"),CONCATENATE("R",'Mapa final'!$A$30),"")</f>
        <v/>
      </c>
      <c r="K8" s="392"/>
      <c r="L8" s="392" t="str">
        <f ca="1">IF(AND('Mapa final'!$H$36="Muy Alta",'Mapa final'!$L$36="Leve"),CONCATENATE("R",'Mapa final'!$A$36),"")</f>
        <v/>
      </c>
      <c r="M8" s="392"/>
      <c r="N8" s="392" t="str">
        <f ca="1">IF(AND('Mapa final'!$H$42="Muy Alta",'Mapa final'!$L$42="Leve"),CONCATENATE("R",'Mapa final'!$A$42),"")</f>
        <v/>
      </c>
      <c r="O8" s="393"/>
      <c r="P8" s="391" t="str">
        <f ca="1">IF(AND('Mapa final'!$H$30="Muy Alta",'Mapa final'!$L$30="Menor"),CONCATENATE("R",'Mapa final'!$A$30),"")</f>
        <v/>
      </c>
      <c r="Q8" s="392"/>
      <c r="R8" s="392" t="str">
        <f ca="1">IF(AND('Mapa final'!$H$36="Muy Alta",'Mapa final'!$L$36="Menor"),CONCATENATE("R",'Mapa final'!$A$36),"")</f>
        <v/>
      </c>
      <c r="S8" s="392"/>
      <c r="T8" s="392" t="str">
        <f ca="1">IF(AND('Mapa final'!$H$42="Muy Alta",'Mapa final'!$L$42="Menor"),CONCATENATE("R",'Mapa final'!$A$42),"")</f>
        <v/>
      </c>
      <c r="U8" s="393"/>
      <c r="V8" s="391" t="str">
        <f ca="1">IF(AND('Mapa final'!$H$30="Muy Alta",'Mapa final'!$L$30="Moderado"),CONCATENATE("R",'Mapa final'!$A$30),"")</f>
        <v/>
      </c>
      <c r="W8" s="392"/>
      <c r="X8" s="392" t="str">
        <f ca="1">IF(AND('Mapa final'!$H$36="Muy Alta",'Mapa final'!$L$36="Moderado"),CONCATENATE("R",'Mapa final'!$A$36),"")</f>
        <v/>
      </c>
      <c r="Y8" s="392"/>
      <c r="Z8" s="392" t="str">
        <f ca="1">IF(AND('Mapa final'!$H$42="Muy Alta",'Mapa final'!$L$42="Moderado"),CONCATENATE("R",'Mapa final'!$A$42),"")</f>
        <v/>
      </c>
      <c r="AA8" s="393"/>
      <c r="AB8" s="391" t="str">
        <f ca="1">IF(AND('Mapa final'!$H$30="Muy Alta",'Mapa final'!$L$30="Mayor"),CONCATENATE("R",'Mapa final'!$A$30),"")</f>
        <v/>
      </c>
      <c r="AC8" s="392"/>
      <c r="AD8" s="392" t="str">
        <f ca="1">IF(AND('Mapa final'!$H$36="Muy Alta",'Mapa final'!$L$36="Mayor"),CONCATENATE("R",'Mapa final'!$A$36),"")</f>
        <v/>
      </c>
      <c r="AE8" s="392"/>
      <c r="AF8" s="392" t="str">
        <f ca="1">IF(AND('Mapa final'!$H$42="Muy Alta",'Mapa final'!$L$42="Mayor"),CONCATENATE("R",'Mapa final'!$A$42),"")</f>
        <v/>
      </c>
      <c r="AG8" s="393"/>
      <c r="AH8" s="382" t="str">
        <f ca="1">IF(AND('Mapa final'!$H$30="Muy Alta",'Mapa final'!$L$30="Catastrófico"),CONCATENATE("R",'Mapa final'!$A$30),"")</f>
        <v/>
      </c>
      <c r="AI8" s="383"/>
      <c r="AJ8" s="383" t="str">
        <f ca="1">IF(AND('Mapa final'!$H$36="Muy Alta",'Mapa final'!$L$36="Catastrófico"),CONCATENATE("R",'Mapa final'!$A$36),"")</f>
        <v/>
      </c>
      <c r="AK8" s="383"/>
      <c r="AL8" s="383" t="str">
        <f ca="1">IF(AND('Mapa final'!$H$42="Muy Alta",'Mapa final'!$L$42="Catastrófico"),CONCATENATE("R",'Mapa final'!$A$42),"")</f>
        <v/>
      </c>
      <c r="AM8" s="384"/>
      <c r="AN8" s="97"/>
      <c r="AO8" s="416"/>
      <c r="AP8" s="417"/>
      <c r="AQ8" s="417"/>
      <c r="AR8" s="417"/>
      <c r="AS8" s="417"/>
      <c r="AT8" s="418"/>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row>
    <row r="9" spans="1:99" ht="15" customHeight="1">
      <c r="A9" s="97"/>
      <c r="B9" s="411"/>
      <c r="C9" s="411"/>
      <c r="D9" s="412"/>
      <c r="E9" s="404"/>
      <c r="F9" s="405"/>
      <c r="G9" s="405"/>
      <c r="H9" s="405"/>
      <c r="I9" s="406"/>
      <c r="J9" s="391"/>
      <c r="K9" s="392"/>
      <c r="L9" s="392"/>
      <c r="M9" s="392"/>
      <c r="N9" s="392"/>
      <c r="O9" s="393"/>
      <c r="P9" s="391"/>
      <c r="Q9" s="392"/>
      <c r="R9" s="392"/>
      <c r="S9" s="392"/>
      <c r="T9" s="392"/>
      <c r="U9" s="393"/>
      <c r="V9" s="391"/>
      <c r="W9" s="392"/>
      <c r="X9" s="392"/>
      <c r="Y9" s="392"/>
      <c r="Z9" s="392"/>
      <c r="AA9" s="393"/>
      <c r="AB9" s="391"/>
      <c r="AC9" s="392"/>
      <c r="AD9" s="392"/>
      <c r="AE9" s="392"/>
      <c r="AF9" s="392"/>
      <c r="AG9" s="393"/>
      <c r="AH9" s="382"/>
      <c r="AI9" s="383"/>
      <c r="AJ9" s="383"/>
      <c r="AK9" s="383"/>
      <c r="AL9" s="383"/>
      <c r="AM9" s="384"/>
      <c r="AN9" s="97"/>
      <c r="AO9" s="416"/>
      <c r="AP9" s="417"/>
      <c r="AQ9" s="417"/>
      <c r="AR9" s="417"/>
      <c r="AS9" s="417"/>
      <c r="AT9" s="418"/>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row>
    <row r="10" spans="1:99" ht="15" customHeight="1">
      <c r="A10" s="97"/>
      <c r="B10" s="411"/>
      <c r="C10" s="411"/>
      <c r="D10" s="412"/>
      <c r="E10" s="404"/>
      <c r="F10" s="405"/>
      <c r="G10" s="405"/>
      <c r="H10" s="405"/>
      <c r="I10" s="406"/>
      <c r="J10" s="391" t="str">
        <f ca="1">IF(AND('Mapa final'!$H$48="Muy Alta",'Mapa final'!$L$48="Leve"),CONCATENATE("R",'Mapa final'!$A$48),"")</f>
        <v/>
      </c>
      <c r="K10" s="392"/>
      <c r="L10" s="392" t="str">
        <f ca="1">IF(AND('Mapa final'!$H$54="Muy Alta",'Mapa final'!$L$54="Leve"),CONCATENATE("R",'Mapa final'!$A$54),"")</f>
        <v/>
      </c>
      <c r="M10" s="392"/>
      <c r="N10" s="392" t="str">
        <f ca="1">IF(AND('Mapa final'!$H$60="Muy Alta",'Mapa final'!$L$60="Leve"),CONCATENATE("R",'Mapa final'!$A$60),"")</f>
        <v/>
      </c>
      <c r="O10" s="393"/>
      <c r="P10" s="391" t="str">
        <f ca="1">IF(AND('Mapa final'!$H$48="Muy Alta",'Mapa final'!$L$48="Menor"),CONCATENATE("R",'Mapa final'!$A$48),"")</f>
        <v/>
      </c>
      <c r="Q10" s="392"/>
      <c r="R10" s="392" t="str">
        <f ca="1">IF(AND('Mapa final'!$H$54="Muy Alta",'Mapa final'!$L$54="Menor"),CONCATENATE("R",'Mapa final'!$A$54),"")</f>
        <v/>
      </c>
      <c r="S10" s="392"/>
      <c r="T10" s="392" t="str">
        <f ca="1">IF(AND('Mapa final'!$H$60="Muy Alta",'Mapa final'!$L$60="Menor"),CONCATENATE("R",'Mapa final'!$A$60),"")</f>
        <v/>
      </c>
      <c r="U10" s="393"/>
      <c r="V10" s="391" t="str">
        <f ca="1">IF(AND('Mapa final'!$H$48="Muy Alta",'Mapa final'!$L$48="Moderado"),CONCATENATE("R",'Mapa final'!$A$48),"")</f>
        <v/>
      </c>
      <c r="W10" s="392"/>
      <c r="X10" s="392" t="str">
        <f ca="1">IF(AND('Mapa final'!$H$54="Muy Alta",'Mapa final'!$L$54="Moderado"),CONCATENATE("R",'Mapa final'!$A$54),"")</f>
        <v/>
      </c>
      <c r="Y10" s="392"/>
      <c r="Z10" s="392" t="str">
        <f ca="1">IF(AND('Mapa final'!$H$60="Muy Alta",'Mapa final'!$L$60="Moderado"),CONCATENATE("R",'Mapa final'!$A$60),"")</f>
        <v/>
      </c>
      <c r="AA10" s="393"/>
      <c r="AB10" s="391" t="str">
        <f ca="1">IF(AND('Mapa final'!$H$48="Muy Alta",'Mapa final'!$L$48="Mayor"),CONCATENATE("R",'Mapa final'!$A$48),"")</f>
        <v/>
      </c>
      <c r="AC10" s="392"/>
      <c r="AD10" s="392" t="str">
        <f ca="1">IF(AND('Mapa final'!$H$54="Muy Alta",'Mapa final'!$L$54="Mayor"),CONCATENATE("R",'Mapa final'!$A$54),"")</f>
        <v/>
      </c>
      <c r="AE10" s="392"/>
      <c r="AF10" s="392" t="str">
        <f ca="1">IF(AND('Mapa final'!$H$60="Muy Alta",'Mapa final'!$L$60="Mayor"),CONCATENATE("R",'Mapa final'!$A$60),"")</f>
        <v/>
      </c>
      <c r="AG10" s="393"/>
      <c r="AH10" s="382" t="str">
        <f ca="1">IF(AND('Mapa final'!$H$48="Muy Alta",'Mapa final'!$L$48="Catastrófico"),CONCATENATE("R",'Mapa final'!$A$48),"")</f>
        <v/>
      </c>
      <c r="AI10" s="383"/>
      <c r="AJ10" s="383" t="str">
        <f ca="1">IF(AND('Mapa final'!$H$54="Muy Alta",'Mapa final'!$L$54="Catastrófico"),CONCATENATE("R",'Mapa final'!$A$54),"")</f>
        <v/>
      </c>
      <c r="AK10" s="383"/>
      <c r="AL10" s="383" t="str">
        <f ca="1">IF(AND('Mapa final'!$H$60="Muy Alta",'Mapa final'!$L$60="Catastrófico"),CONCATENATE("R",'Mapa final'!$A$60),"")</f>
        <v/>
      </c>
      <c r="AM10" s="384"/>
      <c r="AN10" s="97"/>
      <c r="AO10" s="416"/>
      <c r="AP10" s="417"/>
      <c r="AQ10" s="417"/>
      <c r="AR10" s="417"/>
      <c r="AS10" s="417"/>
      <c r="AT10" s="418"/>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row>
    <row r="11" spans="1:99" ht="15" customHeight="1">
      <c r="A11" s="97"/>
      <c r="B11" s="411"/>
      <c r="C11" s="411"/>
      <c r="D11" s="412"/>
      <c r="E11" s="404"/>
      <c r="F11" s="405"/>
      <c r="G11" s="405"/>
      <c r="H11" s="405"/>
      <c r="I11" s="406"/>
      <c r="J11" s="391"/>
      <c r="K11" s="392"/>
      <c r="L11" s="392"/>
      <c r="M11" s="392"/>
      <c r="N11" s="392"/>
      <c r="O11" s="393"/>
      <c r="P11" s="391"/>
      <c r="Q11" s="392"/>
      <c r="R11" s="392"/>
      <c r="S11" s="392"/>
      <c r="T11" s="392"/>
      <c r="U11" s="393"/>
      <c r="V11" s="391"/>
      <c r="W11" s="392"/>
      <c r="X11" s="392"/>
      <c r="Y11" s="392"/>
      <c r="Z11" s="392"/>
      <c r="AA11" s="393"/>
      <c r="AB11" s="391"/>
      <c r="AC11" s="392"/>
      <c r="AD11" s="392"/>
      <c r="AE11" s="392"/>
      <c r="AF11" s="392"/>
      <c r="AG11" s="393"/>
      <c r="AH11" s="382"/>
      <c r="AI11" s="383"/>
      <c r="AJ11" s="383"/>
      <c r="AK11" s="383"/>
      <c r="AL11" s="383"/>
      <c r="AM11" s="384"/>
      <c r="AN11" s="97"/>
      <c r="AO11" s="416"/>
      <c r="AP11" s="417"/>
      <c r="AQ11" s="417"/>
      <c r="AR11" s="417"/>
      <c r="AS11" s="417"/>
      <c r="AT11" s="418"/>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row>
    <row r="12" spans="1:99" ht="15" customHeight="1">
      <c r="A12" s="97"/>
      <c r="B12" s="411"/>
      <c r="C12" s="411"/>
      <c r="D12" s="412"/>
      <c r="E12" s="404"/>
      <c r="F12" s="405"/>
      <c r="G12" s="405"/>
      <c r="H12" s="405"/>
      <c r="I12" s="406"/>
      <c r="J12" s="391" t="str">
        <f ca="1">IF(AND('Mapa final'!$H$66="Muy Alta",'Mapa final'!$L$66="Leve"),CONCATENATE("R",'Mapa final'!$A$66),"")</f>
        <v/>
      </c>
      <c r="K12" s="392"/>
      <c r="L12" s="392" t="str">
        <f>IF(AND('Mapa final'!$H$72="Muy Alta",'Mapa final'!$L$72="Leve"),CONCATENATE("R",'Mapa final'!$A$72),"")</f>
        <v/>
      </c>
      <c r="M12" s="392"/>
      <c r="N12" s="392" t="str">
        <f>IF(AND('Mapa final'!$H$79="Muy Alta",'Mapa final'!$L$79="Leve"),CONCATENATE("R",'Mapa final'!$A$79),"")</f>
        <v/>
      </c>
      <c r="O12" s="393"/>
      <c r="P12" s="391" t="str">
        <f ca="1">IF(AND('Mapa final'!$H$66="Muy Alta",'Mapa final'!$L$66="Menor"),CONCATENATE("R",'Mapa final'!$A$66),"")</f>
        <v/>
      </c>
      <c r="Q12" s="392"/>
      <c r="R12" s="392" t="str">
        <f>IF(AND('Mapa final'!$H$72="Muy Alta",'Mapa final'!$L$72="Menor"),CONCATENATE("R",'Mapa final'!$A$72),"")</f>
        <v/>
      </c>
      <c r="S12" s="392"/>
      <c r="T12" s="392" t="str">
        <f>IF(AND('Mapa final'!$H$79="Muy Alta",'Mapa final'!$L$79="Menor"),CONCATENATE("R",'Mapa final'!$A$79),"")</f>
        <v/>
      </c>
      <c r="U12" s="393"/>
      <c r="V12" s="391" t="str">
        <f ca="1">IF(AND('Mapa final'!$H$66="Muy Alta",'Mapa final'!$L$66="Moderado"),CONCATENATE("R",'Mapa final'!$A$66),"")</f>
        <v/>
      </c>
      <c r="W12" s="392"/>
      <c r="X12" s="392" t="str">
        <f>IF(AND('Mapa final'!$H$72="Muy Alta",'Mapa final'!$L$72="Moderado"),CONCATENATE("R",'Mapa final'!$A$72),"")</f>
        <v/>
      </c>
      <c r="Y12" s="392"/>
      <c r="Z12" s="392" t="str">
        <f>IF(AND('Mapa final'!$H$79="Muy Alta",'Mapa final'!$L$79="Moderado"),CONCATENATE("R",'Mapa final'!$A$79),"")</f>
        <v/>
      </c>
      <c r="AA12" s="393"/>
      <c r="AB12" s="391" t="str">
        <f ca="1">IF(AND('Mapa final'!$H$66="Muy Alta",'Mapa final'!$L$66="Mayor"),CONCATENATE("R",'Mapa final'!$A$66),"")</f>
        <v/>
      </c>
      <c r="AC12" s="392"/>
      <c r="AD12" s="392" t="str">
        <f>IF(AND('Mapa final'!$H$72="Muy Alta",'Mapa final'!$L$72="Mayor"),CONCATENATE("R",'Mapa final'!$A$72),"")</f>
        <v/>
      </c>
      <c r="AE12" s="392"/>
      <c r="AF12" s="392" t="str">
        <f>IF(AND('Mapa final'!$H$79="Muy Alta",'Mapa final'!$L$79="Mayor"),CONCATENATE("R",'Mapa final'!$A$79),"")</f>
        <v/>
      </c>
      <c r="AG12" s="393"/>
      <c r="AH12" s="382" t="str">
        <f ca="1">IF(AND('Mapa final'!$H$66="Muy Alta",'Mapa final'!$L$66="Catastrófico"),CONCATENATE("R",'Mapa final'!$A$66),"")</f>
        <v/>
      </c>
      <c r="AI12" s="383"/>
      <c r="AJ12" s="383" t="str">
        <f>IF(AND('Mapa final'!$H$72="Muy Alta",'Mapa final'!$L$72="Catastrófico"),CONCATENATE("R",'Mapa final'!$A$72),"")</f>
        <v/>
      </c>
      <c r="AK12" s="383"/>
      <c r="AL12" s="383" t="str">
        <f>IF(AND('Mapa final'!$H$79="Muy Alta",'Mapa final'!$L$79="Catastrófico"),CONCATENATE("R",'Mapa final'!$A$79),"")</f>
        <v/>
      </c>
      <c r="AM12" s="384"/>
      <c r="AN12" s="97"/>
      <c r="AO12" s="416"/>
      <c r="AP12" s="417"/>
      <c r="AQ12" s="417"/>
      <c r="AR12" s="417"/>
      <c r="AS12" s="417"/>
      <c r="AT12" s="418"/>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row>
    <row r="13" spans="1:99" ht="15.75" customHeight="1" thickBot="1">
      <c r="A13" s="97"/>
      <c r="B13" s="411"/>
      <c r="C13" s="411"/>
      <c r="D13" s="412"/>
      <c r="E13" s="407"/>
      <c r="F13" s="408"/>
      <c r="G13" s="408"/>
      <c r="H13" s="408"/>
      <c r="I13" s="409"/>
      <c r="J13" s="391"/>
      <c r="K13" s="392"/>
      <c r="L13" s="392"/>
      <c r="M13" s="392"/>
      <c r="N13" s="392"/>
      <c r="O13" s="393"/>
      <c r="P13" s="391"/>
      <c r="Q13" s="392"/>
      <c r="R13" s="392"/>
      <c r="S13" s="392"/>
      <c r="T13" s="392"/>
      <c r="U13" s="393"/>
      <c r="V13" s="391"/>
      <c r="W13" s="392"/>
      <c r="X13" s="392"/>
      <c r="Y13" s="392"/>
      <c r="Z13" s="392"/>
      <c r="AA13" s="393"/>
      <c r="AB13" s="391"/>
      <c r="AC13" s="392"/>
      <c r="AD13" s="392"/>
      <c r="AE13" s="392"/>
      <c r="AF13" s="392"/>
      <c r="AG13" s="393"/>
      <c r="AH13" s="385"/>
      <c r="AI13" s="386"/>
      <c r="AJ13" s="386"/>
      <c r="AK13" s="386"/>
      <c r="AL13" s="386"/>
      <c r="AM13" s="387"/>
      <c r="AN13" s="97"/>
      <c r="AO13" s="419"/>
      <c r="AP13" s="420"/>
      <c r="AQ13" s="420"/>
      <c r="AR13" s="420"/>
      <c r="AS13" s="420"/>
      <c r="AT13" s="421"/>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row>
    <row r="14" spans="1:99" ht="15" customHeight="1">
      <c r="A14" s="97"/>
      <c r="B14" s="411"/>
      <c r="C14" s="411"/>
      <c r="D14" s="412"/>
      <c r="E14" s="401" t="s">
        <v>115</v>
      </c>
      <c r="F14" s="402"/>
      <c r="G14" s="402"/>
      <c r="H14" s="402"/>
      <c r="I14" s="402"/>
      <c r="J14" s="379" t="str">
        <f>IF(AND('Mapa final'!$H$12="Alta",'Mapa final'!$L$12="Leve"),CONCATENATE("R",'Mapa final'!$A$12),"")</f>
        <v/>
      </c>
      <c r="K14" s="380"/>
      <c r="L14" s="380" t="str">
        <f>IF(AND('Mapa final'!$H$18="Alta",'Mapa final'!$L$18="Leve"),CONCATENATE("R",'Mapa final'!$A$18),"")</f>
        <v/>
      </c>
      <c r="M14" s="380"/>
      <c r="N14" s="380" t="str">
        <f ca="1">IF(AND('Mapa final'!$H$24="Alta",'Mapa final'!$L$24="Leve"),CONCATENATE("R",'Mapa final'!$A$24),"")</f>
        <v/>
      </c>
      <c r="O14" s="381"/>
      <c r="P14" s="379" t="str">
        <f>IF(AND('Mapa final'!$H$12="Alta",'Mapa final'!$L$12="Menor"),CONCATENATE("R",'Mapa final'!$A$12),"")</f>
        <v/>
      </c>
      <c r="Q14" s="380"/>
      <c r="R14" s="380" t="str">
        <f>IF(AND('Mapa final'!$H$18="Alta",'Mapa final'!$L$18="Menor"),CONCATENATE("R",'Mapa final'!$A$18),"")</f>
        <v/>
      </c>
      <c r="S14" s="380"/>
      <c r="T14" s="380" t="str">
        <f ca="1">IF(AND('Mapa final'!$H$24="Alta",'Mapa final'!$L$24="Menor"),CONCATENATE("R",'Mapa final'!$A$24),"")</f>
        <v/>
      </c>
      <c r="U14" s="381"/>
      <c r="V14" s="397" t="str">
        <f>IF(AND('Mapa final'!$H$12="Alta",'Mapa final'!$L$12="Moderado"),CONCATENATE("R",'Mapa final'!$A$12),"")</f>
        <v/>
      </c>
      <c r="W14" s="398"/>
      <c r="X14" s="398" t="str">
        <f>IF(AND('Mapa final'!$H$18="Alta",'Mapa final'!$L$18="Moderado"),CONCATENATE("R",'Mapa final'!$A$18),"")</f>
        <v/>
      </c>
      <c r="Y14" s="398"/>
      <c r="Z14" s="398" t="str">
        <f ca="1">IF(AND('Mapa final'!$H$24="Alta",'Mapa final'!$L$24="Moderado"),CONCATENATE("R",'Mapa final'!$A$24),"")</f>
        <v/>
      </c>
      <c r="AA14" s="399"/>
      <c r="AB14" s="397" t="str">
        <f>IF(AND('Mapa final'!$H$12="Alta",'Mapa final'!$L$12="Mayor"),CONCATENATE("R",'Mapa final'!$A$12),"")</f>
        <v/>
      </c>
      <c r="AC14" s="398"/>
      <c r="AD14" s="398" t="str">
        <f>IF(AND('Mapa final'!$H$18="Alta",'Mapa final'!$L$18="Mayor"),CONCATENATE("R",'Mapa final'!$A$18),"")</f>
        <v/>
      </c>
      <c r="AE14" s="398"/>
      <c r="AF14" s="398" t="str">
        <f ca="1">IF(AND('Mapa final'!$H$24="Alta",'Mapa final'!$L$24="Mayor"),CONCATENATE("R",'Mapa final'!$A$24),"")</f>
        <v/>
      </c>
      <c r="AG14" s="399"/>
      <c r="AH14" s="388" t="str">
        <f>IF(AND('Mapa final'!$H$12="Alta",'Mapa final'!$L$12="Catastrófico"),CONCATENATE("R",'Mapa final'!$A$12),"")</f>
        <v/>
      </c>
      <c r="AI14" s="389"/>
      <c r="AJ14" s="389" t="str">
        <f>IF(AND('Mapa final'!$H$18="Alta",'Mapa final'!$L$18="Catastrófico"),CONCATENATE("R",'Mapa final'!$A$18),"")</f>
        <v/>
      </c>
      <c r="AK14" s="389"/>
      <c r="AL14" s="389" t="str">
        <f ca="1">IF(AND('Mapa final'!$H$24="Alta",'Mapa final'!$L$24="Catastrófico"),CONCATENATE("R",'Mapa final'!$A$24),"")</f>
        <v/>
      </c>
      <c r="AM14" s="390"/>
      <c r="AN14" s="97"/>
      <c r="AO14" s="422" t="s">
        <v>80</v>
      </c>
      <c r="AP14" s="423"/>
      <c r="AQ14" s="423"/>
      <c r="AR14" s="423"/>
      <c r="AS14" s="423"/>
      <c r="AT14" s="424"/>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row>
    <row r="15" spans="1:99" ht="15" customHeight="1">
      <c r="A15" s="97"/>
      <c r="B15" s="411"/>
      <c r="C15" s="411"/>
      <c r="D15" s="412"/>
      <c r="E15" s="404"/>
      <c r="F15" s="405"/>
      <c r="G15" s="405"/>
      <c r="H15" s="405"/>
      <c r="I15" s="405"/>
      <c r="J15" s="373"/>
      <c r="K15" s="374"/>
      <c r="L15" s="374"/>
      <c r="M15" s="374"/>
      <c r="N15" s="374"/>
      <c r="O15" s="375"/>
      <c r="P15" s="373"/>
      <c r="Q15" s="374"/>
      <c r="R15" s="374"/>
      <c r="S15" s="374"/>
      <c r="T15" s="374"/>
      <c r="U15" s="375"/>
      <c r="V15" s="391"/>
      <c r="W15" s="392"/>
      <c r="X15" s="392"/>
      <c r="Y15" s="392"/>
      <c r="Z15" s="392"/>
      <c r="AA15" s="393"/>
      <c r="AB15" s="391"/>
      <c r="AC15" s="392"/>
      <c r="AD15" s="392"/>
      <c r="AE15" s="392"/>
      <c r="AF15" s="392"/>
      <c r="AG15" s="393"/>
      <c r="AH15" s="382"/>
      <c r="AI15" s="383"/>
      <c r="AJ15" s="383"/>
      <c r="AK15" s="383"/>
      <c r="AL15" s="383"/>
      <c r="AM15" s="384"/>
      <c r="AN15" s="97"/>
      <c r="AO15" s="425"/>
      <c r="AP15" s="426"/>
      <c r="AQ15" s="426"/>
      <c r="AR15" s="426"/>
      <c r="AS15" s="426"/>
      <c r="AT15" s="42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row>
    <row r="16" spans="1:99" ht="15" customHeight="1">
      <c r="A16" s="97"/>
      <c r="B16" s="411"/>
      <c r="C16" s="411"/>
      <c r="D16" s="412"/>
      <c r="E16" s="404"/>
      <c r="F16" s="405"/>
      <c r="G16" s="405"/>
      <c r="H16" s="405"/>
      <c r="I16" s="405"/>
      <c r="J16" s="373" t="str">
        <f ca="1">IF(AND('Mapa final'!$H$30="Alta",'Mapa final'!$L$30="Leve"),CONCATENATE("R",'Mapa final'!$A$30),"")</f>
        <v/>
      </c>
      <c r="K16" s="374"/>
      <c r="L16" s="374" t="str">
        <f ca="1">IF(AND('Mapa final'!$H$36="Alta",'Mapa final'!$L$36="Leve"),CONCATENATE("R",'Mapa final'!$A$36),"")</f>
        <v/>
      </c>
      <c r="M16" s="374"/>
      <c r="N16" s="374" t="str">
        <f ca="1">IF(AND('Mapa final'!$H$42="Alta",'Mapa final'!$L$42="Leve"),CONCATENATE("R",'Mapa final'!$A$42),"")</f>
        <v/>
      </c>
      <c r="O16" s="375"/>
      <c r="P16" s="373" t="str">
        <f ca="1">IF(AND('Mapa final'!$H$30="Alta",'Mapa final'!$L$30="Menor"),CONCATENATE("R",'Mapa final'!$A$30),"")</f>
        <v/>
      </c>
      <c r="Q16" s="374"/>
      <c r="R16" s="374" t="str">
        <f ca="1">IF(AND('Mapa final'!$H$36="Alta",'Mapa final'!$L$36="Menor"),CONCATENATE("R",'Mapa final'!$A$36),"")</f>
        <v/>
      </c>
      <c r="S16" s="374"/>
      <c r="T16" s="374" t="str">
        <f ca="1">IF(AND('Mapa final'!$H$42="Alta",'Mapa final'!$L$42="Menor"),CONCATENATE("R",'Mapa final'!$A$42),"")</f>
        <v/>
      </c>
      <c r="U16" s="375"/>
      <c r="V16" s="391" t="str">
        <f ca="1">IF(AND('Mapa final'!$H$30="Alta",'Mapa final'!$L$30="Moderado"),CONCATENATE("R",'Mapa final'!$A$30),"")</f>
        <v/>
      </c>
      <c r="W16" s="392"/>
      <c r="X16" s="392" t="str">
        <f ca="1">IF(AND('Mapa final'!$H$36="Alta",'Mapa final'!$L$36="Moderado"),CONCATENATE("R",'Mapa final'!$A$36),"")</f>
        <v/>
      </c>
      <c r="Y16" s="392"/>
      <c r="Z16" s="392" t="str">
        <f ca="1">IF(AND('Mapa final'!$H$42="Alta",'Mapa final'!$L$42="Moderado"),CONCATENATE("R",'Mapa final'!$A$42),"")</f>
        <v/>
      </c>
      <c r="AA16" s="393"/>
      <c r="AB16" s="391" t="str">
        <f ca="1">IF(AND('Mapa final'!$H$30="Alta",'Mapa final'!$L$30="Mayor"),CONCATENATE("R",'Mapa final'!$A$30),"")</f>
        <v/>
      </c>
      <c r="AC16" s="392"/>
      <c r="AD16" s="392" t="str">
        <f ca="1">IF(AND('Mapa final'!$H$36="Alta",'Mapa final'!$L$36="Mayor"),CONCATENATE("R",'Mapa final'!$A$36),"")</f>
        <v/>
      </c>
      <c r="AE16" s="392"/>
      <c r="AF16" s="392" t="str">
        <f ca="1">IF(AND('Mapa final'!$H$42="Alta",'Mapa final'!$L$42="Mayor"),CONCATENATE("R",'Mapa final'!$A$42),"")</f>
        <v>R6</v>
      </c>
      <c r="AG16" s="393"/>
      <c r="AH16" s="382" t="str">
        <f ca="1">IF(AND('Mapa final'!$H$30="Alta",'Mapa final'!$L$30="Catastrófico"),CONCATENATE("R",'Mapa final'!$A$30),"")</f>
        <v/>
      </c>
      <c r="AI16" s="383"/>
      <c r="AJ16" s="383" t="str">
        <f ca="1">IF(AND('Mapa final'!$H$36="Alta",'Mapa final'!$L$36="Catastrófico"),CONCATENATE("R",'Mapa final'!$A$36),"")</f>
        <v/>
      </c>
      <c r="AK16" s="383"/>
      <c r="AL16" s="383" t="str">
        <f ca="1">IF(AND('Mapa final'!$H$42="Alta",'Mapa final'!$L$42="Catastrófico"),CONCATENATE("R",'Mapa final'!$A$42),"")</f>
        <v/>
      </c>
      <c r="AM16" s="384"/>
      <c r="AN16" s="97"/>
      <c r="AO16" s="425"/>
      <c r="AP16" s="426"/>
      <c r="AQ16" s="426"/>
      <c r="AR16" s="426"/>
      <c r="AS16" s="426"/>
      <c r="AT16" s="42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row>
    <row r="17" spans="1:80" ht="15" customHeight="1">
      <c r="A17" s="97"/>
      <c r="B17" s="411"/>
      <c r="C17" s="411"/>
      <c r="D17" s="412"/>
      <c r="E17" s="404"/>
      <c r="F17" s="405"/>
      <c r="G17" s="405"/>
      <c r="H17" s="405"/>
      <c r="I17" s="405"/>
      <c r="J17" s="373"/>
      <c r="K17" s="374"/>
      <c r="L17" s="374"/>
      <c r="M17" s="374"/>
      <c r="N17" s="374"/>
      <c r="O17" s="375"/>
      <c r="P17" s="373"/>
      <c r="Q17" s="374"/>
      <c r="R17" s="374"/>
      <c r="S17" s="374"/>
      <c r="T17" s="374"/>
      <c r="U17" s="375"/>
      <c r="V17" s="391"/>
      <c r="W17" s="392"/>
      <c r="X17" s="392"/>
      <c r="Y17" s="392"/>
      <c r="Z17" s="392"/>
      <c r="AA17" s="393"/>
      <c r="AB17" s="391"/>
      <c r="AC17" s="392"/>
      <c r="AD17" s="392"/>
      <c r="AE17" s="392"/>
      <c r="AF17" s="392"/>
      <c r="AG17" s="393"/>
      <c r="AH17" s="382"/>
      <c r="AI17" s="383"/>
      <c r="AJ17" s="383"/>
      <c r="AK17" s="383"/>
      <c r="AL17" s="383"/>
      <c r="AM17" s="384"/>
      <c r="AN17" s="97"/>
      <c r="AO17" s="425"/>
      <c r="AP17" s="426"/>
      <c r="AQ17" s="426"/>
      <c r="AR17" s="426"/>
      <c r="AS17" s="426"/>
      <c r="AT17" s="42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row>
    <row r="18" spans="1:80" ht="15" customHeight="1">
      <c r="A18" s="97"/>
      <c r="B18" s="411"/>
      <c r="C18" s="411"/>
      <c r="D18" s="412"/>
      <c r="E18" s="404"/>
      <c r="F18" s="405"/>
      <c r="G18" s="405"/>
      <c r="H18" s="405"/>
      <c r="I18" s="405"/>
      <c r="J18" s="373" t="str">
        <f ca="1">IF(AND('Mapa final'!$H$48="Alta",'Mapa final'!$L$48="Leve"),CONCATENATE("R",'Mapa final'!$A$48),"")</f>
        <v/>
      </c>
      <c r="K18" s="374"/>
      <c r="L18" s="374" t="str">
        <f ca="1">IF(AND('Mapa final'!$H$54="Alta",'Mapa final'!$L$54="Leve"),CONCATENATE("R",'Mapa final'!$A$54),"")</f>
        <v/>
      </c>
      <c r="M18" s="374"/>
      <c r="N18" s="374" t="str">
        <f ca="1">IF(AND('Mapa final'!$H$60="Alta",'Mapa final'!$L$60="Leve"),CONCATENATE("R",'Mapa final'!$A$60),"")</f>
        <v/>
      </c>
      <c r="O18" s="375"/>
      <c r="P18" s="373" t="str">
        <f ca="1">IF(AND('Mapa final'!$H$48="Alta",'Mapa final'!$L$48="Menor"),CONCATENATE("R",'Mapa final'!$A$48),"")</f>
        <v/>
      </c>
      <c r="Q18" s="374"/>
      <c r="R18" s="374" t="str">
        <f ca="1">IF(AND('Mapa final'!$H$54="Alta",'Mapa final'!$L$54="Menor"),CONCATENATE("R",'Mapa final'!$A$54),"")</f>
        <v/>
      </c>
      <c r="S18" s="374"/>
      <c r="T18" s="374" t="str">
        <f ca="1">IF(AND('Mapa final'!$H$60="Alta",'Mapa final'!$L$60="Menor"),CONCATENATE("R",'Mapa final'!$A$60),"")</f>
        <v/>
      </c>
      <c r="U18" s="375"/>
      <c r="V18" s="391" t="str">
        <f ca="1">IF(AND('Mapa final'!$H$48="Alta",'Mapa final'!$L$48="Moderado"),CONCATENATE("R",'Mapa final'!$A$48),"")</f>
        <v/>
      </c>
      <c r="W18" s="392"/>
      <c r="X18" s="392" t="str">
        <f ca="1">IF(AND('Mapa final'!$H$54="Alta",'Mapa final'!$L$54="Moderado"),CONCATENATE("R",'Mapa final'!$A$54),"")</f>
        <v/>
      </c>
      <c r="Y18" s="392"/>
      <c r="Z18" s="392" t="str">
        <f ca="1">IF(AND('Mapa final'!$H$60="Alta",'Mapa final'!$L$60="Moderado"),CONCATENATE("R",'Mapa final'!$A$60),"")</f>
        <v/>
      </c>
      <c r="AA18" s="393"/>
      <c r="AB18" s="391" t="str">
        <f ca="1">IF(AND('Mapa final'!$H$48="Alta",'Mapa final'!$L$48="Mayor"),CONCATENATE("R",'Mapa final'!$A$48),"")</f>
        <v/>
      </c>
      <c r="AC18" s="392"/>
      <c r="AD18" s="392" t="str">
        <f ca="1">IF(AND('Mapa final'!$H$54="Alta",'Mapa final'!$L$54="Mayor"),CONCATENATE("R",'Mapa final'!$A$54),"")</f>
        <v/>
      </c>
      <c r="AE18" s="392"/>
      <c r="AF18" s="392" t="str">
        <f ca="1">IF(AND('Mapa final'!$H$60="Alta",'Mapa final'!$L$60="Mayor"),CONCATENATE("R",'Mapa final'!$A$60),"")</f>
        <v/>
      </c>
      <c r="AG18" s="393"/>
      <c r="AH18" s="382" t="str">
        <f ca="1">IF(AND('Mapa final'!$H$48="Alta",'Mapa final'!$L$48="Catastrófico"),CONCATENATE("R",'Mapa final'!$A$48),"")</f>
        <v/>
      </c>
      <c r="AI18" s="383"/>
      <c r="AJ18" s="383" t="str">
        <f ca="1">IF(AND('Mapa final'!$H$54="Alta",'Mapa final'!$L$54="Catastrófico"),CONCATENATE("R",'Mapa final'!$A$54),"")</f>
        <v/>
      </c>
      <c r="AK18" s="383"/>
      <c r="AL18" s="383" t="str">
        <f ca="1">IF(AND('Mapa final'!$H$60="Alta",'Mapa final'!$L$60="Catastrófico"),CONCATENATE("R",'Mapa final'!$A$60),"")</f>
        <v/>
      </c>
      <c r="AM18" s="384"/>
      <c r="AN18" s="97"/>
      <c r="AO18" s="425"/>
      <c r="AP18" s="426"/>
      <c r="AQ18" s="426"/>
      <c r="AR18" s="426"/>
      <c r="AS18" s="426"/>
      <c r="AT18" s="42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row>
    <row r="19" spans="1:80" ht="15" customHeight="1">
      <c r="A19" s="97"/>
      <c r="B19" s="411"/>
      <c r="C19" s="411"/>
      <c r="D19" s="412"/>
      <c r="E19" s="404"/>
      <c r="F19" s="405"/>
      <c r="G19" s="405"/>
      <c r="H19" s="405"/>
      <c r="I19" s="405"/>
      <c r="J19" s="373"/>
      <c r="K19" s="374"/>
      <c r="L19" s="374"/>
      <c r="M19" s="374"/>
      <c r="N19" s="374"/>
      <c r="O19" s="375"/>
      <c r="P19" s="373"/>
      <c r="Q19" s="374"/>
      <c r="R19" s="374"/>
      <c r="S19" s="374"/>
      <c r="T19" s="374"/>
      <c r="U19" s="375"/>
      <c r="V19" s="391"/>
      <c r="W19" s="392"/>
      <c r="X19" s="392"/>
      <c r="Y19" s="392"/>
      <c r="Z19" s="392"/>
      <c r="AA19" s="393"/>
      <c r="AB19" s="391"/>
      <c r="AC19" s="392"/>
      <c r="AD19" s="392"/>
      <c r="AE19" s="392"/>
      <c r="AF19" s="392"/>
      <c r="AG19" s="393"/>
      <c r="AH19" s="382"/>
      <c r="AI19" s="383"/>
      <c r="AJ19" s="383"/>
      <c r="AK19" s="383"/>
      <c r="AL19" s="383"/>
      <c r="AM19" s="384"/>
      <c r="AN19" s="97"/>
      <c r="AO19" s="425"/>
      <c r="AP19" s="426"/>
      <c r="AQ19" s="426"/>
      <c r="AR19" s="426"/>
      <c r="AS19" s="426"/>
      <c r="AT19" s="42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row>
    <row r="20" spans="1:80" ht="15" customHeight="1">
      <c r="A20" s="97"/>
      <c r="B20" s="411"/>
      <c r="C20" s="411"/>
      <c r="D20" s="412"/>
      <c r="E20" s="404"/>
      <c r="F20" s="405"/>
      <c r="G20" s="405"/>
      <c r="H20" s="405"/>
      <c r="I20" s="405"/>
      <c r="J20" s="373" t="str">
        <f ca="1">IF(AND('Mapa final'!$H$66="Alta",'Mapa final'!$L$66="Leve"),CONCATENATE("R",'Mapa final'!$A$66),"")</f>
        <v/>
      </c>
      <c r="K20" s="374"/>
      <c r="L20" s="374" t="str">
        <f>IF(AND('Mapa final'!$H$72="Alta",'Mapa final'!$L$72="Leve"),CONCATENATE("R",'Mapa final'!$A$72),"")</f>
        <v/>
      </c>
      <c r="M20" s="374"/>
      <c r="N20" s="374" t="str">
        <f>IF(AND('Mapa final'!$H$79="Alta",'Mapa final'!$L$79="Leve"),CONCATENATE("R",'Mapa final'!$A$79),"")</f>
        <v/>
      </c>
      <c r="O20" s="375"/>
      <c r="P20" s="373" t="str">
        <f ca="1">IF(AND('Mapa final'!$H$66="Alta",'Mapa final'!$L$66="Menor"),CONCATENATE("R",'Mapa final'!$A$66),"")</f>
        <v/>
      </c>
      <c r="Q20" s="374"/>
      <c r="R20" s="374" t="str">
        <f>IF(AND('Mapa final'!$H$72="Alta",'Mapa final'!$L$72="Menor"),CONCATENATE("R",'Mapa final'!$A$72),"")</f>
        <v/>
      </c>
      <c r="S20" s="374"/>
      <c r="T20" s="374" t="str">
        <f>IF(AND('Mapa final'!$H$79="Alta",'Mapa final'!$L$79="Menor"),CONCATENATE("R",'Mapa final'!$A$79),"")</f>
        <v/>
      </c>
      <c r="U20" s="375"/>
      <c r="V20" s="391" t="str">
        <f ca="1">IF(AND('Mapa final'!$H$66="Alta",'Mapa final'!$L$66="Moderado"),CONCATENATE("R",'Mapa final'!$A$66),"")</f>
        <v/>
      </c>
      <c r="W20" s="392"/>
      <c r="X20" s="392" t="str">
        <f>IF(AND('Mapa final'!$H$72="Alta",'Mapa final'!$L$72="Moderado"),CONCATENATE("R",'Mapa final'!$A$72),"")</f>
        <v/>
      </c>
      <c r="Y20" s="392"/>
      <c r="Z20" s="392" t="str">
        <f>IF(AND('Mapa final'!$H$79="Alta",'Mapa final'!$L$79="Moderado"),CONCATENATE("R",'Mapa final'!$A$79),"")</f>
        <v/>
      </c>
      <c r="AA20" s="393"/>
      <c r="AB20" s="391" t="str">
        <f ca="1">IF(AND('Mapa final'!$H$66="Alta",'Mapa final'!$L$66="Mayor"),CONCATENATE("R",'Mapa final'!$A$66),"")</f>
        <v/>
      </c>
      <c r="AC20" s="392"/>
      <c r="AD20" s="392" t="str">
        <f>IF(AND('Mapa final'!$H$72="Alta",'Mapa final'!$L$72="Mayor"),CONCATENATE("R",'Mapa final'!$A$72),"")</f>
        <v/>
      </c>
      <c r="AE20" s="392"/>
      <c r="AF20" s="392" t="str">
        <f>IF(AND('Mapa final'!$H$79="Alta",'Mapa final'!$L$79="Mayor"),CONCATENATE("R",'Mapa final'!$A$79),"")</f>
        <v/>
      </c>
      <c r="AG20" s="393"/>
      <c r="AH20" s="382" t="str">
        <f ca="1">IF(AND('Mapa final'!$H$66="Alta",'Mapa final'!$L$66="Catastrófico"),CONCATENATE("R",'Mapa final'!$A$66),"")</f>
        <v/>
      </c>
      <c r="AI20" s="383"/>
      <c r="AJ20" s="383" t="str">
        <f>IF(AND('Mapa final'!$H$72="Alta",'Mapa final'!$L$72="Catastrófico"),CONCATENATE("R",'Mapa final'!$A$72),"")</f>
        <v/>
      </c>
      <c r="AK20" s="383"/>
      <c r="AL20" s="383" t="str">
        <f>IF(AND('Mapa final'!$H$79="Alta",'Mapa final'!$L$79="Catastrófico"),CONCATENATE("R",'Mapa final'!$A$79),"")</f>
        <v/>
      </c>
      <c r="AM20" s="384"/>
      <c r="AN20" s="97"/>
      <c r="AO20" s="425"/>
      <c r="AP20" s="426"/>
      <c r="AQ20" s="426"/>
      <c r="AR20" s="426"/>
      <c r="AS20" s="426"/>
      <c r="AT20" s="42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row>
    <row r="21" spans="1:80" ht="15.75" customHeight="1" thickBot="1">
      <c r="A21" s="97"/>
      <c r="B21" s="411"/>
      <c r="C21" s="411"/>
      <c r="D21" s="412"/>
      <c r="E21" s="407"/>
      <c r="F21" s="408"/>
      <c r="G21" s="408"/>
      <c r="H21" s="408"/>
      <c r="I21" s="408"/>
      <c r="J21" s="376"/>
      <c r="K21" s="377"/>
      <c r="L21" s="377"/>
      <c r="M21" s="377"/>
      <c r="N21" s="377"/>
      <c r="O21" s="378"/>
      <c r="P21" s="376"/>
      <c r="Q21" s="377"/>
      <c r="R21" s="377"/>
      <c r="S21" s="377"/>
      <c r="T21" s="377"/>
      <c r="U21" s="378"/>
      <c r="V21" s="394"/>
      <c r="W21" s="395"/>
      <c r="X21" s="395"/>
      <c r="Y21" s="395"/>
      <c r="Z21" s="395"/>
      <c r="AA21" s="396"/>
      <c r="AB21" s="394"/>
      <c r="AC21" s="395"/>
      <c r="AD21" s="395"/>
      <c r="AE21" s="395"/>
      <c r="AF21" s="395"/>
      <c r="AG21" s="396"/>
      <c r="AH21" s="385"/>
      <c r="AI21" s="386"/>
      <c r="AJ21" s="386"/>
      <c r="AK21" s="386"/>
      <c r="AL21" s="386"/>
      <c r="AM21" s="387"/>
      <c r="AN21" s="97"/>
      <c r="AO21" s="428"/>
      <c r="AP21" s="429"/>
      <c r="AQ21" s="429"/>
      <c r="AR21" s="429"/>
      <c r="AS21" s="429"/>
      <c r="AT21" s="430"/>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row>
    <row r="22" spans="1:80">
      <c r="A22" s="97"/>
      <c r="B22" s="411"/>
      <c r="C22" s="411"/>
      <c r="D22" s="412"/>
      <c r="E22" s="401" t="s">
        <v>117</v>
      </c>
      <c r="F22" s="402"/>
      <c r="G22" s="402"/>
      <c r="H22" s="402"/>
      <c r="I22" s="403"/>
      <c r="J22" s="379" t="str">
        <f>IF(AND('Mapa final'!$H$12="Media",'Mapa final'!$L$12="Leve"),CONCATENATE("R",'Mapa final'!$A$12),"")</f>
        <v/>
      </c>
      <c r="K22" s="380"/>
      <c r="L22" s="380" t="str">
        <f>IF(AND('Mapa final'!$H$18="Media",'Mapa final'!$L$18="Leve"),CONCATENATE("R",'Mapa final'!$A$18),"")</f>
        <v/>
      </c>
      <c r="M22" s="380"/>
      <c r="N22" s="380" t="str">
        <f ca="1">IF(AND('Mapa final'!$H$24="Media",'Mapa final'!$L$24="Leve"),CONCATENATE("R",'Mapa final'!$A$24),"")</f>
        <v/>
      </c>
      <c r="O22" s="381"/>
      <c r="P22" s="379" t="str">
        <f>IF(AND('Mapa final'!$H$12="Media",'Mapa final'!$L$12="Menor"),CONCATENATE("R",'Mapa final'!$A$12),"")</f>
        <v/>
      </c>
      <c r="Q22" s="380"/>
      <c r="R22" s="380" t="str">
        <f>IF(AND('Mapa final'!$H$18="Media",'Mapa final'!$L$18="Menor"),CONCATENATE("R",'Mapa final'!$A$18),"")</f>
        <v/>
      </c>
      <c r="S22" s="380"/>
      <c r="T22" s="380" t="str">
        <f ca="1">IF(AND('Mapa final'!$H$24="Media",'Mapa final'!$L$24="Menor"),CONCATENATE("R",'Mapa final'!$A$24),"")</f>
        <v/>
      </c>
      <c r="U22" s="381"/>
      <c r="V22" s="379" t="str">
        <f>IF(AND('Mapa final'!$H$12="Media",'Mapa final'!$L$12="Moderado"),CONCATENATE("R",'Mapa final'!$A$12),"")</f>
        <v>R1</v>
      </c>
      <c r="W22" s="380"/>
      <c r="X22" s="380" t="str">
        <f>IF(AND('Mapa final'!$H$18="Media",'Mapa final'!$L$18="Moderado"),CONCATENATE("R",'Mapa final'!$A$18),"")</f>
        <v/>
      </c>
      <c r="Y22" s="380"/>
      <c r="Z22" s="380" t="str">
        <f ca="1">IF(AND('Mapa final'!$H$24="Media",'Mapa final'!$L$24="Moderado"),CONCATENATE("R",'Mapa final'!$A$24),"")</f>
        <v/>
      </c>
      <c r="AA22" s="381"/>
      <c r="AB22" s="397" t="str">
        <f>IF(AND('Mapa final'!$H$12="Media",'Mapa final'!$L$12="Mayor"),CONCATENATE("R",'Mapa final'!$A$12),"")</f>
        <v/>
      </c>
      <c r="AC22" s="398"/>
      <c r="AD22" s="398" t="str">
        <f>IF(AND('Mapa final'!$H$18="Media",'Mapa final'!$L$18="Mayor"),CONCATENATE("R",'Mapa final'!$A$18),"")</f>
        <v>R2</v>
      </c>
      <c r="AE22" s="398"/>
      <c r="AF22" s="398" t="str">
        <f ca="1">IF(AND('Mapa final'!$H$24="Media",'Mapa final'!$L$24="Mayor"),CONCATENATE("R",'Mapa final'!$A$24),"")</f>
        <v>R3</v>
      </c>
      <c r="AG22" s="399"/>
      <c r="AH22" s="388" t="str">
        <f>IF(AND('Mapa final'!$H$12="Media",'Mapa final'!$L$12="Catastrófico"),CONCATENATE("R",'Mapa final'!$A$12),"")</f>
        <v/>
      </c>
      <c r="AI22" s="389"/>
      <c r="AJ22" s="389" t="str">
        <f>IF(AND('Mapa final'!$H$18="Media",'Mapa final'!$L$18="Catastrófico"),CONCATENATE("R",'Mapa final'!$A$18),"")</f>
        <v/>
      </c>
      <c r="AK22" s="389"/>
      <c r="AL22" s="389" t="str">
        <f ca="1">IF(AND('Mapa final'!$H$24="Media",'Mapa final'!$L$24="Catastrófico"),CONCATENATE("R",'Mapa final'!$A$24),"")</f>
        <v/>
      </c>
      <c r="AM22" s="390"/>
      <c r="AN22" s="97"/>
      <c r="AO22" s="431" t="s">
        <v>81</v>
      </c>
      <c r="AP22" s="432"/>
      <c r="AQ22" s="432"/>
      <c r="AR22" s="432"/>
      <c r="AS22" s="432"/>
      <c r="AT22" s="433"/>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row>
    <row r="23" spans="1:80">
      <c r="A23" s="97"/>
      <c r="B23" s="411"/>
      <c r="C23" s="411"/>
      <c r="D23" s="412"/>
      <c r="E23" s="404"/>
      <c r="F23" s="405"/>
      <c r="G23" s="405"/>
      <c r="H23" s="405"/>
      <c r="I23" s="406"/>
      <c r="J23" s="373"/>
      <c r="K23" s="374"/>
      <c r="L23" s="374"/>
      <c r="M23" s="374"/>
      <c r="N23" s="374"/>
      <c r="O23" s="375"/>
      <c r="P23" s="373"/>
      <c r="Q23" s="374"/>
      <c r="R23" s="374"/>
      <c r="S23" s="374"/>
      <c r="T23" s="374"/>
      <c r="U23" s="375"/>
      <c r="V23" s="373"/>
      <c r="W23" s="374"/>
      <c r="X23" s="374"/>
      <c r="Y23" s="374"/>
      <c r="Z23" s="374"/>
      <c r="AA23" s="375"/>
      <c r="AB23" s="391"/>
      <c r="AC23" s="392"/>
      <c r="AD23" s="392"/>
      <c r="AE23" s="392"/>
      <c r="AF23" s="392"/>
      <c r="AG23" s="393"/>
      <c r="AH23" s="382"/>
      <c r="AI23" s="383"/>
      <c r="AJ23" s="383"/>
      <c r="AK23" s="383"/>
      <c r="AL23" s="383"/>
      <c r="AM23" s="384"/>
      <c r="AN23" s="97"/>
      <c r="AO23" s="434"/>
      <c r="AP23" s="435"/>
      <c r="AQ23" s="435"/>
      <c r="AR23" s="435"/>
      <c r="AS23" s="435"/>
      <c r="AT23" s="436"/>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row>
    <row r="24" spans="1:80">
      <c r="A24" s="97"/>
      <c r="B24" s="411"/>
      <c r="C24" s="411"/>
      <c r="D24" s="412"/>
      <c r="E24" s="404"/>
      <c r="F24" s="405"/>
      <c r="G24" s="405"/>
      <c r="H24" s="405"/>
      <c r="I24" s="406"/>
      <c r="J24" s="373" t="str">
        <f ca="1">IF(AND('Mapa final'!$H$30="Media",'Mapa final'!$L$30="Leve"),CONCATENATE("R",'Mapa final'!$A$30),"")</f>
        <v/>
      </c>
      <c r="K24" s="374"/>
      <c r="L24" s="374" t="str">
        <f ca="1">IF(AND('Mapa final'!$H$36="Media",'Mapa final'!$L$36="Leve"),CONCATENATE("R",'Mapa final'!$A$36),"")</f>
        <v/>
      </c>
      <c r="M24" s="374"/>
      <c r="N24" s="374" t="str">
        <f ca="1">IF(AND('Mapa final'!$H$42="Media",'Mapa final'!$L$42="Leve"),CONCATENATE("R",'Mapa final'!$A$42),"")</f>
        <v/>
      </c>
      <c r="O24" s="375"/>
      <c r="P24" s="373" t="str">
        <f ca="1">IF(AND('Mapa final'!$H$30="Media",'Mapa final'!$L$30="Menor"),CONCATENATE("R",'Mapa final'!$A$30),"")</f>
        <v/>
      </c>
      <c r="Q24" s="374"/>
      <c r="R24" s="374" t="str">
        <f ca="1">IF(AND('Mapa final'!$H$36="Media",'Mapa final'!$L$36="Menor"),CONCATENATE("R",'Mapa final'!$A$36),"")</f>
        <v/>
      </c>
      <c r="S24" s="374"/>
      <c r="T24" s="374" t="str">
        <f ca="1">IF(AND('Mapa final'!$H$42="Media",'Mapa final'!$L$42="Menor"),CONCATENATE("R",'Mapa final'!$A$42),"")</f>
        <v/>
      </c>
      <c r="U24" s="375"/>
      <c r="V24" s="373" t="str">
        <f ca="1">IF(AND('Mapa final'!$H$30="Media",'Mapa final'!$L$30="Moderado"),CONCATENATE("R",'Mapa final'!$A$30),"")</f>
        <v/>
      </c>
      <c r="W24" s="374"/>
      <c r="X24" s="374" t="str">
        <f ca="1">IF(AND('Mapa final'!$H$36="Media",'Mapa final'!$L$36="Moderado"),CONCATENATE("R",'Mapa final'!$A$36),"")</f>
        <v/>
      </c>
      <c r="Y24" s="374"/>
      <c r="Z24" s="374" t="str">
        <f ca="1">IF(AND('Mapa final'!$H$42="Media",'Mapa final'!$L$42="Moderado"),CONCATENATE("R",'Mapa final'!$A$42),"")</f>
        <v/>
      </c>
      <c r="AA24" s="375"/>
      <c r="AB24" s="391" t="str">
        <f ca="1">IF(AND('Mapa final'!$H$30="Media",'Mapa final'!$L$30="Mayor"),CONCATENATE("R",'Mapa final'!$A$30),"")</f>
        <v>R4</v>
      </c>
      <c r="AC24" s="392"/>
      <c r="AD24" s="392" t="str">
        <f ca="1">IF(AND('Mapa final'!$H$36="Media",'Mapa final'!$L$36="Mayor"),CONCATENATE("R",'Mapa final'!$A$36),"")</f>
        <v>R5</v>
      </c>
      <c r="AE24" s="392"/>
      <c r="AF24" s="392" t="str">
        <f ca="1">IF(AND('Mapa final'!$H$42="Media",'Mapa final'!$L$42="Mayor"),CONCATENATE("R",'Mapa final'!$A$42),"")</f>
        <v/>
      </c>
      <c r="AG24" s="393"/>
      <c r="AH24" s="382" t="str">
        <f ca="1">IF(AND('Mapa final'!$H$30="Media",'Mapa final'!$L$30="Catastrófico"),CONCATENATE("R",'Mapa final'!$A$30),"")</f>
        <v/>
      </c>
      <c r="AI24" s="383"/>
      <c r="AJ24" s="383" t="str">
        <f ca="1">IF(AND('Mapa final'!$H$36="Media",'Mapa final'!$L$36="Catastrófico"),CONCATENATE("R",'Mapa final'!$A$36),"")</f>
        <v/>
      </c>
      <c r="AK24" s="383"/>
      <c r="AL24" s="383" t="str">
        <f ca="1">IF(AND('Mapa final'!$H$42="Media",'Mapa final'!$L$42="Catastrófico"),CONCATENATE("R",'Mapa final'!$A$42),"")</f>
        <v/>
      </c>
      <c r="AM24" s="384"/>
      <c r="AN24" s="97"/>
      <c r="AO24" s="434"/>
      <c r="AP24" s="435"/>
      <c r="AQ24" s="435"/>
      <c r="AR24" s="435"/>
      <c r="AS24" s="435"/>
      <c r="AT24" s="436"/>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row>
    <row r="25" spans="1:80">
      <c r="A25" s="97"/>
      <c r="B25" s="411"/>
      <c r="C25" s="411"/>
      <c r="D25" s="412"/>
      <c r="E25" s="404"/>
      <c r="F25" s="405"/>
      <c r="G25" s="405"/>
      <c r="H25" s="405"/>
      <c r="I25" s="406"/>
      <c r="J25" s="373"/>
      <c r="K25" s="374"/>
      <c r="L25" s="374"/>
      <c r="M25" s="374"/>
      <c r="N25" s="374"/>
      <c r="O25" s="375"/>
      <c r="P25" s="373"/>
      <c r="Q25" s="374"/>
      <c r="R25" s="374"/>
      <c r="S25" s="374"/>
      <c r="T25" s="374"/>
      <c r="U25" s="375"/>
      <c r="V25" s="373"/>
      <c r="W25" s="374"/>
      <c r="X25" s="374"/>
      <c r="Y25" s="374"/>
      <c r="Z25" s="374"/>
      <c r="AA25" s="375"/>
      <c r="AB25" s="391"/>
      <c r="AC25" s="392"/>
      <c r="AD25" s="392"/>
      <c r="AE25" s="392"/>
      <c r="AF25" s="392"/>
      <c r="AG25" s="393"/>
      <c r="AH25" s="382"/>
      <c r="AI25" s="383"/>
      <c r="AJ25" s="383"/>
      <c r="AK25" s="383"/>
      <c r="AL25" s="383"/>
      <c r="AM25" s="384"/>
      <c r="AN25" s="97"/>
      <c r="AO25" s="434"/>
      <c r="AP25" s="435"/>
      <c r="AQ25" s="435"/>
      <c r="AR25" s="435"/>
      <c r="AS25" s="435"/>
      <c r="AT25" s="436"/>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row>
    <row r="26" spans="1:80">
      <c r="A26" s="97"/>
      <c r="B26" s="411"/>
      <c r="C26" s="411"/>
      <c r="D26" s="412"/>
      <c r="E26" s="404"/>
      <c r="F26" s="405"/>
      <c r="G26" s="405"/>
      <c r="H26" s="405"/>
      <c r="I26" s="406"/>
      <c r="J26" s="373" t="str">
        <f ca="1">IF(AND('Mapa final'!$H$48="Media",'Mapa final'!$L$48="Leve"),CONCATENATE("R",'Mapa final'!$A$48),"")</f>
        <v/>
      </c>
      <c r="K26" s="374"/>
      <c r="L26" s="374" t="str">
        <f ca="1">IF(AND('Mapa final'!$H$54="Media",'Mapa final'!$L$54="Leve"),CONCATENATE("R",'Mapa final'!$A$54),"")</f>
        <v/>
      </c>
      <c r="M26" s="374"/>
      <c r="N26" s="374" t="str">
        <f ca="1">IF(AND('Mapa final'!$H$60="Media",'Mapa final'!$L$60="Leve"),CONCATENATE("R",'Mapa final'!$A$60),"")</f>
        <v/>
      </c>
      <c r="O26" s="375"/>
      <c r="P26" s="373" t="str">
        <f ca="1">IF(AND('Mapa final'!$H$48="Media",'Mapa final'!$L$48="Menor"),CONCATENATE("R",'Mapa final'!$A$48),"")</f>
        <v/>
      </c>
      <c r="Q26" s="374"/>
      <c r="R26" s="374" t="str">
        <f ca="1">IF(AND('Mapa final'!$H$54="Media",'Mapa final'!$L$54="Menor"),CONCATENATE("R",'Mapa final'!$A$54),"")</f>
        <v/>
      </c>
      <c r="S26" s="374"/>
      <c r="T26" s="374" t="str">
        <f ca="1">IF(AND('Mapa final'!$H$60="Media",'Mapa final'!$L$60="Menor"),CONCATENATE("R",'Mapa final'!$A$60),"")</f>
        <v/>
      </c>
      <c r="U26" s="375"/>
      <c r="V26" s="373" t="str">
        <f ca="1">IF(AND('Mapa final'!$H$48="Media",'Mapa final'!$L$48="Moderado"),CONCATENATE("R",'Mapa final'!$A$48),"")</f>
        <v/>
      </c>
      <c r="W26" s="374"/>
      <c r="X26" s="374" t="str">
        <f ca="1">IF(AND('Mapa final'!$H$54="Media",'Mapa final'!$L$54="Moderado"),CONCATENATE("R",'Mapa final'!$A$54),"")</f>
        <v/>
      </c>
      <c r="Y26" s="374"/>
      <c r="Z26" s="374" t="str">
        <f ca="1">IF(AND('Mapa final'!$H$60="Media",'Mapa final'!$L$60="Moderado"),CONCATENATE("R",'Mapa final'!$A$60),"")</f>
        <v/>
      </c>
      <c r="AA26" s="375"/>
      <c r="AB26" s="391" t="str">
        <f ca="1">IF(AND('Mapa final'!$H$48="Media",'Mapa final'!$L$48="Mayor"),CONCATENATE("R",'Mapa final'!$A$48),"")</f>
        <v>R7</v>
      </c>
      <c r="AC26" s="392"/>
      <c r="AD26" s="392" t="str">
        <f ca="1">IF(AND('Mapa final'!$H$54="Media",'Mapa final'!$L$54="Mayor"),CONCATENATE("R",'Mapa final'!$A$54),"")</f>
        <v/>
      </c>
      <c r="AE26" s="392"/>
      <c r="AF26" s="392" t="str">
        <f ca="1">IF(AND('Mapa final'!$H$60="Media",'Mapa final'!$L$60="Mayor"),CONCATENATE("R",'Mapa final'!$A$60),"")</f>
        <v/>
      </c>
      <c r="AG26" s="393"/>
      <c r="AH26" s="382" t="str">
        <f ca="1">IF(AND('Mapa final'!$H$48="Media",'Mapa final'!$L$48="Catastrófico"),CONCATENATE("R",'Mapa final'!$A$48),"")</f>
        <v/>
      </c>
      <c r="AI26" s="383"/>
      <c r="AJ26" s="383" t="str">
        <f ca="1">IF(AND('Mapa final'!$H$54="Media",'Mapa final'!$L$54="Catastrófico"),CONCATENATE("R",'Mapa final'!$A$54),"")</f>
        <v/>
      </c>
      <c r="AK26" s="383"/>
      <c r="AL26" s="383" t="str">
        <f ca="1">IF(AND('Mapa final'!$H$60="Media",'Mapa final'!$L$60="Catastrófico"),CONCATENATE("R",'Mapa final'!$A$60),"")</f>
        <v/>
      </c>
      <c r="AM26" s="384"/>
      <c r="AN26" s="97"/>
      <c r="AO26" s="434"/>
      <c r="AP26" s="435"/>
      <c r="AQ26" s="435"/>
      <c r="AR26" s="435"/>
      <c r="AS26" s="435"/>
      <c r="AT26" s="436"/>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row>
    <row r="27" spans="1:80">
      <c r="A27" s="97"/>
      <c r="B27" s="411"/>
      <c r="C27" s="411"/>
      <c r="D27" s="412"/>
      <c r="E27" s="404"/>
      <c r="F27" s="405"/>
      <c r="G27" s="405"/>
      <c r="H27" s="405"/>
      <c r="I27" s="406"/>
      <c r="J27" s="373"/>
      <c r="K27" s="374"/>
      <c r="L27" s="374"/>
      <c r="M27" s="374"/>
      <c r="N27" s="374"/>
      <c r="O27" s="375"/>
      <c r="P27" s="373"/>
      <c r="Q27" s="374"/>
      <c r="R27" s="374"/>
      <c r="S27" s="374"/>
      <c r="T27" s="374"/>
      <c r="U27" s="375"/>
      <c r="V27" s="373"/>
      <c r="W27" s="374"/>
      <c r="X27" s="374"/>
      <c r="Y27" s="374"/>
      <c r="Z27" s="374"/>
      <c r="AA27" s="375"/>
      <c r="AB27" s="391"/>
      <c r="AC27" s="392"/>
      <c r="AD27" s="392"/>
      <c r="AE27" s="392"/>
      <c r="AF27" s="392"/>
      <c r="AG27" s="393"/>
      <c r="AH27" s="382"/>
      <c r="AI27" s="383"/>
      <c r="AJ27" s="383"/>
      <c r="AK27" s="383"/>
      <c r="AL27" s="383"/>
      <c r="AM27" s="384"/>
      <c r="AN27" s="97"/>
      <c r="AO27" s="434"/>
      <c r="AP27" s="435"/>
      <c r="AQ27" s="435"/>
      <c r="AR27" s="435"/>
      <c r="AS27" s="435"/>
      <c r="AT27" s="436"/>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row>
    <row r="28" spans="1:80">
      <c r="A28" s="97"/>
      <c r="B28" s="411"/>
      <c r="C28" s="411"/>
      <c r="D28" s="412"/>
      <c r="E28" s="404"/>
      <c r="F28" s="405"/>
      <c r="G28" s="405"/>
      <c r="H28" s="405"/>
      <c r="I28" s="406"/>
      <c r="J28" s="373" t="str">
        <f ca="1">IF(AND('Mapa final'!$H$66="Media",'Mapa final'!$L$66="Leve"),CONCATENATE("R",'Mapa final'!$A$66),"")</f>
        <v/>
      </c>
      <c r="K28" s="374"/>
      <c r="L28" s="374" t="str">
        <f>IF(AND('Mapa final'!$H$72="Media",'Mapa final'!$L$72="Leve"),CONCATENATE("R",'Mapa final'!$A$72),"")</f>
        <v/>
      </c>
      <c r="M28" s="374"/>
      <c r="N28" s="374" t="str">
        <f>IF(AND('Mapa final'!$H$79="Media",'Mapa final'!$L$79="Leve"),CONCATENATE("R",'Mapa final'!$A$79),"")</f>
        <v/>
      </c>
      <c r="O28" s="375"/>
      <c r="P28" s="373" t="str">
        <f ca="1">IF(AND('Mapa final'!$H$66="Media",'Mapa final'!$L$66="Menor"),CONCATENATE("R",'Mapa final'!$A$66),"")</f>
        <v/>
      </c>
      <c r="Q28" s="374"/>
      <c r="R28" s="374" t="str">
        <f>IF(AND('Mapa final'!$H$72="Media",'Mapa final'!$L$72="Menor"),CONCATENATE("R",'Mapa final'!$A$72),"")</f>
        <v/>
      </c>
      <c r="S28" s="374"/>
      <c r="T28" s="374" t="str">
        <f>IF(AND('Mapa final'!$H$79="Media",'Mapa final'!$L$79="Menor"),CONCATENATE("R",'Mapa final'!$A$79),"")</f>
        <v/>
      </c>
      <c r="U28" s="375"/>
      <c r="V28" s="373" t="str">
        <f ca="1">IF(AND('Mapa final'!$H$66="Media",'Mapa final'!$L$66="Moderado"),CONCATENATE("R",'Mapa final'!$A$66),"")</f>
        <v/>
      </c>
      <c r="W28" s="374"/>
      <c r="X28" s="374" t="str">
        <f>IF(AND('Mapa final'!$H$72="Media",'Mapa final'!$L$72="Moderado"),CONCATENATE("R",'Mapa final'!$A$72),"")</f>
        <v/>
      </c>
      <c r="Y28" s="374"/>
      <c r="Z28" s="374" t="str">
        <f>IF(AND('Mapa final'!$H$79="Media",'Mapa final'!$L$79="Moderado"),CONCATENATE("R",'Mapa final'!$A$79),"")</f>
        <v/>
      </c>
      <c r="AA28" s="375"/>
      <c r="AB28" s="391" t="str">
        <f ca="1">IF(AND('Mapa final'!$H$66="Media",'Mapa final'!$L$66="Mayor"),CONCATENATE("R",'Mapa final'!$A$66),"")</f>
        <v/>
      </c>
      <c r="AC28" s="392"/>
      <c r="AD28" s="392" t="str">
        <f>IF(AND('Mapa final'!$H$72="Media",'Mapa final'!$L$72="Mayor"),CONCATENATE("R",'Mapa final'!$A$72),"")</f>
        <v/>
      </c>
      <c r="AE28" s="392"/>
      <c r="AF28" s="392" t="str">
        <f>IF(AND('Mapa final'!$H$79="Media",'Mapa final'!$L$79="Mayor"),CONCATENATE("R",'Mapa final'!$A$79),"")</f>
        <v/>
      </c>
      <c r="AG28" s="393"/>
      <c r="AH28" s="382" t="str">
        <f ca="1">IF(AND('Mapa final'!$H$66="Media",'Mapa final'!$L$66="Catastrófico"),CONCATENATE("R",'Mapa final'!$A$66),"")</f>
        <v/>
      </c>
      <c r="AI28" s="383"/>
      <c r="AJ28" s="383" t="str">
        <f>IF(AND('Mapa final'!$H$72="Media",'Mapa final'!$L$72="Catastrófico"),CONCATENATE("R",'Mapa final'!$A$72),"")</f>
        <v/>
      </c>
      <c r="AK28" s="383"/>
      <c r="AL28" s="383" t="str">
        <f>IF(AND('Mapa final'!$H$79="Media",'Mapa final'!$L$79="Catastrófico"),CONCATENATE("R",'Mapa final'!$A$79),"")</f>
        <v/>
      </c>
      <c r="AM28" s="384"/>
      <c r="AN28" s="97"/>
      <c r="AO28" s="434"/>
      <c r="AP28" s="435"/>
      <c r="AQ28" s="435"/>
      <c r="AR28" s="435"/>
      <c r="AS28" s="435"/>
      <c r="AT28" s="436"/>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row>
    <row r="29" spans="1:80" ht="15.75" thickBot="1">
      <c r="A29" s="97"/>
      <c r="B29" s="411"/>
      <c r="C29" s="411"/>
      <c r="D29" s="412"/>
      <c r="E29" s="407"/>
      <c r="F29" s="408"/>
      <c r="G29" s="408"/>
      <c r="H29" s="408"/>
      <c r="I29" s="409"/>
      <c r="J29" s="373"/>
      <c r="K29" s="374"/>
      <c r="L29" s="374"/>
      <c r="M29" s="374"/>
      <c r="N29" s="374"/>
      <c r="O29" s="375"/>
      <c r="P29" s="376"/>
      <c r="Q29" s="377"/>
      <c r="R29" s="377"/>
      <c r="S29" s="377"/>
      <c r="T29" s="377"/>
      <c r="U29" s="378"/>
      <c r="V29" s="376"/>
      <c r="W29" s="377"/>
      <c r="X29" s="377"/>
      <c r="Y29" s="377"/>
      <c r="Z29" s="377"/>
      <c r="AA29" s="378"/>
      <c r="AB29" s="394"/>
      <c r="AC29" s="395"/>
      <c r="AD29" s="395"/>
      <c r="AE29" s="395"/>
      <c r="AF29" s="395"/>
      <c r="AG29" s="396"/>
      <c r="AH29" s="385"/>
      <c r="AI29" s="386"/>
      <c r="AJ29" s="386"/>
      <c r="AK29" s="386"/>
      <c r="AL29" s="386"/>
      <c r="AM29" s="387"/>
      <c r="AN29" s="97"/>
      <c r="AO29" s="437"/>
      <c r="AP29" s="438"/>
      <c r="AQ29" s="438"/>
      <c r="AR29" s="438"/>
      <c r="AS29" s="438"/>
      <c r="AT29" s="439"/>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row>
    <row r="30" spans="1:80">
      <c r="A30" s="97"/>
      <c r="B30" s="411"/>
      <c r="C30" s="411"/>
      <c r="D30" s="412"/>
      <c r="E30" s="401" t="s">
        <v>114</v>
      </c>
      <c r="F30" s="402"/>
      <c r="G30" s="402"/>
      <c r="H30" s="402"/>
      <c r="I30" s="402"/>
      <c r="J30" s="370" t="str">
        <f>IF(AND('Mapa final'!$H$12="Baja",'Mapa final'!$L$12="Leve"),CONCATENATE("R",'Mapa final'!$A$12),"")</f>
        <v/>
      </c>
      <c r="K30" s="371"/>
      <c r="L30" s="371" t="str">
        <f>IF(AND('Mapa final'!$H$18="Baja",'Mapa final'!$L$18="Leve"),CONCATENATE("R",'Mapa final'!$A$18),"")</f>
        <v/>
      </c>
      <c r="M30" s="371"/>
      <c r="N30" s="371" t="str">
        <f ca="1">IF(AND('Mapa final'!$H$24="Baja",'Mapa final'!$L$24="Leve"),CONCATENATE("R",'Mapa final'!$A$24),"")</f>
        <v/>
      </c>
      <c r="O30" s="372"/>
      <c r="P30" s="380" t="str">
        <f>IF(AND('Mapa final'!$H$12="Baja",'Mapa final'!$L$12="Menor"),CONCATENATE("R",'Mapa final'!$A$12),"")</f>
        <v/>
      </c>
      <c r="Q30" s="380"/>
      <c r="R30" s="380" t="str">
        <f>IF(AND('Mapa final'!$H$18="Baja",'Mapa final'!$L$18="Menor"),CONCATENATE("R",'Mapa final'!$A$18),"")</f>
        <v/>
      </c>
      <c r="S30" s="380"/>
      <c r="T30" s="380" t="str">
        <f ca="1">IF(AND('Mapa final'!$H$24="Baja",'Mapa final'!$L$24="Menor"),CONCATENATE("R",'Mapa final'!$A$24),"")</f>
        <v/>
      </c>
      <c r="U30" s="381"/>
      <c r="V30" s="379" t="str">
        <f>IF(AND('Mapa final'!$H$12="Baja",'Mapa final'!$L$12="Moderado"),CONCATENATE("R",'Mapa final'!$A$12),"")</f>
        <v/>
      </c>
      <c r="W30" s="380"/>
      <c r="X30" s="380" t="str">
        <f>IF(AND('Mapa final'!$H$18="Baja",'Mapa final'!$L$18="Moderado"),CONCATENATE("R",'Mapa final'!$A$18),"")</f>
        <v/>
      </c>
      <c r="Y30" s="380"/>
      <c r="Z30" s="380" t="str">
        <f ca="1">IF(AND('Mapa final'!$H$24="Baja",'Mapa final'!$L$24="Moderado"),CONCATENATE("R",'Mapa final'!$A$24),"")</f>
        <v/>
      </c>
      <c r="AA30" s="381"/>
      <c r="AB30" s="397" t="str">
        <f>IF(AND('Mapa final'!$H$12="Baja",'Mapa final'!$L$12="Mayor"),CONCATENATE("R",'Mapa final'!$A$12),"")</f>
        <v/>
      </c>
      <c r="AC30" s="398"/>
      <c r="AD30" s="398" t="str">
        <f>IF(AND('Mapa final'!$H$18="Baja",'Mapa final'!$L$18="Mayor"),CONCATENATE("R",'Mapa final'!$A$18),"")</f>
        <v/>
      </c>
      <c r="AE30" s="398"/>
      <c r="AF30" s="398" t="str">
        <f ca="1">IF(AND('Mapa final'!$H$24="Baja",'Mapa final'!$L$24="Mayor"),CONCATENATE("R",'Mapa final'!$A$24),"")</f>
        <v/>
      </c>
      <c r="AG30" s="399"/>
      <c r="AH30" s="388" t="str">
        <f>IF(AND('Mapa final'!$H$12="Baja",'Mapa final'!$L$12="Catastrófico"),CONCATENATE("R",'Mapa final'!$A$12),"")</f>
        <v/>
      </c>
      <c r="AI30" s="389"/>
      <c r="AJ30" s="389" t="str">
        <f>IF(AND('Mapa final'!$H$18="Baja",'Mapa final'!$L$18="Catastrófico"),CONCATENATE("R",'Mapa final'!$A$18),"")</f>
        <v/>
      </c>
      <c r="AK30" s="389"/>
      <c r="AL30" s="389" t="str">
        <f ca="1">IF(AND('Mapa final'!$H$24="Baja",'Mapa final'!$L$24="Catastrófico"),CONCATENATE("R",'Mapa final'!$A$24),"")</f>
        <v/>
      </c>
      <c r="AM30" s="390"/>
      <c r="AN30" s="97"/>
      <c r="AO30" s="440" t="s">
        <v>82</v>
      </c>
      <c r="AP30" s="441"/>
      <c r="AQ30" s="441"/>
      <c r="AR30" s="441"/>
      <c r="AS30" s="441"/>
      <c r="AT30" s="442"/>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row>
    <row r="31" spans="1:80">
      <c r="A31" s="97"/>
      <c r="B31" s="411"/>
      <c r="C31" s="411"/>
      <c r="D31" s="412"/>
      <c r="E31" s="404"/>
      <c r="F31" s="405"/>
      <c r="G31" s="405"/>
      <c r="H31" s="405"/>
      <c r="I31" s="405"/>
      <c r="J31" s="364"/>
      <c r="K31" s="365"/>
      <c r="L31" s="365"/>
      <c r="M31" s="365"/>
      <c r="N31" s="365"/>
      <c r="O31" s="366"/>
      <c r="P31" s="374"/>
      <c r="Q31" s="374"/>
      <c r="R31" s="374"/>
      <c r="S31" s="374"/>
      <c r="T31" s="374"/>
      <c r="U31" s="375"/>
      <c r="V31" s="373"/>
      <c r="W31" s="374"/>
      <c r="X31" s="374"/>
      <c r="Y31" s="374"/>
      <c r="Z31" s="374"/>
      <c r="AA31" s="375"/>
      <c r="AB31" s="391"/>
      <c r="AC31" s="392"/>
      <c r="AD31" s="392"/>
      <c r="AE31" s="392"/>
      <c r="AF31" s="392"/>
      <c r="AG31" s="393"/>
      <c r="AH31" s="382"/>
      <c r="AI31" s="383"/>
      <c r="AJ31" s="383"/>
      <c r="AK31" s="383"/>
      <c r="AL31" s="383"/>
      <c r="AM31" s="384"/>
      <c r="AN31" s="97"/>
      <c r="AO31" s="443"/>
      <c r="AP31" s="444"/>
      <c r="AQ31" s="444"/>
      <c r="AR31" s="444"/>
      <c r="AS31" s="444"/>
      <c r="AT31" s="445"/>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row>
    <row r="32" spans="1:80">
      <c r="A32" s="97"/>
      <c r="B32" s="411"/>
      <c r="C32" s="411"/>
      <c r="D32" s="412"/>
      <c r="E32" s="404"/>
      <c r="F32" s="405"/>
      <c r="G32" s="405"/>
      <c r="H32" s="405"/>
      <c r="I32" s="405"/>
      <c r="J32" s="364" t="str">
        <f ca="1">IF(AND('Mapa final'!$H$30="Baja",'Mapa final'!$L$30="Leve"),CONCATENATE("R",'Mapa final'!$A$30),"")</f>
        <v/>
      </c>
      <c r="K32" s="365"/>
      <c r="L32" s="365" t="str">
        <f ca="1">IF(AND('Mapa final'!$H$36="Baja",'Mapa final'!$L$36="Leve"),CONCATENATE("R",'Mapa final'!$A$36),"")</f>
        <v/>
      </c>
      <c r="M32" s="365"/>
      <c r="N32" s="365" t="str">
        <f ca="1">IF(AND('Mapa final'!$H$42="Baja",'Mapa final'!$L$42="Leve"),CONCATENATE("R",'Mapa final'!$A$42),"")</f>
        <v/>
      </c>
      <c r="O32" s="366"/>
      <c r="P32" s="374" t="str">
        <f ca="1">IF(AND('Mapa final'!$H$30="Baja",'Mapa final'!$L$30="Menor"),CONCATENATE("R",'Mapa final'!$A$30),"")</f>
        <v/>
      </c>
      <c r="Q32" s="374"/>
      <c r="R32" s="374" t="str">
        <f ca="1">IF(AND('Mapa final'!$H$36="Baja",'Mapa final'!$L$36="Menor"),CONCATENATE("R",'Mapa final'!$A$36),"")</f>
        <v/>
      </c>
      <c r="S32" s="374"/>
      <c r="T32" s="374" t="str">
        <f ca="1">IF(AND('Mapa final'!$H$42="Baja",'Mapa final'!$L$42="Menor"),CONCATENATE("R",'Mapa final'!$A$42),"")</f>
        <v/>
      </c>
      <c r="U32" s="375"/>
      <c r="V32" s="373" t="str">
        <f ca="1">IF(AND('Mapa final'!$H$30="Baja",'Mapa final'!$L$30="Moderado"),CONCATENATE("R",'Mapa final'!$A$30),"")</f>
        <v/>
      </c>
      <c r="W32" s="374"/>
      <c r="X32" s="374" t="str">
        <f ca="1">IF(AND('Mapa final'!$H$36="Baja",'Mapa final'!$L$36="Moderado"),CONCATENATE("R",'Mapa final'!$A$36),"")</f>
        <v/>
      </c>
      <c r="Y32" s="374"/>
      <c r="Z32" s="374" t="str">
        <f ca="1">IF(AND('Mapa final'!$H$42="Baja",'Mapa final'!$L$42="Moderado"),CONCATENATE("R",'Mapa final'!$A$42),"")</f>
        <v/>
      </c>
      <c r="AA32" s="375"/>
      <c r="AB32" s="391" t="str">
        <f ca="1">IF(AND('Mapa final'!$H$30="Baja",'Mapa final'!$L$30="Mayor"),CONCATENATE("R",'Mapa final'!$A$30),"")</f>
        <v/>
      </c>
      <c r="AC32" s="392"/>
      <c r="AD32" s="392" t="str">
        <f ca="1">IF(AND('Mapa final'!$H$36="Baja",'Mapa final'!$L$36="Mayor"),CONCATENATE("R",'Mapa final'!$A$36),"")</f>
        <v/>
      </c>
      <c r="AE32" s="392"/>
      <c r="AF32" s="392" t="str">
        <f ca="1">IF(AND('Mapa final'!$H$42="Baja",'Mapa final'!$L$42="Mayor"),CONCATENATE("R",'Mapa final'!$A$42),"")</f>
        <v/>
      </c>
      <c r="AG32" s="393"/>
      <c r="AH32" s="382" t="str">
        <f ca="1">IF(AND('Mapa final'!$H$30="Baja",'Mapa final'!$L$30="Catastrófico"),CONCATENATE("R",'Mapa final'!$A$30),"")</f>
        <v/>
      </c>
      <c r="AI32" s="383"/>
      <c r="AJ32" s="383" t="str">
        <f ca="1">IF(AND('Mapa final'!$H$36="Baja",'Mapa final'!$L$36="Catastrófico"),CONCATENATE("R",'Mapa final'!$A$36),"")</f>
        <v/>
      </c>
      <c r="AK32" s="383"/>
      <c r="AL32" s="383" t="str">
        <f ca="1">IF(AND('Mapa final'!$H$42="Baja",'Mapa final'!$L$42="Catastrófico"),CONCATENATE("R",'Mapa final'!$A$42),"")</f>
        <v/>
      </c>
      <c r="AM32" s="384"/>
      <c r="AN32" s="97"/>
      <c r="AO32" s="443"/>
      <c r="AP32" s="444"/>
      <c r="AQ32" s="444"/>
      <c r="AR32" s="444"/>
      <c r="AS32" s="444"/>
      <c r="AT32" s="445"/>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row>
    <row r="33" spans="1:80">
      <c r="A33" s="97"/>
      <c r="B33" s="411"/>
      <c r="C33" s="411"/>
      <c r="D33" s="412"/>
      <c r="E33" s="404"/>
      <c r="F33" s="405"/>
      <c r="G33" s="405"/>
      <c r="H33" s="405"/>
      <c r="I33" s="405"/>
      <c r="J33" s="364"/>
      <c r="K33" s="365"/>
      <c r="L33" s="365"/>
      <c r="M33" s="365"/>
      <c r="N33" s="365"/>
      <c r="O33" s="366"/>
      <c r="P33" s="374"/>
      <c r="Q33" s="374"/>
      <c r="R33" s="374"/>
      <c r="S33" s="374"/>
      <c r="T33" s="374"/>
      <c r="U33" s="375"/>
      <c r="V33" s="373"/>
      <c r="W33" s="374"/>
      <c r="X33" s="374"/>
      <c r="Y33" s="374"/>
      <c r="Z33" s="374"/>
      <c r="AA33" s="375"/>
      <c r="AB33" s="391"/>
      <c r="AC33" s="392"/>
      <c r="AD33" s="392"/>
      <c r="AE33" s="392"/>
      <c r="AF33" s="392"/>
      <c r="AG33" s="393"/>
      <c r="AH33" s="382"/>
      <c r="AI33" s="383"/>
      <c r="AJ33" s="383"/>
      <c r="AK33" s="383"/>
      <c r="AL33" s="383"/>
      <c r="AM33" s="384"/>
      <c r="AN33" s="97"/>
      <c r="AO33" s="443"/>
      <c r="AP33" s="444"/>
      <c r="AQ33" s="444"/>
      <c r="AR33" s="444"/>
      <c r="AS33" s="444"/>
      <c r="AT33" s="445"/>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row>
    <row r="34" spans="1:80">
      <c r="A34" s="97"/>
      <c r="B34" s="411"/>
      <c r="C34" s="411"/>
      <c r="D34" s="412"/>
      <c r="E34" s="404"/>
      <c r="F34" s="405"/>
      <c r="G34" s="405"/>
      <c r="H34" s="405"/>
      <c r="I34" s="405"/>
      <c r="J34" s="364" t="str">
        <f ca="1">IF(AND('Mapa final'!$H$48="Baja",'Mapa final'!$L$48="Leve"),CONCATENATE("R",'Mapa final'!$A$48),"")</f>
        <v/>
      </c>
      <c r="K34" s="365"/>
      <c r="L34" s="365" t="str">
        <f ca="1">IF(AND('Mapa final'!$H$54="Baja",'Mapa final'!$L$54="Leve"),CONCATENATE("R",'Mapa final'!$A$54),"")</f>
        <v/>
      </c>
      <c r="M34" s="365"/>
      <c r="N34" s="365" t="str">
        <f ca="1">IF(AND('Mapa final'!$H$60="Baja",'Mapa final'!$L$60="Leve"),CONCATENATE("R",'Mapa final'!$A$60),"")</f>
        <v/>
      </c>
      <c r="O34" s="366"/>
      <c r="P34" s="374" t="str">
        <f ca="1">IF(AND('Mapa final'!$H$48="Baja",'Mapa final'!$L$48="Menor"),CONCATENATE("R",'Mapa final'!$A$48),"")</f>
        <v/>
      </c>
      <c r="Q34" s="374"/>
      <c r="R34" s="374" t="str">
        <f ca="1">IF(AND('Mapa final'!$H$54="Baja",'Mapa final'!$L$54="Menor"),CONCATENATE("R",'Mapa final'!$A$54),"")</f>
        <v/>
      </c>
      <c r="S34" s="374"/>
      <c r="T34" s="374" t="str">
        <f ca="1">IF(AND('Mapa final'!$H$60="Baja",'Mapa final'!$L$60="Menor"),CONCATENATE("R",'Mapa final'!$A$60),"")</f>
        <v/>
      </c>
      <c r="U34" s="375"/>
      <c r="V34" s="373" t="str">
        <f ca="1">IF(AND('Mapa final'!$H$48="Baja",'Mapa final'!$L$48="Moderado"),CONCATENATE("R",'Mapa final'!$A$48),"")</f>
        <v/>
      </c>
      <c r="W34" s="374"/>
      <c r="X34" s="374" t="str">
        <f ca="1">IF(AND('Mapa final'!$H$54="Baja",'Mapa final'!$L$54="Moderado"),CONCATENATE("R",'Mapa final'!$A$54),"")</f>
        <v/>
      </c>
      <c r="Y34" s="374"/>
      <c r="Z34" s="374" t="str">
        <f ca="1">IF(AND('Mapa final'!$H$60="Baja",'Mapa final'!$L$60="Moderado"),CONCATENATE("R",'Mapa final'!$A$60),"")</f>
        <v/>
      </c>
      <c r="AA34" s="375"/>
      <c r="AB34" s="391" t="str">
        <f ca="1">IF(AND('Mapa final'!$H$48="Baja",'Mapa final'!$L$48="Mayor"),CONCATENATE("R",'Mapa final'!$A$48),"")</f>
        <v/>
      </c>
      <c r="AC34" s="392"/>
      <c r="AD34" s="392" t="str">
        <f ca="1">IF(AND('Mapa final'!$H$54="Baja",'Mapa final'!$L$54="Mayor"),CONCATENATE("R",'Mapa final'!$A$54),"")</f>
        <v/>
      </c>
      <c r="AE34" s="392"/>
      <c r="AF34" s="392" t="str">
        <f ca="1">IF(AND('Mapa final'!$H$60="Baja",'Mapa final'!$L$60="Mayor"),CONCATENATE("R",'Mapa final'!$A$60),"")</f>
        <v/>
      </c>
      <c r="AG34" s="393"/>
      <c r="AH34" s="382" t="str">
        <f ca="1">IF(AND('Mapa final'!$H$48="Baja",'Mapa final'!$L$48="Catastrófico"),CONCATENATE("R",'Mapa final'!$A$48),"")</f>
        <v/>
      </c>
      <c r="AI34" s="383"/>
      <c r="AJ34" s="383" t="str">
        <f ca="1">IF(AND('Mapa final'!$H$54="Baja",'Mapa final'!$L$54="Catastrófico"),CONCATENATE("R",'Mapa final'!$A$54),"")</f>
        <v/>
      </c>
      <c r="AK34" s="383"/>
      <c r="AL34" s="383" t="str">
        <f ca="1">IF(AND('Mapa final'!$H$60="Baja",'Mapa final'!$L$60="Catastrófico"),CONCATENATE("R",'Mapa final'!$A$60),"")</f>
        <v/>
      </c>
      <c r="AM34" s="384"/>
      <c r="AN34" s="97"/>
      <c r="AO34" s="443"/>
      <c r="AP34" s="444"/>
      <c r="AQ34" s="444"/>
      <c r="AR34" s="444"/>
      <c r="AS34" s="444"/>
      <c r="AT34" s="445"/>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row>
    <row r="35" spans="1:80">
      <c r="A35" s="97"/>
      <c r="B35" s="411"/>
      <c r="C35" s="411"/>
      <c r="D35" s="412"/>
      <c r="E35" s="404"/>
      <c r="F35" s="405"/>
      <c r="G35" s="405"/>
      <c r="H35" s="405"/>
      <c r="I35" s="405"/>
      <c r="J35" s="364"/>
      <c r="K35" s="365"/>
      <c r="L35" s="365"/>
      <c r="M35" s="365"/>
      <c r="N35" s="365"/>
      <c r="O35" s="366"/>
      <c r="P35" s="374"/>
      <c r="Q35" s="374"/>
      <c r="R35" s="374"/>
      <c r="S35" s="374"/>
      <c r="T35" s="374"/>
      <c r="U35" s="375"/>
      <c r="V35" s="373"/>
      <c r="W35" s="374"/>
      <c r="X35" s="374"/>
      <c r="Y35" s="374"/>
      <c r="Z35" s="374"/>
      <c r="AA35" s="375"/>
      <c r="AB35" s="391"/>
      <c r="AC35" s="392"/>
      <c r="AD35" s="392"/>
      <c r="AE35" s="392"/>
      <c r="AF35" s="392"/>
      <c r="AG35" s="393"/>
      <c r="AH35" s="382"/>
      <c r="AI35" s="383"/>
      <c r="AJ35" s="383"/>
      <c r="AK35" s="383"/>
      <c r="AL35" s="383"/>
      <c r="AM35" s="384"/>
      <c r="AN35" s="97"/>
      <c r="AO35" s="443"/>
      <c r="AP35" s="444"/>
      <c r="AQ35" s="444"/>
      <c r="AR35" s="444"/>
      <c r="AS35" s="444"/>
      <c r="AT35" s="445"/>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row>
    <row r="36" spans="1:80">
      <c r="A36" s="97"/>
      <c r="B36" s="411"/>
      <c r="C36" s="411"/>
      <c r="D36" s="412"/>
      <c r="E36" s="404"/>
      <c r="F36" s="405"/>
      <c r="G36" s="405"/>
      <c r="H36" s="405"/>
      <c r="I36" s="405"/>
      <c r="J36" s="364" t="str">
        <f ca="1">IF(AND('Mapa final'!$H$66="Baja",'Mapa final'!$L$66="Leve"),CONCATENATE("R",'Mapa final'!$A$66),"")</f>
        <v/>
      </c>
      <c r="K36" s="365"/>
      <c r="L36" s="365" t="str">
        <f>IF(AND('Mapa final'!$H$72="Baja",'Mapa final'!$L$72="Leve"),CONCATENATE("R",'Mapa final'!$A$72),"")</f>
        <v/>
      </c>
      <c r="M36" s="365"/>
      <c r="N36" s="365" t="str">
        <f>IF(AND('Mapa final'!$H$79="Baja",'Mapa final'!$L$79="Leve"),CONCATENATE("R",'Mapa final'!$A$79),"")</f>
        <v/>
      </c>
      <c r="O36" s="366"/>
      <c r="P36" s="374" t="str">
        <f ca="1">IF(AND('Mapa final'!$H$66="Baja",'Mapa final'!$L$66="Menor"),CONCATENATE("R",'Mapa final'!$A$66),"")</f>
        <v/>
      </c>
      <c r="Q36" s="374"/>
      <c r="R36" s="374" t="str">
        <f>IF(AND('Mapa final'!$H$72="Baja",'Mapa final'!$L$72="Menor"),CONCATENATE("R",'Mapa final'!$A$72),"")</f>
        <v/>
      </c>
      <c r="S36" s="374"/>
      <c r="T36" s="374" t="str">
        <f>IF(AND('Mapa final'!$H$79="Baja",'Mapa final'!$L$79="Menor"),CONCATENATE("R",'Mapa final'!$A$79),"")</f>
        <v/>
      </c>
      <c r="U36" s="375"/>
      <c r="V36" s="373" t="str">
        <f ca="1">IF(AND('Mapa final'!$H$66="Baja",'Mapa final'!$L$66="Moderado"),CONCATENATE("R",'Mapa final'!$A$66),"")</f>
        <v/>
      </c>
      <c r="W36" s="374"/>
      <c r="X36" s="374" t="str">
        <f>IF(AND('Mapa final'!$H$72="Baja",'Mapa final'!$L$72="Moderado"),CONCATENATE("R",'Mapa final'!$A$72),"")</f>
        <v/>
      </c>
      <c r="Y36" s="374"/>
      <c r="Z36" s="374" t="str">
        <f>IF(AND('Mapa final'!$H$79="Baja",'Mapa final'!$L$79="Moderado"),CONCATENATE("R",'Mapa final'!$A$79),"")</f>
        <v/>
      </c>
      <c r="AA36" s="375"/>
      <c r="AB36" s="391" t="str">
        <f ca="1">IF(AND('Mapa final'!$H$66="Baja",'Mapa final'!$L$66="Mayor"),CONCATENATE("R",'Mapa final'!$A$66),"")</f>
        <v/>
      </c>
      <c r="AC36" s="392"/>
      <c r="AD36" s="392" t="str">
        <f>IF(AND('Mapa final'!$H$72="Baja",'Mapa final'!$L$72="Mayor"),CONCATENATE("R",'Mapa final'!$A$72),"")</f>
        <v/>
      </c>
      <c r="AE36" s="392"/>
      <c r="AF36" s="392" t="str">
        <f>IF(AND('Mapa final'!$H$79="Baja",'Mapa final'!$L$79="Mayor"),CONCATENATE("R",'Mapa final'!$A$79),"")</f>
        <v/>
      </c>
      <c r="AG36" s="393"/>
      <c r="AH36" s="382" t="str">
        <f ca="1">IF(AND('Mapa final'!$H$66="Baja",'Mapa final'!$L$66="Catastrófico"),CONCATENATE("R",'Mapa final'!$A$66),"")</f>
        <v/>
      </c>
      <c r="AI36" s="383"/>
      <c r="AJ36" s="383" t="str">
        <f>IF(AND('Mapa final'!$H$72="Baja",'Mapa final'!$L$72="Catastrófico"),CONCATENATE("R",'Mapa final'!$A$72),"")</f>
        <v/>
      </c>
      <c r="AK36" s="383"/>
      <c r="AL36" s="383" t="str">
        <f>IF(AND('Mapa final'!$H$79="Baja",'Mapa final'!$L$79="Catastrófico"),CONCATENATE("R",'Mapa final'!$A$79),"")</f>
        <v/>
      </c>
      <c r="AM36" s="384"/>
      <c r="AN36" s="97"/>
      <c r="AO36" s="443"/>
      <c r="AP36" s="444"/>
      <c r="AQ36" s="444"/>
      <c r="AR36" s="444"/>
      <c r="AS36" s="444"/>
      <c r="AT36" s="445"/>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row>
    <row r="37" spans="1:80" ht="15.75" thickBot="1">
      <c r="A37" s="97"/>
      <c r="B37" s="411"/>
      <c r="C37" s="411"/>
      <c r="D37" s="412"/>
      <c r="E37" s="407"/>
      <c r="F37" s="408"/>
      <c r="G37" s="408"/>
      <c r="H37" s="408"/>
      <c r="I37" s="408"/>
      <c r="J37" s="367"/>
      <c r="K37" s="368"/>
      <c r="L37" s="368"/>
      <c r="M37" s="368"/>
      <c r="N37" s="368"/>
      <c r="O37" s="369"/>
      <c r="P37" s="377"/>
      <c r="Q37" s="377"/>
      <c r="R37" s="377"/>
      <c r="S37" s="377"/>
      <c r="T37" s="377"/>
      <c r="U37" s="378"/>
      <c r="V37" s="376"/>
      <c r="W37" s="377"/>
      <c r="X37" s="377"/>
      <c r="Y37" s="377"/>
      <c r="Z37" s="377"/>
      <c r="AA37" s="378"/>
      <c r="AB37" s="394"/>
      <c r="AC37" s="395"/>
      <c r="AD37" s="395"/>
      <c r="AE37" s="395"/>
      <c r="AF37" s="395"/>
      <c r="AG37" s="396"/>
      <c r="AH37" s="385"/>
      <c r="AI37" s="386"/>
      <c r="AJ37" s="386"/>
      <c r="AK37" s="386"/>
      <c r="AL37" s="386"/>
      <c r="AM37" s="387"/>
      <c r="AN37" s="97"/>
      <c r="AO37" s="446"/>
      <c r="AP37" s="447"/>
      <c r="AQ37" s="447"/>
      <c r="AR37" s="447"/>
      <c r="AS37" s="447"/>
      <c r="AT37" s="448"/>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row>
    <row r="38" spans="1:80">
      <c r="A38" s="97"/>
      <c r="B38" s="411"/>
      <c r="C38" s="411"/>
      <c r="D38" s="412"/>
      <c r="E38" s="401" t="s">
        <v>113</v>
      </c>
      <c r="F38" s="402"/>
      <c r="G38" s="402"/>
      <c r="H38" s="402"/>
      <c r="I38" s="403"/>
      <c r="J38" s="370" t="str">
        <f>IF(AND('Mapa final'!$H$12="Muy Baja",'Mapa final'!$L$12="Leve"),CONCATENATE("R",'Mapa final'!$A$12),"")</f>
        <v/>
      </c>
      <c r="K38" s="371"/>
      <c r="L38" s="371" t="str">
        <f>IF(AND('Mapa final'!$H$18="Muy Baja",'Mapa final'!$L$18="Leve"),CONCATENATE("R",'Mapa final'!$A$18),"")</f>
        <v/>
      </c>
      <c r="M38" s="371"/>
      <c r="N38" s="371" t="str">
        <f ca="1">IF(AND('Mapa final'!$H$24="Muy Baja",'Mapa final'!$L$24="Leve"),CONCATENATE("R",'Mapa final'!$A$24),"")</f>
        <v/>
      </c>
      <c r="O38" s="372"/>
      <c r="P38" s="370" t="str">
        <f>IF(AND('Mapa final'!$H$12="Muy Baja",'Mapa final'!$L$12="Menor"),CONCATENATE("R",'Mapa final'!$A$12),"")</f>
        <v/>
      </c>
      <c r="Q38" s="371"/>
      <c r="R38" s="371" t="str">
        <f>IF(AND('Mapa final'!$H$18="Muy Baja",'Mapa final'!$L$18="Menor"),CONCATENATE("R",'Mapa final'!$A$18),"")</f>
        <v/>
      </c>
      <c r="S38" s="371"/>
      <c r="T38" s="371" t="str">
        <f ca="1">IF(AND('Mapa final'!$H$24="Muy Baja",'Mapa final'!$L$24="Menor"),CONCATENATE("R",'Mapa final'!$A$24),"")</f>
        <v/>
      </c>
      <c r="U38" s="372"/>
      <c r="V38" s="379" t="str">
        <f>IF(AND('Mapa final'!$H$12="Muy Baja",'Mapa final'!$L$12="Moderado"),CONCATENATE("R",'Mapa final'!$A$12),"")</f>
        <v/>
      </c>
      <c r="W38" s="380"/>
      <c r="X38" s="380" t="str">
        <f>IF(AND('Mapa final'!$H$18="Muy Baja",'Mapa final'!$L$18="Moderado"),CONCATENATE("R",'Mapa final'!$A$18),"")</f>
        <v/>
      </c>
      <c r="Y38" s="380"/>
      <c r="Z38" s="380" t="str">
        <f ca="1">IF(AND('Mapa final'!$H$24="Muy Baja",'Mapa final'!$L$24="Moderado"),CONCATENATE("R",'Mapa final'!$A$24),"")</f>
        <v/>
      </c>
      <c r="AA38" s="381"/>
      <c r="AB38" s="397" t="str">
        <f>IF(AND('Mapa final'!$H$12="Muy Baja",'Mapa final'!$L$12="Mayor"),CONCATENATE("R",'Mapa final'!$A$12),"")</f>
        <v/>
      </c>
      <c r="AC38" s="398"/>
      <c r="AD38" s="398" t="str">
        <f>IF(AND('Mapa final'!$H$18="Muy Baja",'Mapa final'!$L$18="Mayor"),CONCATENATE("R",'Mapa final'!$A$18),"")</f>
        <v/>
      </c>
      <c r="AE38" s="398"/>
      <c r="AF38" s="398" t="str">
        <f ca="1">IF(AND('Mapa final'!$H$24="Muy Baja",'Mapa final'!$L$24="Mayor"),CONCATENATE("R",'Mapa final'!$A$24),"")</f>
        <v/>
      </c>
      <c r="AG38" s="399"/>
      <c r="AH38" s="388" t="str">
        <f>IF(AND('Mapa final'!$H$12="Muy Baja",'Mapa final'!$L$12="Catastrófico"),CONCATENATE("R",'Mapa final'!$A$12),"")</f>
        <v/>
      </c>
      <c r="AI38" s="389"/>
      <c r="AJ38" s="389" t="str">
        <f>IF(AND('Mapa final'!$H$18="Muy Baja",'Mapa final'!$L$18="Catastrófico"),CONCATENATE("R",'Mapa final'!$A$18),"")</f>
        <v/>
      </c>
      <c r="AK38" s="389"/>
      <c r="AL38" s="389" t="str">
        <f ca="1">IF(AND('Mapa final'!$H$24="Muy Baja",'Mapa final'!$L$24="Catastrófico"),CONCATENATE("R",'Mapa final'!$A$24),"")</f>
        <v/>
      </c>
      <c r="AM38" s="390"/>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row>
    <row r="39" spans="1:80">
      <c r="A39" s="97"/>
      <c r="B39" s="411"/>
      <c r="C39" s="411"/>
      <c r="D39" s="412"/>
      <c r="E39" s="404"/>
      <c r="F39" s="405"/>
      <c r="G39" s="405"/>
      <c r="H39" s="405"/>
      <c r="I39" s="406"/>
      <c r="J39" s="364"/>
      <c r="K39" s="365"/>
      <c r="L39" s="365"/>
      <c r="M39" s="365"/>
      <c r="N39" s="365"/>
      <c r="O39" s="366"/>
      <c r="P39" s="364"/>
      <c r="Q39" s="365"/>
      <c r="R39" s="365"/>
      <c r="S39" s="365"/>
      <c r="T39" s="365"/>
      <c r="U39" s="366"/>
      <c r="V39" s="373"/>
      <c r="W39" s="374"/>
      <c r="X39" s="374"/>
      <c r="Y39" s="374"/>
      <c r="Z39" s="374"/>
      <c r="AA39" s="375"/>
      <c r="AB39" s="391"/>
      <c r="AC39" s="392"/>
      <c r="AD39" s="392"/>
      <c r="AE39" s="392"/>
      <c r="AF39" s="392"/>
      <c r="AG39" s="393"/>
      <c r="AH39" s="382"/>
      <c r="AI39" s="383"/>
      <c r="AJ39" s="383"/>
      <c r="AK39" s="383"/>
      <c r="AL39" s="383"/>
      <c r="AM39" s="384"/>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0">
      <c r="A40" s="97"/>
      <c r="B40" s="411"/>
      <c r="C40" s="411"/>
      <c r="D40" s="412"/>
      <c r="E40" s="404"/>
      <c r="F40" s="405"/>
      <c r="G40" s="405"/>
      <c r="H40" s="405"/>
      <c r="I40" s="406"/>
      <c r="J40" s="364" t="str">
        <f ca="1">IF(AND('Mapa final'!$H$30="Muy Baja",'Mapa final'!$L$30="Leve"),CONCATENATE("R",'Mapa final'!$A$30),"")</f>
        <v/>
      </c>
      <c r="K40" s="365"/>
      <c r="L40" s="365" t="str">
        <f ca="1">IF(AND('Mapa final'!$H$36="Muy Baja",'Mapa final'!$L$36="Leve"),CONCATENATE("R",'Mapa final'!$A$36),"")</f>
        <v/>
      </c>
      <c r="M40" s="365"/>
      <c r="N40" s="365" t="str">
        <f ca="1">IF(AND('Mapa final'!$H$42="Muy Baja",'Mapa final'!$L$42="Leve"),CONCATENATE("R",'Mapa final'!$A$42),"")</f>
        <v/>
      </c>
      <c r="O40" s="366"/>
      <c r="P40" s="364" t="str">
        <f ca="1">IF(AND('Mapa final'!$H$30="Muy Baja",'Mapa final'!$L$30="Menor"),CONCATENATE("R",'Mapa final'!$A$30),"")</f>
        <v/>
      </c>
      <c r="Q40" s="365"/>
      <c r="R40" s="365" t="str">
        <f ca="1">IF(AND('Mapa final'!$H$36="Muy Baja",'Mapa final'!$L$36="Menor"),CONCATENATE("R",'Mapa final'!$A$36),"")</f>
        <v/>
      </c>
      <c r="S40" s="365"/>
      <c r="T40" s="365" t="str">
        <f ca="1">IF(AND('Mapa final'!$H$42="Muy Baja",'Mapa final'!$L$42="Menor"),CONCATENATE("R",'Mapa final'!$A$42),"")</f>
        <v/>
      </c>
      <c r="U40" s="366"/>
      <c r="V40" s="373" t="str">
        <f ca="1">IF(AND('Mapa final'!$H$30="Muy Baja",'Mapa final'!$L$30="Moderado"),CONCATENATE("R",'Mapa final'!$A$30),"")</f>
        <v/>
      </c>
      <c r="W40" s="374"/>
      <c r="X40" s="374" t="str">
        <f ca="1">IF(AND('Mapa final'!$H$36="Muy Baja",'Mapa final'!$L$36="Moderado"),CONCATENATE("R",'Mapa final'!$A$36),"")</f>
        <v/>
      </c>
      <c r="Y40" s="374"/>
      <c r="Z40" s="374" t="str">
        <f ca="1">IF(AND('Mapa final'!$H$42="Muy Baja",'Mapa final'!$L$42="Moderado"),CONCATENATE("R",'Mapa final'!$A$42),"")</f>
        <v/>
      </c>
      <c r="AA40" s="375"/>
      <c r="AB40" s="391" t="str">
        <f ca="1">IF(AND('Mapa final'!$H$30="Muy Baja",'Mapa final'!$L$30="Mayor"),CONCATENATE("R",'Mapa final'!$A$30),"")</f>
        <v/>
      </c>
      <c r="AC40" s="392"/>
      <c r="AD40" s="392" t="str">
        <f ca="1">IF(AND('Mapa final'!$H$36="Muy Baja",'Mapa final'!$L$36="Mayor"),CONCATENATE("R",'Mapa final'!$A$36),"")</f>
        <v/>
      </c>
      <c r="AE40" s="392"/>
      <c r="AF40" s="392" t="str">
        <f ca="1">IF(AND('Mapa final'!$H$42="Muy Baja",'Mapa final'!$L$42="Mayor"),CONCATENATE("R",'Mapa final'!$A$42),"")</f>
        <v/>
      </c>
      <c r="AG40" s="393"/>
      <c r="AH40" s="382" t="str">
        <f ca="1">IF(AND('Mapa final'!$H$30="Muy Baja",'Mapa final'!$L$30="Catastrófico"),CONCATENATE("R",'Mapa final'!$A$30),"")</f>
        <v/>
      </c>
      <c r="AI40" s="383"/>
      <c r="AJ40" s="383" t="str">
        <f ca="1">IF(AND('Mapa final'!$H$36="Muy Baja",'Mapa final'!$L$36="Catastrófico"),CONCATENATE("R",'Mapa final'!$A$36),"")</f>
        <v/>
      </c>
      <c r="AK40" s="383"/>
      <c r="AL40" s="383" t="str">
        <f ca="1">IF(AND('Mapa final'!$H$42="Muy Baja",'Mapa final'!$L$42="Catastrófico"),CONCATENATE("R",'Mapa final'!$A$42),"")</f>
        <v/>
      </c>
      <c r="AM40" s="384"/>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0">
      <c r="A41" s="97"/>
      <c r="B41" s="411"/>
      <c r="C41" s="411"/>
      <c r="D41" s="412"/>
      <c r="E41" s="404"/>
      <c r="F41" s="405"/>
      <c r="G41" s="405"/>
      <c r="H41" s="405"/>
      <c r="I41" s="406"/>
      <c r="J41" s="364"/>
      <c r="K41" s="365"/>
      <c r="L41" s="365"/>
      <c r="M41" s="365"/>
      <c r="N41" s="365"/>
      <c r="O41" s="366"/>
      <c r="P41" s="364"/>
      <c r="Q41" s="365"/>
      <c r="R41" s="365"/>
      <c r="S41" s="365"/>
      <c r="T41" s="365"/>
      <c r="U41" s="366"/>
      <c r="V41" s="373"/>
      <c r="W41" s="374"/>
      <c r="X41" s="374"/>
      <c r="Y41" s="374"/>
      <c r="Z41" s="374"/>
      <c r="AA41" s="375"/>
      <c r="AB41" s="391"/>
      <c r="AC41" s="392"/>
      <c r="AD41" s="392"/>
      <c r="AE41" s="392"/>
      <c r="AF41" s="392"/>
      <c r="AG41" s="393"/>
      <c r="AH41" s="382"/>
      <c r="AI41" s="383"/>
      <c r="AJ41" s="383"/>
      <c r="AK41" s="383"/>
      <c r="AL41" s="383"/>
      <c r="AM41" s="384"/>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row>
    <row r="42" spans="1:80">
      <c r="A42" s="97"/>
      <c r="B42" s="411"/>
      <c r="C42" s="411"/>
      <c r="D42" s="412"/>
      <c r="E42" s="404"/>
      <c r="F42" s="405"/>
      <c r="G42" s="405"/>
      <c r="H42" s="405"/>
      <c r="I42" s="406"/>
      <c r="J42" s="364" t="str">
        <f ca="1">IF(AND('Mapa final'!$H$48="Muy Baja",'Mapa final'!$L$48="Leve"),CONCATENATE("R",'Mapa final'!$A$48),"")</f>
        <v/>
      </c>
      <c r="K42" s="365"/>
      <c r="L42" s="365" t="str">
        <f ca="1">IF(AND('Mapa final'!$H$54="Muy Baja",'Mapa final'!$L$54="Leve"),CONCATENATE("R",'Mapa final'!$A$54),"")</f>
        <v/>
      </c>
      <c r="M42" s="365"/>
      <c r="N42" s="365" t="str">
        <f ca="1">IF(AND('Mapa final'!$H$60="Muy Baja",'Mapa final'!$L$60="Leve"),CONCATENATE("R",'Mapa final'!$A$60),"")</f>
        <v/>
      </c>
      <c r="O42" s="366"/>
      <c r="P42" s="364" t="str">
        <f ca="1">IF(AND('Mapa final'!$H$48="Muy Baja",'Mapa final'!$L$48="Menor"),CONCATENATE("R",'Mapa final'!$A$48),"")</f>
        <v/>
      </c>
      <c r="Q42" s="365"/>
      <c r="R42" s="365" t="str">
        <f ca="1">IF(AND('Mapa final'!$H$54="Muy Baja",'Mapa final'!$L$54="Menor"),CONCATENATE("R",'Mapa final'!$A$54),"")</f>
        <v/>
      </c>
      <c r="S42" s="365"/>
      <c r="T42" s="365" t="str">
        <f ca="1">IF(AND('Mapa final'!$H$60="Muy Baja",'Mapa final'!$L$60="Menor"),CONCATENATE("R",'Mapa final'!$A$60),"")</f>
        <v/>
      </c>
      <c r="U42" s="366"/>
      <c r="V42" s="373" t="str">
        <f ca="1">IF(AND('Mapa final'!$H$48="Muy Baja",'Mapa final'!$L$48="Moderado"),CONCATENATE("R",'Mapa final'!$A$48),"")</f>
        <v/>
      </c>
      <c r="W42" s="374"/>
      <c r="X42" s="374" t="str">
        <f ca="1">IF(AND('Mapa final'!$H$54="Muy Baja",'Mapa final'!$L$54="Moderado"),CONCATENATE("R",'Mapa final'!$A$54),"")</f>
        <v/>
      </c>
      <c r="Y42" s="374"/>
      <c r="Z42" s="374" t="str">
        <f ca="1">IF(AND('Mapa final'!$H$60="Muy Baja",'Mapa final'!$L$60="Moderado"),CONCATENATE("R",'Mapa final'!$A$60),"")</f>
        <v/>
      </c>
      <c r="AA42" s="375"/>
      <c r="AB42" s="391" t="str">
        <f ca="1">IF(AND('Mapa final'!$H$48="Muy Baja",'Mapa final'!$L$48="Mayor"),CONCATENATE("R",'Mapa final'!$A$48),"")</f>
        <v/>
      </c>
      <c r="AC42" s="392"/>
      <c r="AD42" s="392" t="str">
        <f ca="1">IF(AND('Mapa final'!$H$54="Muy Baja",'Mapa final'!$L$54="Mayor"),CONCATENATE("R",'Mapa final'!$A$54),"")</f>
        <v/>
      </c>
      <c r="AE42" s="392"/>
      <c r="AF42" s="392" t="str">
        <f ca="1">IF(AND('Mapa final'!$H$60="Muy Baja",'Mapa final'!$L$60="Mayor"),CONCATENATE("R",'Mapa final'!$A$60),"")</f>
        <v/>
      </c>
      <c r="AG42" s="393"/>
      <c r="AH42" s="382" t="str">
        <f ca="1">IF(AND('Mapa final'!$H$48="Muy Baja",'Mapa final'!$L$48="Catastrófico"),CONCATENATE("R",'Mapa final'!$A$48),"")</f>
        <v/>
      </c>
      <c r="AI42" s="383"/>
      <c r="AJ42" s="383" t="str">
        <f ca="1">IF(AND('Mapa final'!$H$54="Muy Baja",'Mapa final'!$L$54="Catastrófico"),CONCATENATE("R",'Mapa final'!$A$54),"")</f>
        <v/>
      </c>
      <c r="AK42" s="383"/>
      <c r="AL42" s="383" t="str">
        <f ca="1">IF(AND('Mapa final'!$H$60="Muy Baja",'Mapa final'!$L$60="Catastrófico"),CONCATENATE("R",'Mapa final'!$A$60),"")</f>
        <v/>
      </c>
      <c r="AM42" s="384"/>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0">
      <c r="A43" s="97"/>
      <c r="B43" s="411"/>
      <c r="C43" s="411"/>
      <c r="D43" s="412"/>
      <c r="E43" s="404"/>
      <c r="F43" s="405"/>
      <c r="G43" s="405"/>
      <c r="H43" s="405"/>
      <c r="I43" s="406"/>
      <c r="J43" s="364"/>
      <c r="K43" s="365"/>
      <c r="L43" s="365"/>
      <c r="M43" s="365"/>
      <c r="N43" s="365"/>
      <c r="O43" s="366"/>
      <c r="P43" s="364"/>
      <c r="Q43" s="365"/>
      <c r="R43" s="365"/>
      <c r="S43" s="365"/>
      <c r="T43" s="365"/>
      <c r="U43" s="366"/>
      <c r="V43" s="373"/>
      <c r="W43" s="374"/>
      <c r="X43" s="374"/>
      <c r="Y43" s="374"/>
      <c r="Z43" s="374"/>
      <c r="AA43" s="375"/>
      <c r="AB43" s="391"/>
      <c r="AC43" s="392"/>
      <c r="AD43" s="392"/>
      <c r="AE43" s="392"/>
      <c r="AF43" s="392"/>
      <c r="AG43" s="393"/>
      <c r="AH43" s="382"/>
      <c r="AI43" s="383"/>
      <c r="AJ43" s="383"/>
      <c r="AK43" s="383"/>
      <c r="AL43" s="383"/>
      <c r="AM43" s="384"/>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0">
      <c r="A44" s="97"/>
      <c r="B44" s="411"/>
      <c r="C44" s="411"/>
      <c r="D44" s="412"/>
      <c r="E44" s="404"/>
      <c r="F44" s="405"/>
      <c r="G44" s="405"/>
      <c r="H44" s="405"/>
      <c r="I44" s="406"/>
      <c r="J44" s="364" t="str">
        <f ca="1">IF(AND('Mapa final'!$H$66="Muy Baja",'Mapa final'!$L$66="Leve"),CONCATENATE("R",'Mapa final'!$A$66),"")</f>
        <v/>
      </c>
      <c r="K44" s="365"/>
      <c r="L44" s="365" t="str">
        <f>IF(AND('Mapa final'!$H$72="Muy Baja",'Mapa final'!$L$72="Leve"),CONCATENATE("R",'Mapa final'!$A$72),"")</f>
        <v/>
      </c>
      <c r="M44" s="365"/>
      <c r="N44" s="365" t="str">
        <f>IF(AND('Mapa final'!$H$79="Muy Baja",'Mapa final'!$L$79="Leve"),CONCATENATE("R",'Mapa final'!$A$79),"")</f>
        <v/>
      </c>
      <c r="O44" s="366"/>
      <c r="P44" s="364" t="str">
        <f ca="1">IF(AND('Mapa final'!$H$66="Muy Baja",'Mapa final'!$L$66="Menor"),CONCATENATE("R",'Mapa final'!$A$66),"")</f>
        <v/>
      </c>
      <c r="Q44" s="365"/>
      <c r="R44" s="365" t="str">
        <f>IF(AND('Mapa final'!$H$72="Muy Baja",'Mapa final'!$L$72="Menor"),CONCATENATE("R",'Mapa final'!$A$72),"")</f>
        <v/>
      </c>
      <c r="S44" s="365"/>
      <c r="T44" s="365" t="str">
        <f>IF(AND('Mapa final'!$H$79="Muy Baja",'Mapa final'!$L$79="Menor"),CONCATENATE("R",'Mapa final'!$A$79),"")</f>
        <v/>
      </c>
      <c r="U44" s="366"/>
      <c r="V44" s="373" t="str">
        <f ca="1">IF(AND('Mapa final'!$H$66="Muy Baja",'Mapa final'!$L$66="Moderado"),CONCATENATE("R",'Mapa final'!$A$66),"")</f>
        <v/>
      </c>
      <c r="W44" s="374"/>
      <c r="X44" s="374" t="str">
        <f>IF(AND('Mapa final'!$H$72="Muy Baja",'Mapa final'!$L$72="Moderado"),CONCATENATE("R",'Mapa final'!$A$72),"")</f>
        <v/>
      </c>
      <c r="Y44" s="374"/>
      <c r="Z44" s="374" t="str">
        <f>IF(AND('Mapa final'!$H$79="Muy Baja",'Mapa final'!$L$79="Moderado"),CONCATENATE("R",'Mapa final'!$A$79),"")</f>
        <v/>
      </c>
      <c r="AA44" s="375"/>
      <c r="AB44" s="391" t="str">
        <f ca="1">IF(AND('Mapa final'!$H$66="Muy Baja",'Mapa final'!$L$66="Mayor"),CONCATENATE("R",'Mapa final'!$A$66),"")</f>
        <v/>
      </c>
      <c r="AC44" s="392"/>
      <c r="AD44" s="392" t="str">
        <f>IF(AND('Mapa final'!$H$72="Muy Baja",'Mapa final'!$L$72="Mayor"),CONCATENATE("R",'Mapa final'!$A$72),"")</f>
        <v/>
      </c>
      <c r="AE44" s="392"/>
      <c r="AF44" s="392" t="str">
        <f>IF(AND('Mapa final'!$H$79="Muy Baja",'Mapa final'!$L$79="Mayor"),CONCATENATE("R",'Mapa final'!$A$79),"")</f>
        <v/>
      </c>
      <c r="AG44" s="393"/>
      <c r="AH44" s="382" t="str">
        <f ca="1">IF(AND('Mapa final'!$H$66="Muy Baja",'Mapa final'!$L$66="Catastrófico"),CONCATENATE("R",'Mapa final'!$A$66),"")</f>
        <v/>
      </c>
      <c r="AI44" s="383"/>
      <c r="AJ44" s="383" t="str">
        <f>IF(AND('Mapa final'!$H$72="Muy Baja",'Mapa final'!$L$72="Catastrófico"),CONCATENATE("R",'Mapa final'!$A$72),"")</f>
        <v/>
      </c>
      <c r="AK44" s="383"/>
      <c r="AL44" s="383" t="str">
        <f>IF(AND('Mapa final'!$H$79="Muy Baja",'Mapa final'!$L$79="Catastrófico"),CONCATENATE("R",'Mapa final'!$A$79),"")</f>
        <v/>
      </c>
      <c r="AM44" s="384"/>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row>
    <row r="45" spans="1:80" ht="15.75" thickBot="1">
      <c r="A45" s="97"/>
      <c r="B45" s="411"/>
      <c r="C45" s="411"/>
      <c r="D45" s="412"/>
      <c r="E45" s="407"/>
      <c r="F45" s="408"/>
      <c r="G45" s="408"/>
      <c r="H45" s="408"/>
      <c r="I45" s="409"/>
      <c r="J45" s="367"/>
      <c r="K45" s="368"/>
      <c r="L45" s="368"/>
      <c r="M45" s="368"/>
      <c r="N45" s="368"/>
      <c r="O45" s="369"/>
      <c r="P45" s="367"/>
      <c r="Q45" s="368"/>
      <c r="R45" s="368"/>
      <c r="S45" s="368"/>
      <c r="T45" s="368"/>
      <c r="U45" s="369"/>
      <c r="V45" s="376"/>
      <c r="W45" s="377"/>
      <c r="X45" s="377"/>
      <c r="Y45" s="377"/>
      <c r="Z45" s="377"/>
      <c r="AA45" s="378"/>
      <c r="AB45" s="394"/>
      <c r="AC45" s="395"/>
      <c r="AD45" s="395"/>
      <c r="AE45" s="395"/>
      <c r="AF45" s="395"/>
      <c r="AG45" s="396"/>
      <c r="AH45" s="385"/>
      <c r="AI45" s="386"/>
      <c r="AJ45" s="386"/>
      <c r="AK45" s="386"/>
      <c r="AL45" s="386"/>
      <c r="AM45" s="38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0">
      <c r="A46" s="97"/>
      <c r="B46" s="97"/>
      <c r="C46" s="97"/>
      <c r="D46" s="97"/>
      <c r="E46" s="97"/>
      <c r="F46" s="97"/>
      <c r="G46" s="97"/>
      <c r="H46" s="97"/>
      <c r="I46" s="97"/>
      <c r="J46" s="401" t="s">
        <v>112</v>
      </c>
      <c r="K46" s="402"/>
      <c r="L46" s="402"/>
      <c r="M46" s="402"/>
      <c r="N46" s="402"/>
      <c r="O46" s="403"/>
      <c r="P46" s="401" t="s">
        <v>111</v>
      </c>
      <c r="Q46" s="402"/>
      <c r="R46" s="402"/>
      <c r="S46" s="402"/>
      <c r="T46" s="402"/>
      <c r="U46" s="403"/>
      <c r="V46" s="401" t="s">
        <v>110</v>
      </c>
      <c r="W46" s="402"/>
      <c r="X46" s="402"/>
      <c r="Y46" s="402"/>
      <c r="Z46" s="402"/>
      <c r="AA46" s="403"/>
      <c r="AB46" s="401" t="s">
        <v>109</v>
      </c>
      <c r="AC46" s="410"/>
      <c r="AD46" s="402"/>
      <c r="AE46" s="402"/>
      <c r="AF46" s="402"/>
      <c r="AG46" s="403"/>
      <c r="AH46" s="401" t="s">
        <v>108</v>
      </c>
      <c r="AI46" s="402"/>
      <c r="AJ46" s="402"/>
      <c r="AK46" s="402"/>
      <c r="AL46" s="402"/>
      <c r="AM46" s="403"/>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c r="A47" s="97"/>
      <c r="B47" s="97"/>
      <c r="C47" s="97"/>
      <c r="D47" s="97"/>
      <c r="E47" s="97"/>
      <c r="F47" s="97"/>
      <c r="G47" s="97"/>
      <c r="H47" s="97"/>
      <c r="I47" s="97"/>
      <c r="J47" s="404"/>
      <c r="K47" s="405"/>
      <c r="L47" s="405"/>
      <c r="M47" s="405"/>
      <c r="N47" s="405"/>
      <c r="O47" s="406"/>
      <c r="P47" s="404"/>
      <c r="Q47" s="405"/>
      <c r="R47" s="405"/>
      <c r="S47" s="405"/>
      <c r="T47" s="405"/>
      <c r="U47" s="406"/>
      <c r="V47" s="404"/>
      <c r="W47" s="405"/>
      <c r="X47" s="405"/>
      <c r="Y47" s="405"/>
      <c r="Z47" s="405"/>
      <c r="AA47" s="406"/>
      <c r="AB47" s="404"/>
      <c r="AC47" s="405"/>
      <c r="AD47" s="405"/>
      <c r="AE47" s="405"/>
      <c r="AF47" s="405"/>
      <c r="AG47" s="406"/>
      <c r="AH47" s="404"/>
      <c r="AI47" s="405"/>
      <c r="AJ47" s="405"/>
      <c r="AK47" s="405"/>
      <c r="AL47" s="405"/>
      <c r="AM47" s="406"/>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c r="A48" s="97"/>
      <c r="B48" s="97"/>
      <c r="C48" s="97"/>
      <c r="D48" s="97"/>
      <c r="E48" s="97"/>
      <c r="F48" s="97"/>
      <c r="G48" s="97"/>
      <c r="H48" s="97"/>
      <c r="I48" s="97"/>
      <c r="J48" s="404"/>
      <c r="K48" s="405"/>
      <c r="L48" s="405"/>
      <c r="M48" s="405"/>
      <c r="N48" s="405"/>
      <c r="O48" s="406"/>
      <c r="P48" s="404"/>
      <c r="Q48" s="405"/>
      <c r="R48" s="405"/>
      <c r="S48" s="405"/>
      <c r="T48" s="405"/>
      <c r="U48" s="406"/>
      <c r="V48" s="404"/>
      <c r="W48" s="405"/>
      <c r="X48" s="405"/>
      <c r="Y48" s="405"/>
      <c r="Z48" s="405"/>
      <c r="AA48" s="406"/>
      <c r="AB48" s="404"/>
      <c r="AC48" s="405"/>
      <c r="AD48" s="405"/>
      <c r="AE48" s="405"/>
      <c r="AF48" s="405"/>
      <c r="AG48" s="406"/>
      <c r="AH48" s="404"/>
      <c r="AI48" s="405"/>
      <c r="AJ48" s="405"/>
      <c r="AK48" s="405"/>
      <c r="AL48" s="405"/>
      <c r="AM48" s="406"/>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c r="A49" s="97"/>
      <c r="B49" s="97"/>
      <c r="C49" s="97"/>
      <c r="D49" s="97"/>
      <c r="E49" s="97"/>
      <c r="F49" s="97"/>
      <c r="G49" s="97"/>
      <c r="H49" s="97"/>
      <c r="I49" s="97"/>
      <c r="J49" s="404"/>
      <c r="K49" s="405"/>
      <c r="L49" s="405"/>
      <c r="M49" s="405"/>
      <c r="N49" s="405"/>
      <c r="O49" s="406"/>
      <c r="P49" s="404"/>
      <c r="Q49" s="405"/>
      <c r="R49" s="405"/>
      <c r="S49" s="405"/>
      <c r="T49" s="405"/>
      <c r="U49" s="406"/>
      <c r="V49" s="404"/>
      <c r="W49" s="405"/>
      <c r="X49" s="405"/>
      <c r="Y49" s="405"/>
      <c r="Z49" s="405"/>
      <c r="AA49" s="406"/>
      <c r="AB49" s="404"/>
      <c r="AC49" s="405"/>
      <c r="AD49" s="405"/>
      <c r="AE49" s="405"/>
      <c r="AF49" s="405"/>
      <c r="AG49" s="406"/>
      <c r="AH49" s="404"/>
      <c r="AI49" s="405"/>
      <c r="AJ49" s="405"/>
      <c r="AK49" s="405"/>
      <c r="AL49" s="405"/>
      <c r="AM49" s="406"/>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c r="A50" s="97"/>
      <c r="B50" s="97"/>
      <c r="C50" s="97"/>
      <c r="D50" s="97"/>
      <c r="E50" s="97"/>
      <c r="F50" s="97"/>
      <c r="G50" s="97"/>
      <c r="H50" s="97"/>
      <c r="I50" s="97"/>
      <c r="J50" s="404"/>
      <c r="K50" s="405"/>
      <c r="L50" s="405"/>
      <c r="M50" s="405"/>
      <c r="N50" s="405"/>
      <c r="O50" s="406"/>
      <c r="P50" s="404"/>
      <c r="Q50" s="405"/>
      <c r="R50" s="405"/>
      <c r="S50" s="405"/>
      <c r="T50" s="405"/>
      <c r="U50" s="406"/>
      <c r="V50" s="404"/>
      <c r="W50" s="405"/>
      <c r="X50" s="405"/>
      <c r="Y50" s="405"/>
      <c r="Z50" s="405"/>
      <c r="AA50" s="406"/>
      <c r="AB50" s="404"/>
      <c r="AC50" s="405"/>
      <c r="AD50" s="405"/>
      <c r="AE50" s="405"/>
      <c r="AF50" s="405"/>
      <c r="AG50" s="406"/>
      <c r="AH50" s="404"/>
      <c r="AI50" s="405"/>
      <c r="AJ50" s="405"/>
      <c r="AK50" s="405"/>
      <c r="AL50" s="405"/>
      <c r="AM50" s="40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75" thickBot="1">
      <c r="A51" s="97"/>
      <c r="B51" s="97"/>
      <c r="C51" s="97"/>
      <c r="D51" s="97"/>
      <c r="E51" s="97"/>
      <c r="F51" s="97"/>
      <c r="G51" s="97"/>
      <c r="H51" s="97"/>
      <c r="I51" s="97"/>
      <c r="J51" s="407"/>
      <c r="K51" s="408"/>
      <c r="L51" s="408"/>
      <c r="M51" s="408"/>
      <c r="N51" s="408"/>
      <c r="O51" s="409"/>
      <c r="P51" s="407"/>
      <c r="Q51" s="408"/>
      <c r="R51" s="408"/>
      <c r="S51" s="408"/>
      <c r="T51" s="408"/>
      <c r="U51" s="409"/>
      <c r="V51" s="407"/>
      <c r="W51" s="408"/>
      <c r="X51" s="408"/>
      <c r="Y51" s="408"/>
      <c r="Z51" s="408"/>
      <c r="AA51" s="409"/>
      <c r="AB51" s="407"/>
      <c r="AC51" s="408"/>
      <c r="AD51" s="408"/>
      <c r="AE51" s="408"/>
      <c r="AF51" s="408"/>
      <c r="AG51" s="409"/>
      <c r="AH51" s="407"/>
      <c r="AI51" s="408"/>
      <c r="AJ51" s="408"/>
      <c r="AK51" s="408"/>
      <c r="AL51" s="408"/>
      <c r="AM51" s="409"/>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c r="A53" s="97"/>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c r="A54" s="97"/>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row>
    <row r="63" spans="1:80">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0">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0">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row>
    <row r="66" spans="1:80">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0">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0">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row>
    <row r="69" spans="1:80">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0">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0">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row>
    <row r="72" spans="1:80">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row>
    <row r="73" spans="1:80">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row>
    <row r="74" spans="1:80">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row>
    <row r="75" spans="1:80">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row>
    <row r="76" spans="1:80">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row>
    <row r="77" spans="1:80">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row>
    <row r="78" spans="1:80">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row>
    <row r="79" spans="1:80">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row>
    <row r="80" spans="1:80">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row>
    <row r="81" spans="1:63">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row>
    <row r="82" spans="1:63">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row>
    <row r="83" spans="1:63">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row>
    <row r="84" spans="1:63">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row>
    <row r="85" spans="1:63">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row>
    <row r="86" spans="1:63">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row>
    <row r="87" spans="1:63">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row>
    <row r="88" spans="1:63">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row>
    <row r="89" spans="1:63">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row>
    <row r="90" spans="1:63">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row>
    <row r="91" spans="1:63">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row>
    <row r="92" spans="1:63">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row>
    <row r="93" spans="1:63">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row>
    <row r="94" spans="1:63">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row>
    <row r="95" spans="1:63">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row>
    <row r="96" spans="1:63">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row>
    <row r="97" spans="1:63">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row>
    <row r="98" spans="1:63">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row>
    <row r="99" spans="1:63">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row>
    <row r="100" spans="1:63">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row>
    <row r="101" spans="1:63">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row>
    <row r="102" spans="1:63">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row>
    <row r="103" spans="1:63">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row>
    <row r="104" spans="1:63">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row>
    <row r="105" spans="1:63">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row>
    <row r="106" spans="1:63">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row>
    <row r="107" spans="1:63">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row>
    <row r="108" spans="1:63">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row>
    <row r="109" spans="1:63">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row>
    <row r="110" spans="1:63">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row>
    <row r="111" spans="1:63">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row>
    <row r="112" spans="1:63">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row>
    <row r="113" spans="1:63">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row>
    <row r="114" spans="1:63">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row>
    <row r="115" spans="1:63">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row>
    <row r="116" spans="1:63">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row>
    <row r="117" spans="1:63">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row>
    <row r="118" spans="1:63">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row>
    <row r="119" spans="1:63">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row>
    <row r="120" spans="1:63">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row>
    <row r="121" spans="1:63">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row>
    <row r="122" spans="1:63">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row>
    <row r="123" spans="1:63">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row>
    <row r="124" spans="1:63">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row>
    <row r="125" spans="1:63">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row>
    <row r="126" spans="1:63">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row>
    <row r="127" spans="1:63">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row>
    <row r="128" spans="1:63">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row>
    <row r="129" spans="2:63">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row>
    <row r="130" spans="2:63">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row>
    <row r="131" spans="2:63">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row>
    <row r="132" spans="2:63">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row>
    <row r="133" spans="2:63">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row>
    <row r="134" spans="2:63">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row>
    <row r="135" spans="2:63">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row>
    <row r="136" spans="2:63">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row>
    <row r="137" spans="2:63">
      <c r="B137" s="97"/>
      <c r="C137" s="97"/>
      <c r="D137" s="97"/>
      <c r="E137" s="97"/>
      <c r="F137" s="97"/>
      <c r="G137" s="97"/>
      <c r="H137" s="97"/>
      <c r="I137" s="97"/>
    </row>
    <row r="138" spans="2:63">
      <c r="B138" s="97"/>
      <c r="C138" s="97"/>
      <c r="D138" s="97"/>
      <c r="E138" s="97"/>
      <c r="F138" s="97"/>
      <c r="G138" s="97"/>
      <c r="H138" s="97"/>
      <c r="I138" s="97"/>
    </row>
    <row r="139" spans="2:63">
      <c r="B139" s="97"/>
      <c r="C139" s="97"/>
      <c r="D139" s="97"/>
      <c r="E139" s="97"/>
      <c r="F139" s="97"/>
      <c r="G139" s="97"/>
      <c r="H139" s="97"/>
      <c r="I139" s="97"/>
    </row>
    <row r="140" spans="2:63">
      <c r="B140" s="97"/>
      <c r="C140" s="97"/>
      <c r="D140" s="97"/>
      <c r="E140" s="97"/>
      <c r="F140" s="97"/>
      <c r="G140" s="97"/>
      <c r="H140" s="97"/>
      <c r="I140" s="97"/>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7" zoomScale="50" zoomScaleNormal="50" workbookViewId="0">
      <selection activeCell="X36" sqref="X36"/>
    </sheetView>
  </sheetViews>
  <sheetFormatPr baseColWidth="10"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row>
    <row r="2" spans="1:91" ht="18" customHeight="1">
      <c r="A2" s="97"/>
      <c r="B2" s="478" t="s">
        <v>159</v>
      </c>
      <c r="C2" s="479"/>
      <c r="D2" s="479"/>
      <c r="E2" s="479"/>
      <c r="F2" s="479"/>
      <c r="G2" s="479"/>
      <c r="H2" s="479"/>
      <c r="I2" s="479"/>
      <c r="J2" s="400" t="s">
        <v>2</v>
      </c>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c r="AL2" s="400"/>
      <c r="AM2" s="400"/>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row>
    <row r="3" spans="1:91" ht="18.75" customHeight="1">
      <c r="A3" s="97"/>
      <c r="B3" s="479"/>
      <c r="C3" s="479"/>
      <c r="D3" s="479"/>
      <c r="E3" s="479"/>
      <c r="F3" s="479"/>
      <c r="G3" s="479"/>
      <c r="H3" s="479"/>
      <c r="I3" s="479"/>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row>
    <row r="4" spans="1:91" ht="15" customHeight="1">
      <c r="A4" s="97"/>
      <c r="B4" s="479"/>
      <c r="C4" s="479"/>
      <c r="D4" s="479"/>
      <c r="E4" s="479"/>
      <c r="F4" s="479"/>
      <c r="G4" s="479"/>
      <c r="H4" s="479"/>
      <c r="I4" s="479"/>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0"/>
      <c r="AM4" s="400"/>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row>
    <row r="5" spans="1:91" ht="15.75" thickBo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row>
    <row r="6" spans="1:91" ht="15" customHeight="1">
      <c r="A6" s="97"/>
      <c r="B6" s="411" t="s">
        <v>4</v>
      </c>
      <c r="C6" s="411"/>
      <c r="D6" s="412"/>
      <c r="E6" s="449" t="s">
        <v>116</v>
      </c>
      <c r="F6" s="450"/>
      <c r="G6" s="450"/>
      <c r="H6" s="450"/>
      <c r="I6" s="451"/>
      <c r="J6" s="60" t="str">
        <f>IF(AND('Mapa final'!$Y$12="Muy Alta",'Mapa final'!$AA$12="Leve"),CONCATENATE("R1C",'Mapa final'!$O$12),"")</f>
        <v/>
      </c>
      <c r="K6" s="61" t="str">
        <f>IF(AND('Mapa final'!$Y$13="Muy Alta",'Mapa final'!$AA$13="Leve"),CONCATENATE("R1C",'Mapa final'!$O$13),"")</f>
        <v/>
      </c>
      <c r="L6" s="61" t="str">
        <f>IF(AND('Mapa final'!$Y$14="Muy Alta",'Mapa final'!$AA$14="Leve"),CONCATENATE("R1C",'Mapa final'!$O$14),"")</f>
        <v/>
      </c>
      <c r="M6" s="61" t="str">
        <f>IF(AND('Mapa final'!$Y$15="Muy Alta",'Mapa final'!$AA$15="Leve"),CONCATENATE("R1C",'Mapa final'!$O$15),"")</f>
        <v/>
      </c>
      <c r="N6" s="61" t="str">
        <f>IF(AND('Mapa final'!$Y$16="Muy Alta",'Mapa final'!$AA$16="Leve"),CONCATENATE("R1C",'Mapa final'!$O$16),"")</f>
        <v/>
      </c>
      <c r="O6" s="62" t="str">
        <f>IF(AND('Mapa final'!$Y$17="Muy Alta",'Mapa final'!$AA$17="Leve"),CONCATENATE("R1C",'Mapa final'!$O$17),"")</f>
        <v/>
      </c>
      <c r="P6" s="60" t="str">
        <f>IF(AND('Mapa final'!$Y$12="Muy Alta",'Mapa final'!$AA$12="Menor"),CONCATENATE("R1C",'Mapa final'!$O$12),"")</f>
        <v/>
      </c>
      <c r="Q6" s="61" t="str">
        <f>IF(AND('Mapa final'!$Y$13="Muy Alta",'Mapa final'!$AA$13="Menor"),CONCATENATE("R1C",'Mapa final'!$O$13),"")</f>
        <v/>
      </c>
      <c r="R6" s="61" t="str">
        <f>IF(AND('Mapa final'!$Y$14="Muy Alta",'Mapa final'!$AA$14="Menor"),CONCATENATE("R1C",'Mapa final'!$O$14),"")</f>
        <v/>
      </c>
      <c r="S6" s="61" t="str">
        <f>IF(AND('Mapa final'!$Y$15="Muy Alta",'Mapa final'!$AA$15="Menor"),CONCATENATE("R1C",'Mapa final'!$O$15),"")</f>
        <v/>
      </c>
      <c r="T6" s="61" t="str">
        <f>IF(AND('Mapa final'!$Y$16="Muy Alta",'Mapa final'!$AA$16="Menor"),CONCATENATE("R1C",'Mapa final'!$O$16),"")</f>
        <v/>
      </c>
      <c r="U6" s="62" t="str">
        <f>IF(AND('Mapa final'!$Y$17="Muy Alta",'Mapa final'!$AA$17="Menor"),CONCATENATE("R1C",'Mapa final'!$O$17),"")</f>
        <v/>
      </c>
      <c r="V6" s="60" t="str">
        <f>IF(AND('Mapa final'!$Y$12="Muy Alta",'Mapa final'!$AA$12="Moderado"),CONCATENATE("R1C",'Mapa final'!$O$12),"")</f>
        <v/>
      </c>
      <c r="W6" s="61" t="str">
        <f>IF(AND('Mapa final'!$Y$13="Muy Alta",'Mapa final'!$AA$13="Moderado"),CONCATENATE("R1C",'Mapa final'!$O$13),"")</f>
        <v/>
      </c>
      <c r="X6" s="61" t="str">
        <f>IF(AND('Mapa final'!$Y$14="Muy Alta",'Mapa final'!$AA$14="Moderado"),CONCATENATE("R1C",'Mapa final'!$O$14),"")</f>
        <v/>
      </c>
      <c r="Y6" s="61" t="str">
        <f>IF(AND('Mapa final'!$Y$15="Muy Alta",'Mapa final'!$AA$15="Moderado"),CONCATENATE("R1C",'Mapa final'!$O$15),"")</f>
        <v/>
      </c>
      <c r="Z6" s="61" t="str">
        <f>IF(AND('Mapa final'!$Y$16="Muy Alta",'Mapa final'!$AA$16="Moderado"),CONCATENATE("R1C",'Mapa final'!$O$16),"")</f>
        <v/>
      </c>
      <c r="AA6" s="62" t="str">
        <f>IF(AND('Mapa final'!$Y$17="Muy Alta",'Mapa final'!$AA$17="Moderado"),CONCATENATE("R1C",'Mapa final'!$O$17),"")</f>
        <v/>
      </c>
      <c r="AB6" s="60" t="str">
        <f>IF(AND('Mapa final'!$Y$12="Muy Alta",'Mapa final'!$AA$12="Mayor"),CONCATENATE("R1C",'Mapa final'!$O$12),"")</f>
        <v/>
      </c>
      <c r="AC6" s="61" t="str">
        <f>IF(AND('Mapa final'!$Y$13="Muy Alta",'Mapa final'!$AA$13="Mayor"),CONCATENATE("R1C",'Mapa final'!$O$13),"")</f>
        <v/>
      </c>
      <c r="AD6" s="61" t="str">
        <f>IF(AND('Mapa final'!$Y$14="Muy Alta",'Mapa final'!$AA$14="Mayor"),CONCATENATE("R1C",'Mapa final'!$O$14),"")</f>
        <v/>
      </c>
      <c r="AE6" s="61" t="str">
        <f>IF(AND('Mapa final'!$Y$15="Muy Alta",'Mapa final'!$AA$15="Mayor"),CONCATENATE("R1C",'Mapa final'!$O$15),"")</f>
        <v/>
      </c>
      <c r="AF6" s="61" t="str">
        <f>IF(AND('Mapa final'!$Y$16="Muy Alta",'Mapa final'!$AA$16="Mayor"),CONCATENATE("R1C",'Mapa final'!$O$16),"")</f>
        <v/>
      </c>
      <c r="AG6" s="62" t="str">
        <f>IF(AND('Mapa final'!$Y$17="Muy Alta",'Mapa final'!$AA$17="Mayor"),CONCATENATE("R1C",'Mapa final'!$O$17),"")</f>
        <v/>
      </c>
      <c r="AH6" s="63" t="str">
        <f>IF(AND('Mapa final'!$Y$12="Muy Alta",'Mapa final'!$AA$12="Catastrófico"),CONCATENATE("R1C",'Mapa final'!$O$12),"")</f>
        <v/>
      </c>
      <c r="AI6" s="64" t="str">
        <f>IF(AND('Mapa final'!$Y$13="Muy Alta",'Mapa final'!$AA$13="Catastrófico"),CONCATENATE("R1C",'Mapa final'!$O$13),"")</f>
        <v/>
      </c>
      <c r="AJ6" s="64" t="str">
        <f>IF(AND('Mapa final'!$Y$14="Muy Alta",'Mapa final'!$AA$14="Catastrófico"),CONCATENATE("R1C",'Mapa final'!$O$14),"")</f>
        <v/>
      </c>
      <c r="AK6" s="64" t="str">
        <f>IF(AND('Mapa final'!$Y$15="Muy Alta",'Mapa final'!$AA$15="Catastrófico"),CONCATENATE("R1C",'Mapa final'!$O$15),"")</f>
        <v/>
      </c>
      <c r="AL6" s="64" t="str">
        <f>IF(AND('Mapa final'!$Y$16="Muy Alta",'Mapa final'!$AA$16="Catastrófico"),CONCATENATE("R1C",'Mapa final'!$O$16),"")</f>
        <v/>
      </c>
      <c r="AM6" s="65" t="str">
        <f>IF(AND('Mapa final'!$Y$17="Muy Alta",'Mapa final'!$AA$17="Catastrófico"),CONCATENATE("R1C",'Mapa final'!$O$17),"")</f>
        <v/>
      </c>
      <c r="AN6" s="97"/>
      <c r="AO6" s="469" t="s">
        <v>79</v>
      </c>
      <c r="AP6" s="470"/>
      <c r="AQ6" s="470"/>
      <c r="AR6" s="470"/>
      <c r="AS6" s="470"/>
      <c r="AT6" s="471"/>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row>
    <row r="7" spans="1:91" ht="15" customHeight="1">
      <c r="A7" s="97"/>
      <c r="B7" s="411"/>
      <c r="C7" s="411"/>
      <c r="D7" s="412"/>
      <c r="E7" s="452"/>
      <c r="F7" s="453"/>
      <c r="G7" s="453"/>
      <c r="H7" s="453"/>
      <c r="I7" s="454"/>
      <c r="J7" s="66" t="str">
        <f>IF(AND('Mapa final'!$Y$18="Muy Alta",'Mapa final'!$AA$18="Leve"),CONCATENATE("R2C",'Mapa final'!$O$18),"")</f>
        <v/>
      </c>
      <c r="K7" s="67" t="str">
        <f>IF(AND('Mapa final'!$Y$19="Muy Alta",'Mapa final'!$AA$19="Leve"),CONCATENATE("R2C",'Mapa final'!$O$19),"")</f>
        <v/>
      </c>
      <c r="L7" s="67" t="str">
        <f>IF(AND('Mapa final'!$Y$20="Muy Alta",'Mapa final'!$AA$20="Leve"),CONCATENATE("R2C",'Mapa final'!$O$20),"")</f>
        <v/>
      </c>
      <c r="M7" s="67" t="str">
        <f>IF(AND('Mapa final'!$Y$21="Muy Alta",'Mapa final'!$AA$21="Leve"),CONCATENATE("R2C",'Mapa final'!$O$21),"")</f>
        <v/>
      </c>
      <c r="N7" s="67" t="str">
        <f>IF(AND('Mapa final'!$Y$22="Muy Alta",'Mapa final'!$AA$22="Leve"),CONCATENATE("R2C",'Mapa final'!$O$22),"")</f>
        <v/>
      </c>
      <c r="O7" s="68" t="str">
        <f>IF(AND('Mapa final'!$Y$23="Muy Alta",'Mapa final'!$AA$23="Leve"),CONCATENATE("R2C",'Mapa final'!$O$23),"")</f>
        <v/>
      </c>
      <c r="P7" s="66" t="str">
        <f>IF(AND('Mapa final'!$Y$18="Muy Alta",'Mapa final'!$AA$18="Menor"),CONCATENATE("R2C",'Mapa final'!$O$18),"")</f>
        <v/>
      </c>
      <c r="Q7" s="67" t="str">
        <f>IF(AND('Mapa final'!$Y$19="Muy Alta",'Mapa final'!$AA$19="Menor"),CONCATENATE("R2C",'Mapa final'!$O$19),"")</f>
        <v/>
      </c>
      <c r="R7" s="67" t="str">
        <f>IF(AND('Mapa final'!$Y$20="Muy Alta",'Mapa final'!$AA$20="Menor"),CONCATENATE("R2C",'Mapa final'!$O$20),"")</f>
        <v/>
      </c>
      <c r="S7" s="67" t="str">
        <f>IF(AND('Mapa final'!$Y$21="Muy Alta",'Mapa final'!$AA$21="Menor"),CONCATENATE("R2C",'Mapa final'!$O$21),"")</f>
        <v/>
      </c>
      <c r="T7" s="67" t="str">
        <f>IF(AND('Mapa final'!$Y$22="Muy Alta",'Mapa final'!$AA$22="Menor"),CONCATENATE("R2C",'Mapa final'!$O$22),"")</f>
        <v/>
      </c>
      <c r="U7" s="68" t="str">
        <f>IF(AND('Mapa final'!$Y$23="Muy Alta",'Mapa final'!$AA$23="Menor"),CONCATENATE("R2C",'Mapa final'!$O$23),"")</f>
        <v/>
      </c>
      <c r="V7" s="66" t="str">
        <f>IF(AND('Mapa final'!$Y$18="Muy Alta",'Mapa final'!$AA$18="Moderado"),CONCATENATE("R2C",'Mapa final'!$O$18),"")</f>
        <v/>
      </c>
      <c r="W7" s="67" t="str">
        <f>IF(AND('Mapa final'!$Y$19="Muy Alta",'Mapa final'!$AA$19="Moderado"),CONCATENATE("R2C",'Mapa final'!$O$19),"")</f>
        <v/>
      </c>
      <c r="X7" s="67" t="str">
        <f>IF(AND('Mapa final'!$Y$20="Muy Alta",'Mapa final'!$AA$20="Moderado"),CONCATENATE("R2C",'Mapa final'!$O$20),"")</f>
        <v/>
      </c>
      <c r="Y7" s="67" t="str">
        <f>IF(AND('Mapa final'!$Y$21="Muy Alta",'Mapa final'!$AA$21="Moderado"),CONCATENATE("R2C",'Mapa final'!$O$21),"")</f>
        <v/>
      </c>
      <c r="Z7" s="67" t="str">
        <f>IF(AND('Mapa final'!$Y$22="Muy Alta",'Mapa final'!$AA$22="Moderado"),CONCATENATE("R2C",'Mapa final'!$O$22),"")</f>
        <v/>
      </c>
      <c r="AA7" s="68" t="str">
        <f>IF(AND('Mapa final'!$Y$23="Muy Alta",'Mapa final'!$AA$23="Moderado"),CONCATENATE("R2C",'Mapa final'!$O$23),"")</f>
        <v/>
      </c>
      <c r="AB7" s="66" t="str">
        <f>IF(AND('Mapa final'!$Y$18="Muy Alta",'Mapa final'!$AA$18="Mayor"),CONCATENATE("R2C",'Mapa final'!$O$18),"")</f>
        <v/>
      </c>
      <c r="AC7" s="67" t="str">
        <f>IF(AND('Mapa final'!$Y$19="Muy Alta",'Mapa final'!$AA$19="Mayor"),CONCATENATE("R2C",'Mapa final'!$O$19),"")</f>
        <v/>
      </c>
      <c r="AD7" s="67" t="str">
        <f>IF(AND('Mapa final'!$Y$20="Muy Alta",'Mapa final'!$AA$20="Mayor"),CONCATENATE("R2C",'Mapa final'!$O$20),"")</f>
        <v/>
      </c>
      <c r="AE7" s="67" t="str">
        <f>IF(AND('Mapa final'!$Y$21="Muy Alta",'Mapa final'!$AA$21="Mayor"),CONCATENATE("R2C",'Mapa final'!$O$21),"")</f>
        <v/>
      </c>
      <c r="AF7" s="67" t="str">
        <f>IF(AND('Mapa final'!$Y$22="Muy Alta",'Mapa final'!$AA$22="Mayor"),CONCATENATE("R2C",'Mapa final'!$O$22),"")</f>
        <v/>
      </c>
      <c r="AG7" s="68" t="str">
        <f>IF(AND('Mapa final'!$Y$23="Muy Alta",'Mapa final'!$AA$23="Mayor"),CONCATENATE("R2C",'Mapa final'!$O$23),"")</f>
        <v/>
      </c>
      <c r="AH7" s="69" t="str">
        <f>IF(AND('Mapa final'!$Y$18="Muy Alta",'Mapa final'!$AA$18="Catastrófico"),CONCATENATE("R2C",'Mapa final'!$O$18),"")</f>
        <v/>
      </c>
      <c r="AI7" s="70" t="str">
        <f>IF(AND('Mapa final'!$Y$19="Muy Alta",'Mapa final'!$AA$19="Catastrófico"),CONCATENATE("R2C",'Mapa final'!$O$19),"")</f>
        <v/>
      </c>
      <c r="AJ7" s="70" t="str">
        <f>IF(AND('Mapa final'!$Y$20="Muy Alta",'Mapa final'!$AA$20="Catastrófico"),CONCATENATE("R2C",'Mapa final'!$O$20),"")</f>
        <v/>
      </c>
      <c r="AK7" s="70" t="str">
        <f>IF(AND('Mapa final'!$Y$21="Muy Alta",'Mapa final'!$AA$21="Catastrófico"),CONCATENATE("R2C",'Mapa final'!$O$21),"")</f>
        <v/>
      </c>
      <c r="AL7" s="70" t="str">
        <f>IF(AND('Mapa final'!$Y$22="Muy Alta",'Mapa final'!$AA$22="Catastrófico"),CONCATENATE("R2C",'Mapa final'!$O$22),"")</f>
        <v/>
      </c>
      <c r="AM7" s="71" t="str">
        <f>IF(AND('Mapa final'!$Y$23="Muy Alta",'Mapa final'!$AA$23="Catastrófico"),CONCATENATE("R2C",'Mapa final'!$O$23),"")</f>
        <v/>
      </c>
      <c r="AN7" s="97"/>
      <c r="AO7" s="472"/>
      <c r="AP7" s="473"/>
      <c r="AQ7" s="473"/>
      <c r="AR7" s="473"/>
      <c r="AS7" s="473"/>
      <c r="AT7" s="474"/>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row>
    <row r="8" spans="1:91" ht="15" customHeight="1">
      <c r="A8" s="97"/>
      <c r="B8" s="411"/>
      <c r="C8" s="411"/>
      <c r="D8" s="412"/>
      <c r="E8" s="452"/>
      <c r="F8" s="453"/>
      <c r="G8" s="453"/>
      <c r="H8" s="453"/>
      <c r="I8" s="454"/>
      <c r="J8" s="66" t="str">
        <f ca="1">IF(AND('Mapa final'!$Y$24="Muy Alta",'Mapa final'!$AA$24="Leve"),CONCATENATE("R3C",'Mapa final'!$O$24),"")</f>
        <v/>
      </c>
      <c r="K8" s="67" t="str">
        <f>IF(AND('Mapa final'!$Y$25="Muy Alta",'Mapa final'!$AA$25="Leve"),CONCATENATE("R3C",'Mapa final'!$O$25),"")</f>
        <v/>
      </c>
      <c r="L8" s="67" t="str">
        <f>IF(AND('Mapa final'!$Y$26="Muy Alta",'Mapa final'!$AA$26="Leve"),CONCATENATE("R3C",'Mapa final'!$O$26),"")</f>
        <v/>
      </c>
      <c r="M8" s="67" t="str">
        <f>IF(AND('Mapa final'!$Y$27="Muy Alta",'Mapa final'!$AA$27="Leve"),CONCATENATE("R3C",'Mapa final'!$O$27),"")</f>
        <v/>
      </c>
      <c r="N8" s="67" t="str">
        <f>IF(AND('Mapa final'!$Y$28="Muy Alta",'Mapa final'!$AA$28="Leve"),CONCATENATE("R3C",'Mapa final'!$O$28),"")</f>
        <v/>
      </c>
      <c r="O8" s="68" t="str">
        <f>IF(AND('Mapa final'!$Y$29="Muy Alta",'Mapa final'!$AA$29="Leve"),CONCATENATE("R3C",'Mapa final'!$O$29),"")</f>
        <v/>
      </c>
      <c r="P8" s="66" t="str">
        <f ca="1">IF(AND('Mapa final'!$Y$24="Muy Alta",'Mapa final'!$AA$24="Menor"),CONCATENATE("R3C",'Mapa final'!$O$24),"")</f>
        <v/>
      </c>
      <c r="Q8" s="67" t="str">
        <f>IF(AND('Mapa final'!$Y$25="Muy Alta",'Mapa final'!$AA$25="Menor"),CONCATENATE("R3C",'Mapa final'!$O$25),"")</f>
        <v/>
      </c>
      <c r="R8" s="67" t="str">
        <f>IF(AND('Mapa final'!$Y$26="Muy Alta",'Mapa final'!$AA$26="Menor"),CONCATENATE("R3C",'Mapa final'!$O$26),"")</f>
        <v/>
      </c>
      <c r="S8" s="67" t="str">
        <f>IF(AND('Mapa final'!$Y$27="Muy Alta",'Mapa final'!$AA$27="Menor"),CONCATENATE("R3C",'Mapa final'!$O$27),"")</f>
        <v/>
      </c>
      <c r="T8" s="67" t="str">
        <f>IF(AND('Mapa final'!$Y$28="Muy Alta",'Mapa final'!$AA$28="Menor"),CONCATENATE("R3C",'Mapa final'!$O$28),"")</f>
        <v/>
      </c>
      <c r="U8" s="68" t="str">
        <f>IF(AND('Mapa final'!$Y$29="Muy Alta",'Mapa final'!$AA$29="Menor"),CONCATENATE("R3C",'Mapa final'!$O$29),"")</f>
        <v/>
      </c>
      <c r="V8" s="66" t="str">
        <f ca="1">IF(AND('Mapa final'!$Y$24="Muy Alta",'Mapa final'!$AA$24="Moderado"),CONCATENATE("R3C",'Mapa final'!$O$24),"")</f>
        <v/>
      </c>
      <c r="W8" s="67" t="str">
        <f>IF(AND('Mapa final'!$Y$25="Muy Alta",'Mapa final'!$AA$25="Moderado"),CONCATENATE("R3C",'Mapa final'!$O$25),"")</f>
        <v/>
      </c>
      <c r="X8" s="67" t="str">
        <f>IF(AND('Mapa final'!$Y$26="Muy Alta",'Mapa final'!$AA$26="Moderado"),CONCATENATE("R3C",'Mapa final'!$O$26),"")</f>
        <v/>
      </c>
      <c r="Y8" s="67" t="str">
        <f>IF(AND('Mapa final'!$Y$27="Muy Alta",'Mapa final'!$AA$27="Moderado"),CONCATENATE("R3C",'Mapa final'!$O$27),"")</f>
        <v/>
      </c>
      <c r="Z8" s="67" t="str">
        <f>IF(AND('Mapa final'!$Y$28="Muy Alta",'Mapa final'!$AA$28="Moderado"),CONCATENATE("R3C",'Mapa final'!$O$28),"")</f>
        <v/>
      </c>
      <c r="AA8" s="68" t="str">
        <f>IF(AND('Mapa final'!$Y$29="Muy Alta",'Mapa final'!$AA$29="Moderado"),CONCATENATE("R3C",'Mapa final'!$O$29),"")</f>
        <v/>
      </c>
      <c r="AB8" s="66" t="str">
        <f ca="1">IF(AND('Mapa final'!$Y$24="Muy Alta",'Mapa final'!$AA$24="Mayor"),CONCATENATE("R3C",'Mapa final'!$O$24),"")</f>
        <v/>
      </c>
      <c r="AC8" s="67" t="str">
        <f>IF(AND('Mapa final'!$Y$25="Muy Alta",'Mapa final'!$AA$25="Mayor"),CONCATENATE("R3C",'Mapa final'!$O$25),"")</f>
        <v/>
      </c>
      <c r="AD8" s="67" t="str">
        <f>IF(AND('Mapa final'!$Y$26="Muy Alta",'Mapa final'!$AA$26="Mayor"),CONCATENATE("R3C",'Mapa final'!$O$26),"")</f>
        <v/>
      </c>
      <c r="AE8" s="67" t="str">
        <f>IF(AND('Mapa final'!$Y$27="Muy Alta",'Mapa final'!$AA$27="Mayor"),CONCATENATE("R3C",'Mapa final'!$O$27),"")</f>
        <v/>
      </c>
      <c r="AF8" s="67" t="str">
        <f>IF(AND('Mapa final'!$Y$28="Muy Alta",'Mapa final'!$AA$28="Mayor"),CONCATENATE("R3C",'Mapa final'!$O$28),"")</f>
        <v/>
      </c>
      <c r="AG8" s="68" t="str">
        <f>IF(AND('Mapa final'!$Y$29="Muy Alta",'Mapa final'!$AA$29="Mayor"),CONCATENATE("R3C",'Mapa final'!$O$29),"")</f>
        <v/>
      </c>
      <c r="AH8" s="69" t="str">
        <f ca="1">IF(AND('Mapa final'!$Y$24="Muy Alta",'Mapa final'!$AA$24="Catastrófico"),CONCATENATE("R3C",'Mapa final'!$O$24),"")</f>
        <v/>
      </c>
      <c r="AI8" s="70" t="str">
        <f>IF(AND('Mapa final'!$Y$25="Muy Alta",'Mapa final'!$AA$25="Catastrófico"),CONCATENATE("R3C",'Mapa final'!$O$25),"")</f>
        <v/>
      </c>
      <c r="AJ8" s="70" t="str">
        <f>IF(AND('Mapa final'!$Y$26="Muy Alta",'Mapa final'!$AA$26="Catastrófico"),CONCATENATE("R3C",'Mapa final'!$O$26),"")</f>
        <v/>
      </c>
      <c r="AK8" s="70" t="str">
        <f>IF(AND('Mapa final'!$Y$27="Muy Alta",'Mapa final'!$AA$27="Catastrófico"),CONCATENATE("R3C",'Mapa final'!$O$27),"")</f>
        <v/>
      </c>
      <c r="AL8" s="70" t="str">
        <f>IF(AND('Mapa final'!$Y$28="Muy Alta",'Mapa final'!$AA$28="Catastrófico"),CONCATENATE("R3C",'Mapa final'!$O$28),"")</f>
        <v/>
      </c>
      <c r="AM8" s="71" t="str">
        <f>IF(AND('Mapa final'!$Y$29="Muy Alta",'Mapa final'!$AA$29="Catastrófico"),CONCATENATE("R3C",'Mapa final'!$O$29),"")</f>
        <v/>
      </c>
      <c r="AN8" s="97"/>
      <c r="AO8" s="472"/>
      <c r="AP8" s="473"/>
      <c r="AQ8" s="473"/>
      <c r="AR8" s="473"/>
      <c r="AS8" s="473"/>
      <c r="AT8" s="474"/>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row>
    <row r="9" spans="1:91" ht="15" customHeight="1">
      <c r="A9" s="97"/>
      <c r="B9" s="411"/>
      <c r="C9" s="411"/>
      <c r="D9" s="412"/>
      <c r="E9" s="452"/>
      <c r="F9" s="453"/>
      <c r="G9" s="453"/>
      <c r="H9" s="453"/>
      <c r="I9" s="454"/>
      <c r="J9" s="66" t="str">
        <f ca="1">IF(AND('Mapa final'!$Y$30="Muy Alta",'Mapa final'!$AA$30="Leve"),CONCATENATE("R4C",'Mapa final'!$O$30),"")</f>
        <v/>
      </c>
      <c r="K9" s="67" t="str">
        <f>IF(AND('Mapa final'!$Y$31="Muy Alta",'Mapa final'!$AA$31="Leve"),CONCATENATE("R4C",'Mapa final'!$O$31),"")</f>
        <v/>
      </c>
      <c r="L9" s="67" t="str">
        <f>IF(AND('Mapa final'!$Y$32="Muy Alta",'Mapa final'!$AA$32="Leve"),CONCATENATE("R4C",'Mapa final'!$O$32),"")</f>
        <v/>
      </c>
      <c r="M9" s="67" t="str">
        <f>IF(AND('Mapa final'!$Y$33="Muy Alta",'Mapa final'!$AA$33="Leve"),CONCATENATE("R4C",'Mapa final'!$O$33),"")</f>
        <v/>
      </c>
      <c r="N9" s="67" t="str">
        <f>IF(AND('Mapa final'!$Y$34="Muy Alta",'Mapa final'!$AA$34="Leve"),CONCATENATE("R4C",'Mapa final'!$O$34),"")</f>
        <v/>
      </c>
      <c r="O9" s="68" t="str">
        <f>IF(AND('Mapa final'!$Y$35="Muy Alta",'Mapa final'!$AA$35="Leve"),CONCATENATE("R4C",'Mapa final'!$O$35),"")</f>
        <v/>
      </c>
      <c r="P9" s="66" t="str">
        <f ca="1">IF(AND('Mapa final'!$Y$30="Muy Alta",'Mapa final'!$AA$30="Menor"),CONCATENATE("R4C",'Mapa final'!$O$30),"")</f>
        <v/>
      </c>
      <c r="Q9" s="67" t="str">
        <f>IF(AND('Mapa final'!$Y$31="Muy Alta",'Mapa final'!$AA$31="Menor"),CONCATENATE("R4C",'Mapa final'!$O$31),"")</f>
        <v/>
      </c>
      <c r="R9" s="67" t="str">
        <f>IF(AND('Mapa final'!$Y$32="Muy Alta",'Mapa final'!$AA$32="Menor"),CONCATENATE("R4C",'Mapa final'!$O$32),"")</f>
        <v/>
      </c>
      <c r="S9" s="67" t="str">
        <f>IF(AND('Mapa final'!$Y$33="Muy Alta",'Mapa final'!$AA$33="Menor"),CONCATENATE("R4C",'Mapa final'!$O$33),"")</f>
        <v/>
      </c>
      <c r="T9" s="67" t="str">
        <f>IF(AND('Mapa final'!$Y$34="Muy Alta",'Mapa final'!$AA$34="Menor"),CONCATENATE("R4C",'Mapa final'!$O$34),"")</f>
        <v/>
      </c>
      <c r="U9" s="68" t="str">
        <f>IF(AND('Mapa final'!$Y$35="Muy Alta",'Mapa final'!$AA$35="Menor"),CONCATENATE("R4C",'Mapa final'!$O$35),"")</f>
        <v/>
      </c>
      <c r="V9" s="66" t="str">
        <f ca="1">IF(AND('Mapa final'!$Y$30="Muy Alta",'Mapa final'!$AA$30="Moderado"),CONCATENATE("R4C",'Mapa final'!$O$30),"")</f>
        <v/>
      </c>
      <c r="W9" s="67" t="str">
        <f>IF(AND('Mapa final'!$Y$31="Muy Alta",'Mapa final'!$AA$31="Moderado"),CONCATENATE("R4C",'Mapa final'!$O$31),"")</f>
        <v/>
      </c>
      <c r="X9" s="67" t="str">
        <f>IF(AND('Mapa final'!$Y$32="Muy Alta",'Mapa final'!$AA$32="Moderado"),CONCATENATE("R4C",'Mapa final'!$O$32),"")</f>
        <v/>
      </c>
      <c r="Y9" s="67" t="str">
        <f>IF(AND('Mapa final'!$Y$33="Muy Alta",'Mapa final'!$AA$33="Moderado"),CONCATENATE("R4C",'Mapa final'!$O$33),"")</f>
        <v/>
      </c>
      <c r="Z9" s="67" t="str">
        <f>IF(AND('Mapa final'!$Y$34="Muy Alta",'Mapa final'!$AA$34="Moderado"),CONCATENATE("R4C",'Mapa final'!$O$34),"")</f>
        <v/>
      </c>
      <c r="AA9" s="68" t="str">
        <f>IF(AND('Mapa final'!$Y$35="Muy Alta",'Mapa final'!$AA$35="Moderado"),CONCATENATE("R4C",'Mapa final'!$O$35),"")</f>
        <v/>
      </c>
      <c r="AB9" s="66" t="str">
        <f ca="1">IF(AND('Mapa final'!$Y$30="Muy Alta",'Mapa final'!$AA$30="Mayor"),CONCATENATE("R4C",'Mapa final'!$O$30),"")</f>
        <v/>
      </c>
      <c r="AC9" s="67" t="str">
        <f>IF(AND('Mapa final'!$Y$31="Muy Alta",'Mapa final'!$AA$31="Mayor"),CONCATENATE("R4C",'Mapa final'!$O$31),"")</f>
        <v/>
      </c>
      <c r="AD9" s="67" t="str">
        <f>IF(AND('Mapa final'!$Y$32="Muy Alta",'Mapa final'!$AA$32="Mayor"),CONCATENATE("R4C",'Mapa final'!$O$32),"")</f>
        <v/>
      </c>
      <c r="AE9" s="67" t="str">
        <f>IF(AND('Mapa final'!$Y$33="Muy Alta",'Mapa final'!$AA$33="Mayor"),CONCATENATE("R4C",'Mapa final'!$O$33),"")</f>
        <v/>
      </c>
      <c r="AF9" s="67" t="str">
        <f>IF(AND('Mapa final'!$Y$34="Muy Alta",'Mapa final'!$AA$34="Mayor"),CONCATENATE("R4C",'Mapa final'!$O$34),"")</f>
        <v/>
      </c>
      <c r="AG9" s="68" t="str">
        <f>IF(AND('Mapa final'!$Y$35="Muy Alta",'Mapa final'!$AA$35="Mayor"),CONCATENATE("R4C",'Mapa final'!$O$35),"")</f>
        <v/>
      </c>
      <c r="AH9" s="69" t="str">
        <f ca="1">IF(AND('Mapa final'!$Y$30="Muy Alta",'Mapa final'!$AA$30="Catastrófico"),CONCATENATE("R4C",'Mapa final'!$O$30),"")</f>
        <v/>
      </c>
      <c r="AI9" s="70" t="str">
        <f>IF(AND('Mapa final'!$Y$31="Muy Alta",'Mapa final'!$AA$31="Catastrófico"),CONCATENATE("R4C",'Mapa final'!$O$31),"")</f>
        <v/>
      </c>
      <c r="AJ9" s="70" t="str">
        <f>IF(AND('Mapa final'!$Y$32="Muy Alta",'Mapa final'!$AA$32="Catastrófico"),CONCATENATE("R4C",'Mapa final'!$O$32),"")</f>
        <v/>
      </c>
      <c r="AK9" s="70" t="str">
        <f>IF(AND('Mapa final'!$Y$33="Muy Alta",'Mapa final'!$AA$33="Catastrófico"),CONCATENATE("R4C",'Mapa final'!$O$33),"")</f>
        <v/>
      </c>
      <c r="AL9" s="70" t="str">
        <f>IF(AND('Mapa final'!$Y$34="Muy Alta",'Mapa final'!$AA$34="Catastrófico"),CONCATENATE("R4C",'Mapa final'!$O$34),"")</f>
        <v/>
      </c>
      <c r="AM9" s="71" t="str">
        <f>IF(AND('Mapa final'!$Y$35="Muy Alta",'Mapa final'!$AA$35="Catastrófico"),CONCATENATE("R4C",'Mapa final'!$O$35),"")</f>
        <v/>
      </c>
      <c r="AN9" s="97"/>
      <c r="AO9" s="472"/>
      <c r="AP9" s="473"/>
      <c r="AQ9" s="473"/>
      <c r="AR9" s="473"/>
      <c r="AS9" s="473"/>
      <c r="AT9" s="474"/>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row>
    <row r="10" spans="1:91" ht="15" customHeight="1">
      <c r="A10" s="97"/>
      <c r="B10" s="411"/>
      <c r="C10" s="411"/>
      <c r="D10" s="412"/>
      <c r="E10" s="452"/>
      <c r="F10" s="453"/>
      <c r="G10" s="453"/>
      <c r="H10" s="453"/>
      <c r="I10" s="454"/>
      <c r="J10" s="66" t="str">
        <f ca="1">IF(AND('Mapa final'!$Y$36="Muy Alta",'Mapa final'!$AA$36="Leve"),CONCATENATE("R5C",'Mapa final'!$O$36),"")</f>
        <v/>
      </c>
      <c r="K10" s="67" t="str">
        <f>IF(AND('Mapa final'!$Y$37="Muy Alta",'Mapa final'!$AA$37="Leve"),CONCATENATE("R5C",'Mapa final'!$O$37),"")</f>
        <v/>
      </c>
      <c r="L10" s="67" t="str">
        <f>IF(AND('Mapa final'!$Y$38="Muy Alta",'Mapa final'!$AA$38="Leve"),CONCATENATE("R5C",'Mapa final'!$O$38),"")</f>
        <v/>
      </c>
      <c r="M10" s="67" t="str">
        <f>IF(AND('Mapa final'!$Y$39="Muy Alta",'Mapa final'!$AA$39="Leve"),CONCATENATE("R5C",'Mapa final'!$O$39),"")</f>
        <v/>
      </c>
      <c r="N10" s="67" t="str">
        <f>IF(AND('Mapa final'!$Y$40="Muy Alta",'Mapa final'!$AA$40="Leve"),CONCATENATE("R5C",'Mapa final'!$O$40),"")</f>
        <v/>
      </c>
      <c r="O10" s="68" t="str">
        <f>IF(AND('Mapa final'!$Y$41="Muy Alta",'Mapa final'!$AA$41="Leve"),CONCATENATE("R5C",'Mapa final'!$O$41),"")</f>
        <v/>
      </c>
      <c r="P10" s="66" t="str">
        <f ca="1">IF(AND('Mapa final'!$Y$36="Muy Alta",'Mapa final'!$AA$36="Menor"),CONCATENATE("R5C",'Mapa final'!$O$36),"")</f>
        <v/>
      </c>
      <c r="Q10" s="67" t="str">
        <f>IF(AND('Mapa final'!$Y$37="Muy Alta",'Mapa final'!$AA$37="Menor"),CONCATENATE("R5C",'Mapa final'!$O$37),"")</f>
        <v/>
      </c>
      <c r="R10" s="67" t="str">
        <f>IF(AND('Mapa final'!$Y$38="Muy Alta",'Mapa final'!$AA$38="Menor"),CONCATENATE("R5C",'Mapa final'!$O$38),"")</f>
        <v/>
      </c>
      <c r="S10" s="67" t="str">
        <f>IF(AND('Mapa final'!$Y$39="Muy Alta",'Mapa final'!$AA$39="Menor"),CONCATENATE("R5C",'Mapa final'!$O$39),"")</f>
        <v/>
      </c>
      <c r="T10" s="67" t="str">
        <f>IF(AND('Mapa final'!$Y$40="Muy Alta",'Mapa final'!$AA$40="Menor"),CONCATENATE("R5C",'Mapa final'!$O$40),"")</f>
        <v/>
      </c>
      <c r="U10" s="68" t="str">
        <f>IF(AND('Mapa final'!$Y$41="Muy Alta",'Mapa final'!$AA$41="Menor"),CONCATENATE("R5C",'Mapa final'!$O$41),"")</f>
        <v/>
      </c>
      <c r="V10" s="66" t="str">
        <f ca="1">IF(AND('Mapa final'!$Y$36="Muy Alta",'Mapa final'!$AA$36="Moderado"),CONCATENATE("R5C",'Mapa final'!$O$36),"")</f>
        <v/>
      </c>
      <c r="W10" s="67" t="str">
        <f>IF(AND('Mapa final'!$Y$37="Muy Alta",'Mapa final'!$AA$37="Moderado"),CONCATENATE("R5C",'Mapa final'!$O$37),"")</f>
        <v/>
      </c>
      <c r="X10" s="67" t="str">
        <f>IF(AND('Mapa final'!$Y$38="Muy Alta",'Mapa final'!$AA$38="Moderado"),CONCATENATE("R5C",'Mapa final'!$O$38),"")</f>
        <v/>
      </c>
      <c r="Y10" s="67" t="str">
        <f>IF(AND('Mapa final'!$Y$39="Muy Alta",'Mapa final'!$AA$39="Moderado"),CONCATENATE("R5C",'Mapa final'!$O$39),"")</f>
        <v/>
      </c>
      <c r="Z10" s="67" t="str">
        <f>IF(AND('Mapa final'!$Y$40="Muy Alta",'Mapa final'!$AA$40="Moderado"),CONCATENATE("R5C",'Mapa final'!$O$40),"")</f>
        <v/>
      </c>
      <c r="AA10" s="68" t="str">
        <f>IF(AND('Mapa final'!$Y$41="Muy Alta",'Mapa final'!$AA$41="Moderado"),CONCATENATE("R5C",'Mapa final'!$O$41),"")</f>
        <v/>
      </c>
      <c r="AB10" s="66" t="str">
        <f ca="1">IF(AND('Mapa final'!$Y$36="Muy Alta",'Mapa final'!$AA$36="Mayor"),CONCATENATE("R5C",'Mapa final'!$O$36),"")</f>
        <v/>
      </c>
      <c r="AC10" s="67" t="str">
        <f>IF(AND('Mapa final'!$Y$37="Muy Alta",'Mapa final'!$AA$37="Mayor"),CONCATENATE("R5C",'Mapa final'!$O$37),"")</f>
        <v/>
      </c>
      <c r="AD10" s="67" t="str">
        <f>IF(AND('Mapa final'!$Y$38="Muy Alta",'Mapa final'!$AA$38="Mayor"),CONCATENATE("R5C",'Mapa final'!$O$38),"")</f>
        <v/>
      </c>
      <c r="AE10" s="67" t="str">
        <f>IF(AND('Mapa final'!$Y$39="Muy Alta",'Mapa final'!$AA$39="Mayor"),CONCATENATE("R5C",'Mapa final'!$O$39),"")</f>
        <v/>
      </c>
      <c r="AF10" s="67" t="str">
        <f>IF(AND('Mapa final'!$Y$40="Muy Alta",'Mapa final'!$AA$40="Mayor"),CONCATENATE("R5C",'Mapa final'!$O$40),"")</f>
        <v/>
      </c>
      <c r="AG10" s="68" t="str">
        <f>IF(AND('Mapa final'!$Y$41="Muy Alta",'Mapa final'!$AA$41="Mayor"),CONCATENATE("R5C",'Mapa final'!$O$41),"")</f>
        <v/>
      </c>
      <c r="AH10" s="69" t="str">
        <f ca="1">IF(AND('Mapa final'!$Y$36="Muy Alta",'Mapa final'!$AA$36="Catastrófico"),CONCATENATE("R5C",'Mapa final'!$O$36),"")</f>
        <v/>
      </c>
      <c r="AI10" s="70" t="str">
        <f>IF(AND('Mapa final'!$Y$37="Muy Alta",'Mapa final'!$AA$37="Catastrófico"),CONCATENATE("R5C",'Mapa final'!$O$37),"")</f>
        <v/>
      </c>
      <c r="AJ10" s="70" t="str">
        <f>IF(AND('Mapa final'!$Y$38="Muy Alta",'Mapa final'!$AA$38="Catastrófico"),CONCATENATE("R5C",'Mapa final'!$O$38),"")</f>
        <v/>
      </c>
      <c r="AK10" s="70" t="str">
        <f>IF(AND('Mapa final'!$Y$39="Muy Alta",'Mapa final'!$AA$39="Catastrófico"),CONCATENATE("R5C",'Mapa final'!$O$39),"")</f>
        <v/>
      </c>
      <c r="AL10" s="70" t="str">
        <f>IF(AND('Mapa final'!$Y$40="Muy Alta",'Mapa final'!$AA$40="Catastrófico"),CONCATENATE("R5C",'Mapa final'!$O$40),"")</f>
        <v/>
      </c>
      <c r="AM10" s="71" t="str">
        <f>IF(AND('Mapa final'!$Y$41="Muy Alta",'Mapa final'!$AA$41="Catastrófico"),CONCATENATE("R5C",'Mapa final'!$O$41),"")</f>
        <v/>
      </c>
      <c r="AN10" s="97"/>
      <c r="AO10" s="472"/>
      <c r="AP10" s="473"/>
      <c r="AQ10" s="473"/>
      <c r="AR10" s="473"/>
      <c r="AS10" s="473"/>
      <c r="AT10" s="474"/>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91" ht="15" customHeight="1">
      <c r="A11" s="97"/>
      <c r="B11" s="411"/>
      <c r="C11" s="411"/>
      <c r="D11" s="412"/>
      <c r="E11" s="452"/>
      <c r="F11" s="453"/>
      <c r="G11" s="453"/>
      <c r="H11" s="453"/>
      <c r="I11" s="454"/>
      <c r="J11" s="66" t="str">
        <f ca="1">IF(AND('Mapa final'!$Y$42="Muy Alta",'Mapa final'!$AA$42="Leve"),CONCATENATE("R6C",'Mapa final'!$O$42),"")</f>
        <v/>
      </c>
      <c r="K11" s="67" t="str">
        <f>IF(AND('Mapa final'!$Y$43="Muy Alta",'Mapa final'!$AA$43="Leve"),CONCATENATE("R6C",'Mapa final'!$O$43),"")</f>
        <v/>
      </c>
      <c r="L11" s="67" t="str">
        <f>IF(AND('Mapa final'!$Y$44="Muy Alta",'Mapa final'!$AA$44="Leve"),CONCATENATE("R6C",'Mapa final'!$O$44),"")</f>
        <v/>
      </c>
      <c r="M11" s="67" t="str">
        <f>IF(AND('Mapa final'!$Y$45="Muy Alta",'Mapa final'!$AA$45="Leve"),CONCATENATE("R6C",'Mapa final'!$O$45),"")</f>
        <v/>
      </c>
      <c r="N11" s="67" t="str">
        <f>IF(AND('Mapa final'!$Y$46="Muy Alta",'Mapa final'!$AA$46="Leve"),CONCATENATE("R6C",'Mapa final'!$O$46),"")</f>
        <v/>
      </c>
      <c r="O11" s="68" t="str">
        <f>IF(AND('Mapa final'!$Y$47="Muy Alta",'Mapa final'!$AA$47="Leve"),CONCATENATE("R6C",'Mapa final'!$O$47),"")</f>
        <v/>
      </c>
      <c r="P11" s="66" t="str">
        <f ca="1">IF(AND('Mapa final'!$Y$42="Muy Alta",'Mapa final'!$AA$42="Menor"),CONCATENATE("R6C",'Mapa final'!$O$42),"")</f>
        <v/>
      </c>
      <c r="Q11" s="67" t="str">
        <f>IF(AND('Mapa final'!$Y$43="Muy Alta",'Mapa final'!$AA$43="Menor"),CONCATENATE("R6C",'Mapa final'!$O$43),"")</f>
        <v/>
      </c>
      <c r="R11" s="67" t="str">
        <f>IF(AND('Mapa final'!$Y$44="Muy Alta",'Mapa final'!$AA$44="Menor"),CONCATENATE("R6C",'Mapa final'!$O$44),"")</f>
        <v/>
      </c>
      <c r="S11" s="67" t="str">
        <f>IF(AND('Mapa final'!$Y$45="Muy Alta",'Mapa final'!$AA$45="Menor"),CONCATENATE("R6C",'Mapa final'!$O$45),"")</f>
        <v/>
      </c>
      <c r="T11" s="67" t="str">
        <f>IF(AND('Mapa final'!$Y$46="Muy Alta",'Mapa final'!$AA$46="Menor"),CONCATENATE("R6C",'Mapa final'!$O$46),"")</f>
        <v/>
      </c>
      <c r="U11" s="68" t="str">
        <f>IF(AND('Mapa final'!$Y$47="Muy Alta",'Mapa final'!$AA$47="Menor"),CONCATENATE("R6C",'Mapa final'!$O$47),"")</f>
        <v/>
      </c>
      <c r="V11" s="66" t="str">
        <f ca="1">IF(AND('Mapa final'!$Y$42="Muy Alta",'Mapa final'!$AA$42="Moderado"),CONCATENATE("R6C",'Mapa final'!$O$42),"")</f>
        <v/>
      </c>
      <c r="W11" s="67" t="str">
        <f>IF(AND('Mapa final'!$Y$43="Muy Alta",'Mapa final'!$AA$43="Moderado"),CONCATENATE("R6C",'Mapa final'!$O$43),"")</f>
        <v/>
      </c>
      <c r="X11" s="67" t="str">
        <f>IF(AND('Mapa final'!$Y$44="Muy Alta",'Mapa final'!$AA$44="Moderado"),CONCATENATE("R6C",'Mapa final'!$O$44),"")</f>
        <v/>
      </c>
      <c r="Y11" s="67" t="str">
        <f>IF(AND('Mapa final'!$Y$45="Muy Alta",'Mapa final'!$AA$45="Moderado"),CONCATENATE("R6C",'Mapa final'!$O$45),"")</f>
        <v/>
      </c>
      <c r="Z11" s="67" t="str">
        <f>IF(AND('Mapa final'!$Y$46="Muy Alta",'Mapa final'!$AA$46="Moderado"),CONCATENATE("R6C",'Mapa final'!$O$46),"")</f>
        <v/>
      </c>
      <c r="AA11" s="68" t="str">
        <f>IF(AND('Mapa final'!$Y$47="Muy Alta",'Mapa final'!$AA$47="Moderado"),CONCATENATE("R6C",'Mapa final'!$O$47),"")</f>
        <v/>
      </c>
      <c r="AB11" s="66" t="str">
        <f ca="1">IF(AND('Mapa final'!$Y$42="Muy Alta",'Mapa final'!$AA$42="Mayor"),CONCATENATE("R6C",'Mapa final'!$O$42),"")</f>
        <v/>
      </c>
      <c r="AC11" s="67" t="str">
        <f>IF(AND('Mapa final'!$Y$43="Muy Alta",'Mapa final'!$AA$43="Mayor"),CONCATENATE("R6C",'Mapa final'!$O$43),"")</f>
        <v/>
      </c>
      <c r="AD11" s="67" t="str">
        <f>IF(AND('Mapa final'!$Y$44="Muy Alta",'Mapa final'!$AA$44="Mayor"),CONCATENATE("R6C",'Mapa final'!$O$44),"")</f>
        <v/>
      </c>
      <c r="AE11" s="67" t="str">
        <f>IF(AND('Mapa final'!$Y$45="Muy Alta",'Mapa final'!$AA$45="Mayor"),CONCATENATE("R6C",'Mapa final'!$O$45),"")</f>
        <v/>
      </c>
      <c r="AF11" s="67" t="str">
        <f>IF(AND('Mapa final'!$Y$46="Muy Alta",'Mapa final'!$AA$46="Mayor"),CONCATENATE("R6C",'Mapa final'!$O$46),"")</f>
        <v/>
      </c>
      <c r="AG11" s="68" t="str">
        <f>IF(AND('Mapa final'!$Y$47="Muy Alta",'Mapa final'!$AA$47="Mayor"),CONCATENATE("R6C",'Mapa final'!$O$47),"")</f>
        <v/>
      </c>
      <c r="AH11" s="69" t="str">
        <f ca="1">IF(AND('Mapa final'!$Y$42="Muy Alta",'Mapa final'!$AA$42="Catastrófico"),CONCATENATE("R6C",'Mapa final'!$O$42),"")</f>
        <v/>
      </c>
      <c r="AI11" s="70" t="str">
        <f>IF(AND('Mapa final'!$Y$43="Muy Alta",'Mapa final'!$AA$43="Catastrófico"),CONCATENATE("R6C",'Mapa final'!$O$43),"")</f>
        <v/>
      </c>
      <c r="AJ11" s="70" t="str">
        <f>IF(AND('Mapa final'!$Y$44="Muy Alta",'Mapa final'!$AA$44="Catastrófico"),CONCATENATE("R6C",'Mapa final'!$O$44),"")</f>
        <v/>
      </c>
      <c r="AK11" s="70" t="str">
        <f>IF(AND('Mapa final'!$Y$45="Muy Alta",'Mapa final'!$AA$45="Catastrófico"),CONCATENATE("R6C",'Mapa final'!$O$45),"")</f>
        <v/>
      </c>
      <c r="AL11" s="70" t="str">
        <f>IF(AND('Mapa final'!$Y$46="Muy Alta",'Mapa final'!$AA$46="Catastrófico"),CONCATENATE("R6C",'Mapa final'!$O$46),"")</f>
        <v/>
      </c>
      <c r="AM11" s="71" t="str">
        <f>IF(AND('Mapa final'!$Y$47="Muy Alta",'Mapa final'!$AA$47="Catastrófico"),CONCATENATE("R6C",'Mapa final'!$O$47),"")</f>
        <v/>
      </c>
      <c r="AN11" s="97"/>
      <c r="AO11" s="472"/>
      <c r="AP11" s="473"/>
      <c r="AQ11" s="473"/>
      <c r="AR11" s="473"/>
      <c r="AS11" s="473"/>
      <c r="AT11" s="474"/>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row>
    <row r="12" spans="1:91" ht="15" customHeight="1">
      <c r="A12" s="97"/>
      <c r="B12" s="411"/>
      <c r="C12" s="411"/>
      <c r="D12" s="412"/>
      <c r="E12" s="452"/>
      <c r="F12" s="453"/>
      <c r="G12" s="453"/>
      <c r="H12" s="453"/>
      <c r="I12" s="454"/>
      <c r="J12" s="66" t="str">
        <f ca="1">IF(AND('Mapa final'!$Y$48="Muy Alta",'Mapa final'!$AA$48="Leve"),CONCATENATE("R7C",'Mapa final'!$O$48),"")</f>
        <v/>
      </c>
      <c r="K12" s="67" t="str">
        <f>IF(AND('Mapa final'!$Y$49="Muy Alta",'Mapa final'!$AA$49="Leve"),CONCATENATE("R7C",'Mapa final'!$O$49),"")</f>
        <v/>
      </c>
      <c r="L12" s="67" t="str">
        <f>IF(AND('Mapa final'!$Y$50="Muy Alta",'Mapa final'!$AA$50="Leve"),CONCATENATE("R7C",'Mapa final'!$O$50),"")</f>
        <v/>
      </c>
      <c r="M12" s="67" t="str">
        <f>IF(AND('Mapa final'!$Y$51="Muy Alta",'Mapa final'!$AA$51="Leve"),CONCATENATE("R7C",'Mapa final'!$O$51),"")</f>
        <v/>
      </c>
      <c r="N12" s="67" t="str">
        <f>IF(AND('Mapa final'!$Y$52="Muy Alta",'Mapa final'!$AA$52="Leve"),CONCATENATE("R7C",'Mapa final'!$O$52),"")</f>
        <v/>
      </c>
      <c r="O12" s="68" t="str">
        <f>IF(AND('Mapa final'!$Y$53="Muy Alta",'Mapa final'!$AA$53="Leve"),CONCATENATE("R7C",'Mapa final'!$O$53),"")</f>
        <v/>
      </c>
      <c r="P12" s="66" t="str">
        <f ca="1">IF(AND('Mapa final'!$Y$48="Muy Alta",'Mapa final'!$AA$48="Menor"),CONCATENATE("R7C",'Mapa final'!$O$48),"")</f>
        <v/>
      </c>
      <c r="Q12" s="67" t="str">
        <f>IF(AND('Mapa final'!$Y$49="Muy Alta",'Mapa final'!$AA$49="Menor"),CONCATENATE("R7C",'Mapa final'!$O$49),"")</f>
        <v/>
      </c>
      <c r="R12" s="67" t="str">
        <f>IF(AND('Mapa final'!$Y$50="Muy Alta",'Mapa final'!$AA$50="Menor"),CONCATENATE("R7C",'Mapa final'!$O$50),"")</f>
        <v/>
      </c>
      <c r="S12" s="67" t="str">
        <f>IF(AND('Mapa final'!$Y$51="Muy Alta",'Mapa final'!$AA$51="Menor"),CONCATENATE("R7C",'Mapa final'!$O$51),"")</f>
        <v/>
      </c>
      <c r="T12" s="67" t="str">
        <f>IF(AND('Mapa final'!$Y$52="Muy Alta",'Mapa final'!$AA$52="Menor"),CONCATENATE("R7C",'Mapa final'!$O$52),"")</f>
        <v/>
      </c>
      <c r="U12" s="68" t="str">
        <f>IF(AND('Mapa final'!$Y$53="Muy Alta",'Mapa final'!$AA$53="Menor"),CONCATENATE("R7C",'Mapa final'!$O$53),"")</f>
        <v/>
      </c>
      <c r="V12" s="66" t="str">
        <f ca="1">IF(AND('Mapa final'!$Y$48="Muy Alta",'Mapa final'!$AA$48="Moderado"),CONCATENATE("R7C",'Mapa final'!$O$48),"")</f>
        <v/>
      </c>
      <c r="W12" s="67" t="str">
        <f>IF(AND('Mapa final'!$Y$49="Muy Alta",'Mapa final'!$AA$49="Moderado"),CONCATENATE("R7C",'Mapa final'!$O$49),"")</f>
        <v/>
      </c>
      <c r="X12" s="67" t="str">
        <f>IF(AND('Mapa final'!$Y$50="Muy Alta",'Mapa final'!$AA$50="Moderado"),CONCATENATE("R7C",'Mapa final'!$O$50),"")</f>
        <v/>
      </c>
      <c r="Y12" s="67" t="str">
        <f>IF(AND('Mapa final'!$Y$51="Muy Alta",'Mapa final'!$AA$51="Moderado"),CONCATENATE("R7C",'Mapa final'!$O$51),"")</f>
        <v/>
      </c>
      <c r="Z12" s="67" t="str">
        <f>IF(AND('Mapa final'!$Y$52="Muy Alta",'Mapa final'!$AA$52="Moderado"),CONCATENATE("R7C",'Mapa final'!$O$52),"")</f>
        <v/>
      </c>
      <c r="AA12" s="68" t="str">
        <f>IF(AND('Mapa final'!$Y$53="Muy Alta",'Mapa final'!$AA$53="Moderado"),CONCATENATE("R7C",'Mapa final'!$O$53),"")</f>
        <v/>
      </c>
      <c r="AB12" s="66" t="str">
        <f ca="1">IF(AND('Mapa final'!$Y$48="Muy Alta",'Mapa final'!$AA$48="Mayor"),CONCATENATE("R7C",'Mapa final'!$O$48),"")</f>
        <v/>
      </c>
      <c r="AC12" s="67" t="str">
        <f>IF(AND('Mapa final'!$Y$49="Muy Alta",'Mapa final'!$AA$49="Mayor"),CONCATENATE("R7C",'Mapa final'!$O$49),"")</f>
        <v/>
      </c>
      <c r="AD12" s="67" t="str">
        <f>IF(AND('Mapa final'!$Y$50="Muy Alta",'Mapa final'!$AA$50="Mayor"),CONCATENATE("R7C",'Mapa final'!$O$50),"")</f>
        <v/>
      </c>
      <c r="AE12" s="67" t="str">
        <f>IF(AND('Mapa final'!$Y$51="Muy Alta",'Mapa final'!$AA$51="Mayor"),CONCATENATE("R7C",'Mapa final'!$O$51),"")</f>
        <v/>
      </c>
      <c r="AF12" s="67" t="str">
        <f>IF(AND('Mapa final'!$Y$52="Muy Alta",'Mapa final'!$AA$52="Mayor"),CONCATENATE("R7C",'Mapa final'!$O$52),"")</f>
        <v/>
      </c>
      <c r="AG12" s="68" t="str">
        <f>IF(AND('Mapa final'!$Y$53="Muy Alta",'Mapa final'!$AA$53="Mayor"),CONCATENATE("R7C",'Mapa final'!$O$53),"")</f>
        <v/>
      </c>
      <c r="AH12" s="69" t="str">
        <f ca="1">IF(AND('Mapa final'!$Y$48="Muy Alta",'Mapa final'!$AA$48="Catastrófico"),CONCATENATE("R7C",'Mapa final'!$O$48),"")</f>
        <v/>
      </c>
      <c r="AI12" s="70" t="str">
        <f>IF(AND('Mapa final'!$Y$49="Muy Alta",'Mapa final'!$AA$49="Catastrófico"),CONCATENATE("R7C",'Mapa final'!$O$49),"")</f>
        <v/>
      </c>
      <c r="AJ12" s="70" t="str">
        <f>IF(AND('Mapa final'!$Y$50="Muy Alta",'Mapa final'!$AA$50="Catastrófico"),CONCATENATE("R7C",'Mapa final'!$O$50),"")</f>
        <v/>
      </c>
      <c r="AK12" s="70" t="str">
        <f>IF(AND('Mapa final'!$Y$51="Muy Alta",'Mapa final'!$AA$51="Catastrófico"),CONCATENATE("R7C",'Mapa final'!$O$51),"")</f>
        <v/>
      </c>
      <c r="AL12" s="70" t="str">
        <f>IF(AND('Mapa final'!$Y$52="Muy Alta",'Mapa final'!$AA$52="Catastrófico"),CONCATENATE("R7C",'Mapa final'!$O$52),"")</f>
        <v/>
      </c>
      <c r="AM12" s="71" t="str">
        <f>IF(AND('Mapa final'!$Y$53="Muy Alta",'Mapa final'!$AA$53="Catastrófico"),CONCATENATE("R7C",'Mapa final'!$O$53),"")</f>
        <v/>
      </c>
      <c r="AN12" s="97"/>
      <c r="AO12" s="472"/>
      <c r="AP12" s="473"/>
      <c r="AQ12" s="473"/>
      <c r="AR12" s="473"/>
      <c r="AS12" s="473"/>
      <c r="AT12" s="474"/>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row>
    <row r="13" spans="1:91" ht="15" customHeight="1">
      <c r="A13" s="97"/>
      <c r="B13" s="411"/>
      <c r="C13" s="411"/>
      <c r="D13" s="412"/>
      <c r="E13" s="452"/>
      <c r="F13" s="453"/>
      <c r="G13" s="453"/>
      <c r="H13" s="453"/>
      <c r="I13" s="454"/>
      <c r="J13" s="66" t="str">
        <f>IF(AND('Mapa final'!$Y$54="Muy Alta",'Mapa final'!$AA$54="Leve"),CONCATENATE("R8C",'Mapa final'!$O$54),"")</f>
        <v/>
      </c>
      <c r="K13" s="67" t="str">
        <f>IF(AND('Mapa final'!$Y$55="Muy Alta",'Mapa final'!$AA$55="Leve"),CONCATENATE("R8C",'Mapa final'!$O$55),"")</f>
        <v/>
      </c>
      <c r="L13" s="67" t="str">
        <f>IF(AND('Mapa final'!$Y$56="Muy Alta",'Mapa final'!$AA$56="Leve"),CONCATENATE("R8C",'Mapa final'!$O$56),"")</f>
        <v/>
      </c>
      <c r="M13" s="67" t="str">
        <f>IF(AND('Mapa final'!$Y$57="Muy Alta",'Mapa final'!$AA$57="Leve"),CONCATENATE("R8C",'Mapa final'!$O$57),"")</f>
        <v/>
      </c>
      <c r="N13" s="67" t="str">
        <f>IF(AND('Mapa final'!$Y$58="Muy Alta",'Mapa final'!$AA$58="Leve"),CONCATENATE("R8C",'Mapa final'!$O$58),"")</f>
        <v/>
      </c>
      <c r="O13" s="68" t="str">
        <f>IF(AND('Mapa final'!$Y$59="Muy Alta",'Mapa final'!$AA$59="Leve"),CONCATENATE("R8C",'Mapa final'!$O$59),"")</f>
        <v/>
      </c>
      <c r="P13" s="66" t="str">
        <f>IF(AND('Mapa final'!$Y$54="Muy Alta",'Mapa final'!$AA$54="Menor"),CONCATENATE("R8C",'Mapa final'!$O$54),"")</f>
        <v/>
      </c>
      <c r="Q13" s="67" t="str">
        <f>IF(AND('Mapa final'!$Y$55="Muy Alta",'Mapa final'!$AA$55="Menor"),CONCATENATE("R8C",'Mapa final'!$O$55),"")</f>
        <v/>
      </c>
      <c r="R13" s="67" t="str">
        <f>IF(AND('Mapa final'!$Y$56="Muy Alta",'Mapa final'!$AA$56="Menor"),CONCATENATE("R8C",'Mapa final'!$O$56),"")</f>
        <v/>
      </c>
      <c r="S13" s="67" t="str">
        <f>IF(AND('Mapa final'!$Y$57="Muy Alta",'Mapa final'!$AA$57="Menor"),CONCATENATE("R8C",'Mapa final'!$O$57),"")</f>
        <v/>
      </c>
      <c r="T13" s="67" t="str">
        <f>IF(AND('Mapa final'!$Y$58="Muy Alta",'Mapa final'!$AA$58="Menor"),CONCATENATE("R8C",'Mapa final'!$O$58),"")</f>
        <v/>
      </c>
      <c r="U13" s="68" t="str">
        <f>IF(AND('Mapa final'!$Y$59="Muy Alta",'Mapa final'!$AA$59="Menor"),CONCATENATE("R8C",'Mapa final'!$O$59),"")</f>
        <v/>
      </c>
      <c r="V13" s="66" t="str">
        <f>IF(AND('Mapa final'!$Y$54="Muy Alta",'Mapa final'!$AA$54="Moderado"),CONCATENATE("R8C",'Mapa final'!$O$54),"")</f>
        <v/>
      </c>
      <c r="W13" s="67" t="str">
        <f>IF(AND('Mapa final'!$Y$55="Muy Alta",'Mapa final'!$AA$55="Moderado"),CONCATENATE("R8C",'Mapa final'!$O$55),"")</f>
        <v/>
      </c>
      <c r="X13" s="67" t="str">
        <f>IF(AND('Mapa final'!$Y$56="Muy Alta",'Mapa final'!$AA$56="Moderado"),CONCATENATE("R8C",'Mapa final'!$O$56),"")</f>
        <v/>
      </c>
      <c r="Y13" s="67" t="str">
        <f>IF(AND('Mapa final'!$Y$57="Muy Alta",'Mapa final'!$AA$57="Moderado"),CONCATENATE("R8C",'Mapa final'!$O$57),"")</f>
        <v/>
      </c>
      <c r="Z13" s="67" t="str">
        <f>IF(AND('Mapa final'!$Y$58="Muy Alta",'Mapa final'!$AA$58="Moderado"),CONCATENATE("R8C",'Mapa final'!$O$58),"")</f>
        <v/>
      </c>
      <c r="AA13" s="68" t="str">
        <f>IF(AND('Mapa final'!$Y$59="Muy Alta",'Mapa final'!$AA$59="Moderado"),CONCATENATE("R8C",'Mapa final'!$O$59),"")</f>
        <v/>
      </c>
      <c r="AB13" s="66" t="str">
        <f>IF(AND('Mapa final'!$Y$54="Muy Alta",'Mapa final'!$AA$54="Mayor"),CONCATENATE("R8C",'Mapa final'!$O$54),"")</f>
        <v/>
      </c>
      <c r="AC13" s="67" t="str">
        <f>IF(AND('Mapa final'!$Y$55="Muy Alta",'Mapa final'!$AA$55="Mayor"),CONCATENATE("R8C",'Mapa final'!$O$55),"")</f>
        <v/>
      </c>
      <c r="AD13" s="67" t="str">
        <f>IF(AND('Mapa final'!$Y$56="Muy Alta",'Mapa final'!$AA$56="Mayor"),CONCATENATE("R8C",'Mapa final'!$O$56),"")</f>
        <v/>
      </c>
      <c r="AE13" s="67" t="str">
        <f>IF(AND('Mapa final'!$Y$57="Muy Alta",'Mapa final'!$AA$57="Mayor"),CONCATENATE("R8C",'Mapa final'!$O$57),"")</f>
        <v/>
      </c>
      <c r="AF13" s="67" t="str">
        <f>IF(AND('Mapa final'!$Y$58="Muy Alta",'Mapa final'!$AA$58="Mayor"),CONCATENATE("R8C",'Mapa final'!$O$58),"")</f>
        <v/>
      </c>
      <c r="AG13" s="68" t="str">
        <f>IF(AND('Mapa final'!$Y$59="Muy Alta",'Mapa final'!$AA$59="Mayor"),CONCATENATE("R8C",'Mapa final'!$O$59),"")</f>
        <v/>
      </c>
      <c r="AH13" s="69" t="str">
        <f>IF(AND('Mapa final'!$Y$54="Muy Alta",'Mapa final'!$AA$54="Catastrófico"),CONCATENATE("R8C",'Mapa final'!$O$54),"")</f>
        <v/>
      </c>
      <c r="AI13" s="70" t="str">
        <f>IF(AND('Mapa final'!$Y$55="Muy Alta",'Mapa final'!$AA$55="Catastrófico"),CONCATENATE("R8C",'Mapa final'!$O$55),"")</f>
        <v/>
      </c>
      <c r="AJ13" s="70" t="str">
        <f>IF(AND('Mapa final'!$Y$56="Muy Alta",'Mapa final'!$AA$56="Catastrófico"),CONCATENATE("R8C",'Mapa final'!$O$56),"")</f>
        <v/>
      </c>
      <c r="AK13" s="70" t="str">
        <f>IF(AND('Mapa final'!$Y$57="Muy Alta",'Mapa final'!$AA$57="Catastrófico"),CONCATENATE("R8C",'Mapa final'!$O$57),"")</f>
        <v/>
      </c>
      <c r="AL13" s="70" t="str">
        <f>IF(AND('Mapa final'!$Y$58="Muy Alta",'Mapa final'!$AA$58="Catastrófico"),CONCATENATE("R8C",'Mapa final'!$O$58),"")</f>
        <v/>
      </c>
      <c r="AM13" s="71" t="str">
        <f>IF(AND('Mapa final'!$Y$59="Muy Alta",'Mapa final'!$AA$59="Catastrófico"),CONCATENATE("R8C",'Mapa final'!$O$59),"")</f>
        <v/>
      </c>
      <c r="AN13" s="97"/>
      <c r="AO13" s="472"/>
      <c r="AP13" s="473"/>
      <c r="AQ13" s="473"/>
      <c r="AR13" s="473"/>
      <c r="AS13" s="473"/>
      <c r="AT13" s="474"/>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row>
    <row r="14" spans="1:91" ht="15" customHeight="1">
      <c r="A14" s="97"/>
      <c r="B14" s="411"/>
      <c r="C14" s="411"/>
      <c r="D14" s="412"/>
      <c r="E14" s="452"/>
      <c r="F14" s="453"/>
      <c r="G14" s="453"/>
      <c r="H14" s="453"/>
      <c r="I14" s="454"/>
      <c r="J14" s="66" t="str">
        <f>IF(AND('Mapa final'!$Y$60="Muy Alta",'Mapa final'!$AA$60="Leve"),CONCATENATE("R9C",'Mapa final'!$O$60),"")</f>
        <v/>
      </c>
      <c r="K14" s="67" t="str">
        <f>IF(AND('Mapa final'!$Y$61="Muy Alta",'Mapa final'!$AA$61="Leve"),CONCATENATE("R9C",'Mapa final'!$O$61),"")</f>
        <v/>
      </c>
      <c r="L14" s="67" t="str">
        <f>IF(AND('Mapa final'!$Y$62="Muy Alta",'Mapa final'!$AA$62="Leve"),CONCATENATE("R9C",'Mapa final'!$O$62),"")</f>
        <v/>
      </c>
      <c r="M14" s="67" t="str">
        <f>IF(AND('Mapa final'!$Y$63="Muy Alta",'Mapa final'!$AA$63="Leve"),CONCATENATE("R9C",'Mapa final'!$O$63),"")</f>
        <v/>
      </c>
      <c r="N14" s="67" t="str">
        <f>IF(AND('Mapa final'!$Y$64="Muy Alta",'Mapa final'!$AA$64="Leve"),CONCATENATE("R9C",'Mapa final'!$O$64),"")</f>
        <v/>
      </c>
      <c r="O14" s="68" t="str">
        <f>IF(AND('Mapa final'!$Y$65="Muy Alta",'Mapa final'!$AA$65="Leve"),CONCATENATE("R9C",'Mapa final'!$O$65),"")</f>
        <v/>
      </c>
      <c r="P14" s="66" t="str">
        <f>IF(AND('Mapa final'!$Y$60="Muy Alta",'Mapa final'!$AA$60="Menor"),CONCATENATE("R9C",'Mapa final'!$O$60),"")</f>
        <v/>
      </c>
      <c r="Q14" s="67" t="str">
        <f>IF(AND('Mapa final'!$Y$61="Muy Alta",'Mapa final'!$AA$61="Menor"),CONCATENATE("R9C",'Mapa final'!$O$61),"")</f>
        <v/>
      </c>
      <c r="R14" s="67" t="str">
        <f>IF(AND('Mapa final'!$Y$62="Muy Alta",'Mapa final'!$AA$62="Menor"),CONCATENATE("R9C",'Mapa final'!$O$62),"")</f>
        <v/>
      </c>
      <c r="S14" s="67" t="str">
        <f>IF(AND('Mapa final'!$Y$63="Muy Alta",'Mapa final'!$AA$63="Menor"),CONCATENATE("R9C",'Mapa final'!$O$63),"")</f>
        <v/>
      </c>
      <c r="T14" s="67" t="str">
        <f>IF(AND('Mapa final'!$Y$64="Muy Alta",'Mapa final'!$AA$64="Menor"),CONCATENATE("R9C",'Mapa final'!$O$64),"")</f>
        <v/>
      </c>
      <c r="U14" s="68" t="str">
        <f>IF(AND('Mapa final'!$Y$65="Muy Alta",'Mapa final'!$AA$65="Menor"),CONCATENATE("R9C",'Mapa final'!$O$65),"")</f>
        <v/>
      </c>
      <c r="V14" s="66" t="str">
        <f>IF(AND('Mapa final'!$Y$60="Muy Alta",'Mapa final'!$AA$60="Moderado"),CONCATENATE("R9C",'Mapa final'!$O$60),"")</f>
        <v/>
      </c>
      <c r="W14" s="67" t="str">
        <f>IF(AND('Mapa final'!$Y$61="Muy Alta",'Mapa final'!$AA$61="Moderado"),CONCATENATE("R9C",'Mapa final'!$O$61),"")</f>
        <v/>
      </c>
      <c r="X14" s="67" t="str">
        <f>IF(AND('Mapa final'!$Y$62="Muy Alta",'Mapa final'!$AA$62="Moderado"),CONCATENATE("R9C",'Mapa final'!$O$62),"")</f>
        <v/>
      </c>
      <c r="Y14" s="67" t="str">
        <f>IF(AND('Mapa final'!$Y$63="Muy Alta",'Mapa final'!$AA$63="Moderado"),CONCATENATE("R9C",'Mapa final'!$O$63),"")</f>
        <v/>
      </c>
      <c r="Z14" s="67" t="str">
        <f>IF(AND('Mapa final'!$Y$64="Muy Alta",'Mapa final'!$AA$64="Moderado"),CONCATENATE("R9C",'Mapa final'!$O$64),"")</f>
        <v/>
      </c>
      <c r="AA14" s="68" t="str">
        <f>IF(AND('Mapa final'!$Y$65="Muy Alta",'Mapa final'!$AA$65="Moderado"),CONCATENATE("R9C",'Mapa final'!$O$65),"")</f>
        <v/>
      </c>
      <c r="AB14" s="66" t="str">
        <f>IF(AND('Mapa final'!$Y$60="Muy Alta",'Mapa final'!$AA$60="Mayor"),CONCATENATE("R9C",'Mapa final'!$O$60),"")</f>
        <v/>
      </c>
      <c r="AC14" s="67" t="str">
        <f>IF(AND('Mapa final'!$Y$61="Muy Alta",'Mapa final'!$AA$61="Mayor"),CONCATENATE("R9C",'Mapa final'!$O$61),"")</f>
        <v/>
      </c>
      <c r="AD14" s="67" t="str">
        <f>IF(AND('Mapa final'!$Y$62="Muy Alta",'Mapa final'!$AA$62="Mayor"),CONCATENATE("R9C",'Mapa final'!$O$62),"")</f>
        <v/>
      </c>
      <c r="AE14" s="67" t="str">
        <f>IF(AND('Mapa final'!$Y$63="Muy Alta",'Mapa final'!$AA$63="Mayor"),CONCATENATE("R9C",'Mapa final'!$O$63),"")</f>
        <v/>
      </c>
      <c r="AF14" s="67" t="str">
        <f>IF(AND('Mapa final'!$Y$64="Muy Alta",'Mapa final'!$AA$64="Mayor"),CONCATENATE("R9C",'Mapa final'!$O$64),"")</f>
        <v/>
      </c>
      <c r="AG14" s="68" t="str">
        <f>IF(AND('Mapa final'!$Y$65="Muy Alta",'Mapa final'!$AA$65="Mayor"),CONCATENATE("R9C",'Mapa final'!$O$65),"")</f>
        <v/>
      </c>
      <c r="AH14" s="69" t="str">
        <f>IF(AND('Mapa final'!$Y$60="Muy Alta",'Mapa final'!$AA$60="Catastrófico"),CONCATENATE("R9C",'Mapa final'!$O$60),"")</f>
        <v/>
      </c>
      <c r="AI14" s="70" t="str">
        <f>IF(AND('Mapa final'!$Y$61="Muy Alta",'Mapa final'!$AA$61="Catastrófico"),CONCATENATE("R9C",'Mapa final'!$O$61),"")</f>
        <v/>
      </c>
      <c r="AJ14" s="70" t="str">
        <f>IF(AND('Mapa final'!$Y$62="Muy Alta",'Mapa final'!$AA$62="Catastrófico"),CONCATENATE("R9C",'Mapa final'!$O$62),"")</f>
        <v/>
      </c>
      <c r="AK14" s="70" t="str">
        <f>IF(AND('Mapa final'!$Y$63="Muy Alta",'Mapa final'!$AA$63="Catastrófico"),CONCATENATE("R9C",'Mapa final'!$O$63),"")</f>
        <v/>
      </c>
      <c r="AL14" s="70" t="str">
        <f>IF(AND('Mapa final'!$Y$64="Muy Alta",'Mapa final'!$AA$64="Catastrófico"),CONCATENATE("R9C",'Mapa final'!$O$64),"")</f>
        <v/>
      </c>
      <c r="AM14" s="71" t="str">
        <f>IF(AND('Mapa final'!$Y$65="Muy Alta",'Mapa final'!$AA$65="Catastrófico"),CONCATENATE("R9C",'Mapa final'!$O$65),"")</f>
        <v/>
      </c>
      <c r="AN14" s="97"/>
      <c r="AO14" s="472"/>
      <c r="AP14" s="473"/>
      <c r="AQ14" s="473"/>
      <c r="AR14" s="473"/>
      <c r="AS14" s="473"/>
      <c r="AT14" s="474"/>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row>
    <row r="15" spans="1:91" ht="15.75" customHeight="1" thickBot="1">
      <c r="A15" s="97"/>
      <c r="B15" s="411"/>
      <c r="C15" s="411"/>
      <c r="D15" s="412"/>
      <c r="E15" s="455"/>
      <c r="F15" s="456"/>
      <c r="G15" s="456"/>
      <c r="H15" s="456"/>
      <c r="I15" s="457"/>
      <c r="J15" s="72" t="str">
        <f>IF(AND('Mapa final'!$Y$66="Muy Alta",'Mapa final'!$AA$66="Leve"),CONCATENATE("R10C",'Mapa final'!$O$66),"")</f>
        <v/>
      </c>
      <c r="K15" s="73" t="str">
        <f>IF(AND('Mapa final'!$Y$67="Muy Alta",'Mapa final'!$AA$67="Leve"),CONCATENATE("R10C",'Mapa final'!$O$67),"")</f>
        <v/>
      </c>
      <c r="L15" s="73" t="str">
        <f>IF(AND('Mapa final'!$Y$68="Muy Alta",'Mapa final'!$AA$68="Leve"),CONCATENATE("R10C",'Mapa final'!$O$68),"")</f>
        <v/>
      </c>
      <c r="M15" s="73" t="str">
        <f>IF(AND('Mapa final'!$Y$69="Muy Alta",'Mapa final'!$AA$69="Leve"),CONCATENATE("R10C",'Mapa final'!$O$69),"")</f>
        <v/>
      </c>
      <c r="N15" s="73" t="str">
        <f>IF(AND('Mapa final'!$Y$70="Muy Alta",'Mapa final'!$AA$70="Leve"),CONCATENATE("R10C",'Mapa final'!$O$70),"")</f>
        <v/>
      </c>
      <c r="O15" s="74" t="str">
        <f>IF(AND('Mapa final'!$Y$71="Muy Alta",'Mapa final'!$AA$71="Leve"),CONCATENATE("R10C",'Mapa final'!$O$71),"")</f>
        <v/>
      </c>
      <c r="P15" s="66" t="str">
        <f>IF(AND('Mapa final'!$Y$66="Muy Alta",'Mapa final'!$AA$66="Menor"),CONCATENATE("R10C",'Mapa final'!$O$66),"")</f>
        <v/>
      </c>
      <c r="Q15" s="67" t="str">
        <f>IF(AND('Mapa final'!$Y$67="Muy Alta",'Mapa final'!$AA$67="Menor"),CONCATENATE("R10C",'Mapa final'!$O$67),"")</f>
        <v/>
      </c>
      <c r="R15" s="67" t="str">
        <f>IF(AND('Mapa final'!$Y$68="Muy Alta",'Mapa final'!$AA$68="Menor"),CONCATENATE("R10C",'Mapa final'!$O$68),"")</f>
        <v/>
      </c>
      <c r="S15" s="67" t="str">
        <f>IF(AND('Mapa final'!$Y$69="Muy Alta",'Mapa final'!$AA$69="Menor"),CONCATENATE("R10C",'Mapa final'!$O$69),"")</f>
        <v/>
      </c>
      <c r="T15" s="67" t="str">
        <f>IF(AND('Mapa final'!$Y$70="Muy Alta",'Mapa final'!$AA$70="Menor"),CONCATENATE("R10C",'Mapa final'!$O$70),"")</f>
        <v/>
      </c>
      <c r="U15" s="68" t="str">
        <f>IF(AND('Mapa final'!$Y$71="Muy Alta",'Mapa final'!$AA$71="Menor"),CONCATENATE("R10C",'Mapa final'!$O$71),"")</f>
        <v/>
      </c>
      <c r="V15" s="72" t="str">
        <f>IF(AND('Mapa final'!$Y$66="Muy Alta",'Mapa final'!$AA$66="Moderado"),CONCATENATE("R10C",'Mapa final'!$O$66),"")</f>
        <v/>
      </c>
      <c r="W15" s="73" t="str">
        <f>IF(AND('Mapa final'!$Y$67="Muy Alta",'Mapa final'!$AA$67="Moderado"),CONCATENATE("R10C",'Mapa final'!$O$67),"")</f>
        <v/>
      </c>
      <c r="X15" s="73" t="str">
        <f>IF(AND('Mapa final'!$Y$68="Muy Alta",'Mapa final'!$AA$68="Moderado"),CONCATENATE("R10C",'Mapa final'!$O$68),"")</f>
        <v/>
      </c>
      <c r="Y15" s="73" t="str">
        <f>IF(AND('Mapa final'!$Y$69="Muy Alta",'Mapa final'!$AA$69="Moderado"),CONCATENATE("R10C",'Mapa final'!$O$69),"")</f>
        <v/>
      </c>
      <c r="Z15" s="73" t="str">
        <f>IF(AND('Mapa final'!$Y$70="Muy Alta",'Mapa final'!$AA$70="Moderado"),CONCATENATE("R10C",'Mapa final'!$O$70),"")</f>
        <v/>
      </c>
      <c r="AA15" s="74" t="str">
        <f>IF(AND('Mapa final'!$Y$71="Muy Alta",'Mapa final'!$AA$71="Moderado"),CONCATENATE("R10C",'Mapa final'!$O$71),"")</f>
        <v/>
      </c>
      <c r="AB15" s="66" t="str">
        <f>IF(AND('Mapa final'!$Y$66="Muy Alta",'Mapa final'!$AA$66="Mayor"),CONCATENATE("R10C",'Mapa final'!$O$66),"")</f>
        <v/>
      </c>
      <c r="AC15" s="67" t="str">
        <f>IF(AND('Mapa final'!$Y$67="Muy Alta",'Mapa final'!$AA$67="Mayor"),CONCATENATE("R10C",'Mapa final'!$O$67),"")</f>
        <v/>
      </c>
      <c r="AD15" s="67" t="str">
        <f>IF(AND('Mapa final'!$Y$68="Muy Alta",'Mapa final'!$AA$68="Mayor"),CONCATENATE("R10C",'Mapa final'!$O$68),"")</f>
        <v/>
      </c>
      <c r="AE15" s="67" t="str">
        <f>IF(AND('Mapa final'!$Y$69="Muy Alta",'Mapa final'!$AA$69="Mayor"),CONCATENATE("R10C",'Mapa final'!$O$69),"")</f>
        <v/>
      </c>
      <c r="AF15" s="67" t="str">
        <f>IF(AND('Mapa final'!$Y$70="Muy Alta",'Mapa final'!$AA$70="Mayor"),CONCATENATE("R10C",'Mapa final'!$O$70),"")</f>
        <v/>
      </c>
      <c r="AG15" s="68" t="str">
        <f>IF(AND('Mapa final'!$Y$71="Muy Alta",'Mapa final'!$AA$71="Mayor"),CONCATENATE("R10C",'Mapa final'!$O$71),"")</f>
        <v/>
      </c>
      <c r="AH15" s="75" t="str">
        <f>IF(AND('Mapa final'!$Y$66="Muy Alta",'Mapa final'!$AA$66="Catastrófico"),CONCATENATE("R10C",'Mapa final'!$O$66),"")</f>
        <v/>
      </c>
      <c r="AI15" s="76" t="str">
        <f>IF(AND('Mapa final'!$Y$67="Muy Alta",'Mapa final'!$AA$67="Catastrófico"),CONCATENATE("R10C",'Mapa final'!$O$67),"")</f>
        <v/>
      </c>
      <c r="AJ15" s="76" t="str">
        <f>IF(AND('Mapa final'!$Y$68="Muy Alta",'Mapa final'!$AA$68="Catastrófico"),CONCATENATE("R10C",'Mapa final'!$O$68),"")</f>
        <v/>
      </c>
      <c r="AK15" s="76" t="str">
        <f>IF(AND('Mapa final'!$Y$69="Muy Alta",'Mapa final'!$AA$69="Catastrófico"),CONCATENATE("R10C",'Mapa final'!$O$69),"")</f>
        <v/>
      </c>
      <c r="AL15" s="76" t="str">
        <f>IF(AND('Mapa final'!$Y$70="Muy Alta",'Mapa final'!$AA$70="Catastrófico"),CONCATENATE("R10C",'Mapa final'!$O$70),"")</f>
        <v/>
      </c>
      <c r="AM15" s="77" t="str">
        <f>IF(AND('Mapa final'!$Y$71="Muy Alta",'Mapa final'!$AA$71="Catastrófico"),CONCATENATE("R10C",'Mapa final'!$O$71),"")</f>
        <v/>
      </c>
      <c r="AN15" s="97"/>
      <c r="AO15" s="475"/>
      <c r="AP15" s="476"/>
      <c r="AQ15" s="476"/>
      <c r="AR15" s="476"/>
      <c r="AS15" s="476"/>
      <c r="AT15" s="47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row>
    <row r="16" spans="1:91" ht="15" customHeight="1">
      <c r="A16" s="97"/>
      <c r="B16" s="411"/>
      <c r="C16" s="411"/>
      <c r="D16" s="412"/>
      <c r="E16" s="449" t="s">
        <v>115</v>
      </c>
      <c r="F16" s="450"/>
      <c r="G16" s="450"/>
      <c r="H16" s="450"/>
      <c r="I16" s="450"/>
      <c r="J16" s="78" t="str">
        <f>IF(AND('Mapa final'!$Y$12="Alta",'Mapa final'!$AA$12="Leve"),CONCATENATE("R1C",'Mapa final'!$O$12),"")</f>
        <v/>
      </c>
      <c r="K16" s="79" t="str">
        <f>IF(AND('Mapa final'!$Y$13="Alta",'Mapa final'!$AA$13="Leve"),CONCATENATE("R1C",'Mapa final'!$O$13),"")</f>
        <v/>
      </c>
      <c r="L16" s="79" t="str">
        <f>IF(AND('Mapa final'!$Y$14="Alta",'Mapa final'!$AA$14="Leve"),CONCATENATE("R1C",'Mapa final'!$O$14),"")</f>
        <v/>
      </c>
      <c r="M16" s="79" t="str">
        <f>IF(AND('Mapa final'!$Y$15="Alta",'Mapa final'!$AA$15="Leve"),CONCATENATE("R1C",'Mapa final'!$O$15),"")</f>
        <v/>
      </c>
      <c r="N16" s="79" t="str">
        <f>IF(AND('Mapa final'!$Y$16="Alta",'Mapa final'!$AA$16="Leve"),CONCATENATE("R1C",'Mapa final'!$O$16),"")</f>
        <v/>
      </c>
      <c r="O16" s="80" t="str">
        <f>IF(AND('Mapa final'!$Y$17="Alta",'Mapa final'!$AA$17="Leve"),CONCATENATE("R1C",'Mapa final'!$O$17),"")</f>
        <v/>
      </c>
      <c r="P16" s="78" t="str">
        <f>IF(AND('Mapa final'!$Y$12="Alta",'Mapa final'!$AA$12="Menor"),CONCATENATE("R1C",'Mapa final'!$O$12),"")</f>
        <v/>
      </c>
      <c r="Q16" s="79" t="str">
        <f>IF(AND('Mapa final'!$Y$13="Alta",'Mapa final'!$AA$13="Menor"),CONCATENATE("R1C",'Mapa final'!$O$13),"")</f>
        <v/>
      </c>
      <c r="R16" s="79" t="str">
        <f>IF(AND('Mapa final'!$Y$14="Alta",'Mapa final'!$AA$14="Menor"),CONCATENATE("R1C",'Mapa final'!$O$14),"")</f>
        <v/>
      </c>
      <c r="S16" s="79" t="str">
        <f>IF(AND('Mapa final'!$Y$15="Alta",'Mapa final'!$AA$15="Menor"),CONCATENATE("R1C",'Mapa final'!$O$15),"")</f>
        <v/>
      </c>
      <c r="T16" s="79" t="str">
        <f>IF(AND('Mapa final'!$Y$16="Alta",'Mapa final'!$AA$16="Menor"),CONCATENATE("R1C",'Mapa final'!$O$16),"")</f>
        <v/>
      </c>
      <c r="U16" s="80" t="str">
        <f>IF(AND('Mapa final'!$Y$17="Alta",'Mapa final'!$AA$17="Menor"),CONCATENATE("R1C",'Mapa final'!$O$17),"")</f>
        <v/>
      </c>
      <c r="V16" s="60" t="str">
        <f>IF(AND('Mapa final'!$Y$12="Alta",'Mapa final'!$AA$12="Moderado"),CONCATENATE("R1C",'Mapa final'!$O$12),"")</f>
        <v/>
      </c>
      <c r="W16" s="61" t="str">
        <f>IF(AND('Mapa final'!$Y$13="Alta",'Mapa final'!$AA$13="Moderado"),CONCATENATE("R1C",'Mapa final'!$O$13),"")</f>
        <v/>
      </c>
      <c r="X16" s="61" t="str">
        <f>IF(AND('Mapa final'!$Y$14="Alta",'Mapa final'!$AA$14="Moderado"),CONCATENATE("R1C",'Mapa final'!$O$14),"")</f>
        <v/>
      </c>
      <c r="Y16" s="61" t="str">
        <f>IF(AND('Mapa final'!$Y$15="Alta",'Mapa final'!$AA$15="Moderado"),CONCATENATE("R1C",'Mapa final'!$O$15),"")</f>
        <v/>
      </c>
      <c r="Z16" s="61" t="str">
        <f>IF(AND('Mapa final'!$Y$16="Alta",'Mapa final'!$AA$16="Moderado"),CONCATENATE("R1C",'Mapa final'!$O$16),"")</f>
        <v/>
      </c>
      <c r="AA16" s="62" t="str">
        <f>IF(AND('Mapa final'!$Y$17="Alta",'Mapa final'!$AA$17="Moderado"),CONCATENATE("R1C",'Mapa final'!$O$17),"")</f>
        <v/>
      </c>
      <c r="AB16" s="60" t="str">
        <f>IF(AND('Mapa final'!$Y$12="Alta",'Mapa final'!$AA$12="Mayor"),CONCATENATE("R1C",'Mapa final'!$O$12),"")</f>
        <v/>
      </c>
      <c r="AC16" s="61" t="str">
        <f>IF(AND('Mapa final'!$Y$13="Alta",'Mapa final'!$AA$13="Mayor"),CONCATENATE("R1C",'Mapa final'!$O$13),"")</f>
        <v/>
      </c>
      <c r="AD16" s="61" t="str">
        <f>IF(AND('Mapa final'!$Y$14="Alta",'Mapa final'!$AA$14="Mayor"),CONCATENATE("R1C",'Mapa final'!$O$14),"")</f>
        <v/>
      </c>
      <c r="AE16" s="61" t="str">
        <f>IF(AND('Mapa final'!$Y$15="Alta",'Mapa final'!$AA$15="Mayor"),CONCATENATE("R1C",'Mapa final'!$O$15),"")</f>
        <v/>
      </c>
      <c r="AF16" s="61" t="str">
        <f>IF(AND('Mapa final'!$Y$16="Alta",'Mapa final'!$AA$16="Mayor"),CONCATENATE("R1C",'Mapa final'!$O$16),"")</f>
        <v/>
      </c>
      <c r="AG16" s="62" t="str">
        <f>IF(AND('Mapa final'!$Y$17="Alta",'Mapa final'!$AA$17="Mayor"),CONCATENATE("R1C",'Mapa final'!$O$17),"")</f>
        <v/>
      </c>
      <c r="AH16" s="63" t="str">
        <f>IF(AND('Mapa final'!$Y$12="Alta",'Mapa final'!$AA$12="Catastrófico"),CONCATENATE("R1C",'Mapa final'!$O$12),"")</f>
        <v/>
      </c>
      <c r="AI16" s="64" t="str">
        <f>IF(AND('Mapa final'!$Y$13="Alta",'Mapa final'!$AA$13="Catastrófico"),CONCATENATE("R1C",'Mapa final'!$O$13),"")</f>
        <v/>
      </c>
      <c r="AJ16" s="64" t="str">
        <f>IF(AND('Mapa final'!$Y$14="Alta",'Mapa final'!$AA$14="Catastrófico"),CONCATENATE("R1C",'Mapa final'!$O$14),"")</f>
        <v/>
      </c>
      <c r="AK16" s="64" t="str">
        <f>IF(AND('Mapa final'!$Y$15="Alta",'Mapa final'!$AA$15="Catastrófico"),CONCATENATE("R1C",'Mapa final'!$O$15),"")</f>
        <v/>
      </c>
      <c r="AL16" s="64" t="str">
        <f>IF(AND('Mapa final'!$Y$16="Alta",'Mapa final'!$AA$16="Catastrófico"),CONCATENATE("R1C",'Mapa final'!$O$16),"")</f>
        <v/>
      </c>
      <c r="AM16" s="65" t="str">
        <f>IF(AND('Mapa final'!$Y$17="Alta",'Mapa final'!$AA$17="Catastrófico"),CONCATENATE("R1C",'Mapa final'!$O$17),"")</f>
        <v/>
      </c>
      <c r="AN16" s="97"/>
      <c r="AO16" s="459" t="s">
        <v>80</v>
      </c>
      <c r="AP16" s="460"/>
      <c r="AQ16" s="460"/>
      <c r="AR16" s="460"/>
      <c r="AS16" s="460"/>
      <c r="AT16" s="461"/>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row>
    <row r="17" spans="1:76" ht="15" customHeight="1">
      <c r="A17" s="97"/>
      <c r="B17" s="411"/>
      <c r="C17" s="411"/>
      <c r="D17" s="412"/>
      <c r="E17" s="468"/>
      <c r="F17" s="453"/>
      <c r="G17" s="453"/>
      <c r="H17" s="453"/>
      <c r="I17" s="453"/>
      <c r="J17" s="81" t="str">
        <f>IF(AND('Mapa final'!$Y$18="Alta",'Mapa final'!$AA$18="Leve"),CONCATENATE("R2C",'Mapa final'!$O$18),"")</f>
        <v/>
      </c>
      <c r="K17" s="82" t="str">
        <f>IF(AND('Mapa final'!$Y$19="Alta",'Mapa final'!$AA$19="Leve"),CONCATENATE("R2C",'Mapa final'!$O$19),"")</f>
        <v/>
      </c>
      <c r="L17" s="82" t="str">
        <f>IF(AND('Mapa final'!$Y$20="Alta",'Mapa final'!$AA$20="Leve"),CONCATENATE("R2C",'Mapa final'!$O$20),"")</f>
        <v/>
      </c>
      <c r="M17" s="82" t="str">
        <f>IF(AND('Mapa final'!$Y$21="Alta",'Mapa final'!$AA$21="Leve"),CONCATENATE("R2C",'Mapa final'!$O$21),"")</f>
        <v/>
      </c>
      <c r="N17" s="82" t="str">
        <f>IF(AND('Mapa final'!$Y$22="Alta",'Mapa final'!$AA$22="Leve"),CONCATENATE("R2C",'Mapa final'!$O$22),"")</f>
        <v/>
      </c>
      <c r="O17" s="83" t="str">
        <f>IF(AND('Mapa final'!$Y$23="Alta",'Mapa final'!$AA$23="Leve"),CONCATENATE("R2C",'Mapa final'!$O$23),"")</f>
        <v/>
      </c>
      <c r="P17" s="81" t="str">
        <f>IF(AND('Mapa final'!$Y$18="Alta",'Mapa final'!$AA$18="Menor"),CONCATENATE("R2C",'Mapa final'!$O$18),"")</f>
        <v/>
      </c>
      <c r="Q17" s="82" t="str">
        <f>IF(AND('Mapa final'!$Y$19="Alta",'Mapa final'!$AA$19="Menor"),CONCATENATE("R2C",'Mapa final'!$O$19),"")</f>
        <v/>
      </c>
      <c r="R17" s="82" t="str">
        <f>IF(AND('Mapa final'!$Y$20="Alta",'Mapa final'!$AA$20="Menor"),CONCATENATE("R2C",'Mapa final'!$O$20),"")</f>
        <v/>
      </c>
      <c r="S17" s="82" t="str">
        <f>IF(AND('Mapa final'!$Y$21="Alta",'Mapa final'!$AA$21="Menor"),CONCATENATE("R2C",'Mapa final'!$O$21),"")</f>
        <v/>
      </c>
      <c r="T17" s="82" t="str">
        <f>IF(AND('Mapa final'!$Y$22="Alta",'Mapa final'!$AA$22="Menor"),CONCATENATE("R2C",'Mapa final'!$O$22),"")</f>
        <v/>
      </c>
      <c r="U17" s="83" t="str">
        <f>IF(AND('Mapa final'!$Y$23="Alta",'Mapa final'!$AA$23="Menor"),CONCATENATE("R2C",'Mapa final'!$O$23),"")</f>
        <v/>
      </c>
      <c r="V17" s="66" t="str">
        <f>IF(AND('Mapa final'!$Y$18="Alta",'Mapa final'!$AA$18="Moderado"),CONCATENATE("R2C",'Mapa final'!$O$18),"")</f>
        <v/>
      </c>
      <c r="W17" s="67" t="str">
        <f>IF(AND('Mapa final'!$Y$19="Alta",'Mapa final'!$AA$19="Moderado"),CONCATENATE("R2C",'Mapa final'!$O$19),"")</f>
        <v/>
      </c>
      <c r="X17" s="67" t="str">
        <f>IF(AND('Mapa final'!$Y$20="Alta",'Mapa final'!$AA$20="Moderado"),CONCATENATE("R2C",'Mapa final'!$O$20),"")</f>
        <v/>
      </c>
      <c r="Y17" s="67" t="str">
        <f>IF(AND('Mapa final'!$Y$21="Alta",'Mapa final'!$AA$21="Moderado"),CONCATENATE("R2C",'Mapa final'!$O$21),"")</f>
        <v/>
      </c>
      <c r="Z17" s="67" t="str">
        <f>IF(AND('Mapa final'!$Y$22="Alta",'Mapa final'!$AA$22="Moderado"),CONCATENATE("R2C",'Mapa final'!$O$22),"")</f>
        <v/>
      </c>
      <c r="AA17" s="68" t="str">
        <f>IF(AND('Mapa final'!$Y$23="Alta",'Mapa final'!$AA$23="Moderado"),CONCATENATE("R2C",'Mapa final'!$O$23),"")</f>
        <v/>
      </c>
      <c r="AB17" s="66" t="str">
        <f>IF(AND('Mapa final'!$Y$18="Alta",'Mapa final'!$AA$18="Mayor"),CONCATENATE("R2C",'Mapa final'!$O$18),"")</f>
        <v/>
      </c>
      <c r="AC17" s="67" t="str">
        <f>IF(AND('Mapa final'!$Y$19="Alta",'Mapa final'!$AA$19="Mayor"),CONCATENATE("R2C",'Mapa final'!$O$19),"")</f>
        <v/>
      </c>
      <c r="AD17" s="67" t="str">
        <f>IF(AND('Mapa final'!$Y$20="Alta",'Mapa final'!$AA$20="Mayor"),CONCATENATE("R2C",'Mapa final'!$O$20),"")</f>
        <v/>
      </c>
      <c r="AE17" s="67" t="str">
        <f>IF(AND('Mapa final'!$Y$21="Alta",'Mapa final'!$AA$21="Mayor"),CONCATENATE("R2C",'Mapa final'!$O$21),"")</f>
        <v/>
      </c>
      <c r="AF17" s="67" t="str">
        <f>IF(AND('Mapa final'!$Y$22="Alta",'Mapa final'!$AA$22="Mayor"),CONCATENATE("R2C",'Mapa final'!$O$22),"")</f>
        <v/>
      </c>
      <c r="AG17" s="68" t="str">
        <f>IF(AND('Mapa final'!$Y$23="Alta",'Mapa final'!$AA$23="Mayor"),CONCATENATE("R2C",'Mapa final'!$O$23),"")</f>
        <v/>
      </c>
      <c r="AH17" s="69" t="str">
        <f>IF(AND('Mapa final'!$Y$18="Alta",'Mapa final'!$AA$18="Catastrófico"),CONCATENATE("R2C",'Mapa final'!$O$18),"")</f>
        <v/>
      </c>
      <c r="AI17" s="70" t="str">
        <f>IF(AND('Mapa final'!$Y$19="Alta",'Mapa final'!$AA$19="Catastrófico"),CONCATENATE("R2C",'Mapa final'!$O$19),"")</f>
        <v/>
      </c>
      <c r="AJ17" s="70" t="str">
        <f>IF(AND('Mapa final'!$Y$20="Alta",'Mapa final'!$AA$20="Catastrófico"),CONCATENATE("R2C",'Mapa final'!$O$20),"")</f>
        <v/>
      </c>
      <c r="AK17" s="70" t="str">
        <f>IF(AND('Mapa final'!$Y$21="Alta",'Mapa final'!$AA$21="Catastrófico"),CONCATENATE("R2C",'Mapa final'!$O$21),"")</f>
        <v/>
      </c>
      <c r="AL17" s="70" t="str">
        <f>IF(AND('Mapa final'!$Y$22="Alta",'Mapa final'!$AA$22="Catastrófico"),CONCATENATE("R2C",'Mapa final'!$O$22),"")</f>
        <v/>
      </c>
      <c r="AM17" s="71" t="str">
        <f>IF(AND('Mapa final'!$Y$23="Alta",'Mapa final'!$AA$23="Catastrófico"),CONCATENATE("R2C",'Mapa final'!$O$23),"")</f>
        <v/>
      </c>
      <c r="AN17" s="97"/>
      <c r="AO17" s="462"/>
      <c r="AP17" s="463"/>
      <c r="AQ17" s="463"/>
      <c r="AR17" s="463"/>
      <c r="AS17" s="463"/>
      <c r="AT17" s="464"/>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 customHeight="1">
      <c r="A18" s="97"/>
      <c r="B18" s="411"/>
      <c r="C18" s="411"/>
      <c r="D18" s="412"/>
      <c r="E18" s="452"/>
      <c r="F18" s="453"/>
      <c r="G18" s="453"/>
      <c r="H18" s="453"/>
      <c r="I18" s="453"/>
      <c r="J18" s="81" t="str">
        <f ca="1">IF(AND('Mapa final'!$Y$24="Alta",'Mapa final'!$AA$24="Leve"),CONCATENATE("R3C",'Mapa final'!$O$24),"")</f>
        <v/>
      </c>
      <c r="K18" s="82" t="str">
        <f>IF(AND('Mapa final'!$Y$25="Alta",'Mapa final'!$AA$25="Leve"),CONCATENATE("R3C",'Mapa final'!$O$25),"")</f>
        <v/>
      </c>
      <c r="L18" s="82" t="str">
        <f>IF(AND('Mapa final'!$Y$26="Alta",'Mapa final'!$AA$26="Leve"),CONCATENATE("R3C",'Mapa final'!$O$26),"")</f>
        <v/>
      </c>
      <c r="M18" s="82" t="str">
        <f>IF(AND('Mapa final'!$Y$27="Alta",'Mapa final'!$AA$27="Leve"),CONCATENATE("R3C",'Mapa final'!$O$27),"")</f>
        <v/>
      </c>
      <c r="N18" s="82" t="str">
        <f>IF(AND('Mapa final'!$Y$28="Alta",'Mapa final'!$AA$28="Leve"),CONCATENATE("R3C",'Mapa final'!$O$28),"")</f>
        <v/>
      </c>
      <c r="O18" s="83" t="str">
        <f>IF(AND('Mapa final'!$Y$29="Alta",'Mapa final'!$AA$29="Leve"),CONCATENATE("R3C",'Mapa final'!$O$29),"")</f>
        <v/>
      </c>
      <c r="P18" s="81" t="str">
        <f ca="1">IF(AND('Mapa final'!$Y$24="Alta",'Mapa final'!$AA$24="Menor"),CONCATENATE("R3C",'Mapa final'!$O$24),"")</f>
        <v/>
      </c>
      <c r="Q18" s="82" t="str">
        <f>IF(AND('Mapa final'!$Y$25="Alta",'Mapa final'!$AA$25="Menor"),CONCATENATE("R3C",'Mapa final'!$O$25),"")</f>
        <v/>
      </c>
      <c r="R18" s="82" t="str">
        <f>IF(AND('Mapa final'!$Y$26="Alta",'Mapa final'!$AA$26="Menor"),CONCATENATE("R3C",'Mapa final'!$O$26),"")</f>
        <v/>
      </c>
      <c r="S18" s="82" t="str">
        <f>IF(AND('Mapa final'!$Y$27="Alta",'Mapa final'!$AA$27="Menor"),CONCATENATE("R3C",'Mapa final'!$O$27),"")</f>
        <v/>
      </c>
      <c r="T18" s="82" t="str">
        <f>IF(AND('Mapa final'!$Y$28="Alta",'Mapa final'!$AA$28="Menor"),CONCATENATE("R3C",'Mapa final'!$O$28),"")</f>
        <v/>
      </c>
      <c r="U18" s="83" t="str">
        <f>IF(AND('Mapa final'!$Y$29="Alta",'Mapa final'!$AA$29="Menor"),CONCATENATE("R3C",'Mapa final'!$O$29),"")</f>
        <v/>
      </c>
      <c r="V18" s="66" t="str">
        <f ca="1">IF(AND('Mapa final'!$Y$24="Alta",'Mapa final'!$AA$24="Moderado"),CONCATENATE("R3C",'Mapa final'!$O$24),"")</f>
        <v/>
      </c>
      <c r="W18" s="67" t="str">
        <f>IF(AND('Mapa final'!$Y$25="Alta",'Mapa final'!$AA$25="Moderado"),CONCATENATE("R3C",'Mapa final'!$O$25),"")</f>
        <v/>
      </c>
      <c r="X18" s="67" t="str">
        <f>IF(AND('Mapa final'!$Y$26="Alta",'Mapa final'!$AA$26="Moderado"),CONCATENATE("R3C",'Mapa final'!$O$26),"")</f>
        <v/>
      </c>
      <c r="Y18" s="67" t="str">
        <f>IF(AND('Mapa final'!$Y$27="Alta",'Mapa final'!$AA$27="Moderado"),CONCATENATE("R3C",'Mapa final'!$O$27),"")</f>
        <v/>
      </c>
      <c r="Z18" s="67" t="str">
        <f>IF(AND('Mapa final'!$Y$28="Alta",'Mapa final'!$AA$28="Moderado"),CONCATENATE("R3C",'Mapa final'!$O$28),"")</f>
        <v/>
      </c>
      <c r="AA18" s="68" t="str">
        <f>IF(AND('Mapa final'!$Y$29="Alta",'Mapa final'!$AA$29="Moderado"),CONCATENATE("R3C",'Mapa final'!$O$29),"")</f>
        <v/>
      </c>
      <c r="AB18" s="66" t="str">
        <f ca="1">IF(AND('Mapa final'!$Y$24="Alta",'Mapa final'!$AA$24="Mayor"),CONCATENATE("R3C",'Mapa final'!$O$24),"")</f>
        <v/>
      </c>
      <c r="AC18" s="67" t="str">
        <f>IF(AND('Mapa final'!$Y$25="Alta",'Mapa final'!$AA$25="Mayor"),CONCATENATE("R3C",'Mapa final'!$O$25),"")</f>
        <v/>
      </c>
      <c r="AD18" s="67" t="str">
        <f>IF(AND('Mapa final'!$Y$26="Alta",'Mapa final'!$AA$26="Mayor"),CONCATENATE("R3C",'Mapa final'!$O$26),"")</f>
        <v/>
      </c>
      <c r="AE18" s="67" t="str">
        <f>IF(AND('Mapa final'!$Y$27="Alta",'Mapa final'!$AA$27="Mayor"),CONCATENATE("R3C",'Mapa final'!$O$27),"")</f>
        <v/>
      </c>
      <c r="AF18" s="67" t="str">
        <f>IF(AND('Mapa final'!$Y$28="Alta",'Mapa final'!$AA$28="Mayor"),CONCATENATE("R3C",'Mapa final'!$O$28),"")</f>
        <v/>
      </c>
      <c r="AG18" s="68" t="str">
        <f>IF(AND('Mapa final'!$Y$29="Alta",'Mapa final'!$AA$29="Mayor"),CONCATENATE("R3C",'Mapa final'!$O$29),"")</f>
        <v/>
      </c>
      <c r="AH18" s="69" t="str">
        <f ca="1">IF(AND('Mapa final'!$Y$24="Alta",'Mapa final'!$AA$24="Catastrófico"),CONCATENATE("R3C",'Mapa final'!$O$24),"")</f>
        <v/>
      </c>
      <c r="AI18" s="70" t="str">
        <f>IF(AND('Mapa final'!$Y$25="Alta",'Mapa final'!$AA$25="Catastrófico"),CONCATENATE("R3C",'Mapa final'!$O$25),"")</f>
        <v/>
      </c>
      <c r="AJ18" s="70" t="str">
        <f>IF(AND('Mapa final'!$Y$26="Alta",'Mapa final'!$AA$26="Catastrófico"),CONCATENATE("R3C",'Mapa final'!$O$26),"")</f>
        <v/>
      </c>
      <c r="AK18" s="70" t="str">
        <f>IF(AND('Mapa final'!$Y$27="Alta",'Mapa final'!$AA$27="Catastrófico"),CONCATENATE("R3C",'Mapa final'!$O$27),"")</f>
        <v/>
      </c>
      <c r="AL18" s="70" t="str">
        <f>IF(AND('Mapa final'!$Y$28="Alta",'Mapa final'!$AA$28="Catastrófico"),CONCATENATE("R3C",'Mapa final'!$O$28),"")</f>
        <v/>
      </c>
      <c r="AM18" s="71" t="str">
        <f>IF(AND('Mapa final'!$Y$29="Alta",'Mapa final'!$AA$29="Catastrófico"),CONCATENATE("R3C",'Mapa final'!$O$29),"")</f>
        <v/>
      </c>
      <c r="AN18" s="97"/>
      <c r="AO18" s="462"/>
      <c r="AP18" s="463"/>
      <c r="AQ18" s="463"/>
      <c r="AR18" s="463"/>
      <c r="AS18" s="463"/>
      <c r="AT18" s="464"/>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row>
    <row r="19" spans="1:76" ht="15" customHeight="1">
      <c r="A19" s="97"/>
      <c r="B19" s="411"/>
      <c r="C19" s="411"/>
      <c r="D19" s="412"/>
      <c r="E19" s="452"/>
      <c r="F19" s="453"/>
      <c r="G19" s="453"/>
      <c r="H19" s="453"/>
      <c r="I19" s="453"/>
      <c r="J19" s="81" t="str">
        <f ca="1">IF(AND('Mapa final'!$Y$30="Alta",'Mapa final'!$AA$30="Leve"),CONCATENATE("R4C",'Mapa final'!$O$30),"")</f>
        <v/>
      </c>
      <c r="K19" s="82" t="str">
        <f>IF(AND('Mapa final'!$Y$31="Alta",'Mapa final'!$AA$31="Leve"),CONCATENATE("R4C",'Mapa final'!$O$31),"")</f>
        <v/>
      </c>
      <c r="L19" s="82" t="str">
        <f>IF(AND('Mapa final'!$Y$32="Alta",'Mapa final'!$AA$32="Leve"),CONCATENATE("R4C",'Mapa final'!$O$32),"")</f>
        <v/>
      </c>
      <c r="M19" s="82" t="str">
        <f>IF(AND('Mapa final'!$Y$33="Alta",'Mapa final'!$AA$33="Leve"),CONCATENATE("R4C",'Mapa final'!$O$33),"")</f>
        <v/>
      </c>
      <c r="N19" s="82" t="str">
        <f>IF(AND('Mapa final'!$Y$34="Alta",'Mapa final'!$AA$34="Leve"),CONCATENATE("R4C",'Mapa final'!$O$34),"")</f>
        <v/>
      </c>
      <c r="O19" s="83" t="str">
        <f>IF(AND('Mapa final'!$Y$35="Alta",'Mapa final'!$AA$35="Leve"),CONCATENATE("R4C",'Mapa final'!$O$35),"")</f>
        <v/>
      </c>
      <c r="P19" s="81" t="str">
        <f ca="1">IF(AND('Mapa final'!$Y$30="Alta",'Mapa final'!$AA$30="Menor"),CONCATENATE("R4C",'Mapa final'!$O$30),"")</f>
        <v/>
      </c>
      <c r="Q19" s="82" t="str">
        <f>IF(AND('Mapa final'!$Y$31="Alta",'Mapa final'!$AA$31="Menor"),CONCATENATE("R4C",'Mapa final'!$O$31),"")</f>
        <v/>
      </c>
      <c r="R19" s="82" t="str">
        <f>IF(AND('Mapa final'!$Y$32="Alta",'Mapa final'!$AA$32="Menor"),CONCATENATE("R4C",'Mapa final'!$O$32),"")</f>
        <v/>
      </c>
      <c r="S19" s="82" t="str">
        <f>IF(AND('Mapa final'!$Y$33="Alta",'Mapa final'!$AA$33="Menor"),CONCATENATE("R4C",'Mapa final'!$O$33),"")</f>
        <v/>
      </c>
      <c r="T19" s="82" t="str">
        <f>IF(AND('Mapa final'!$Y$34="Alta",'Mapa final'!$AA$34="Menor"),CONCATENATE("R4C",'Mapa final'!$O$34),"")</f>
        <v/>
      </c>
      <c r="U19" s="83" t="str">
        <f>IF(AND('Mapa final'!$Y$35="Alta",'Mapa final'!$AA$35="Menor"),CONCATENATE("R4C",'Mapa final'!$O$35),"")</f>
        <v/>
      </c>
      <c r="V19" s="66" t="str">
        <f ca="1">IF(AND('Mapa final'!$Y$30="Alta",'Mapa final'!$AA$30="Moderado"),CONCATENATE("R4C",'Mapa final'!$O$30),"")</f>
        <v/>
      </c>
      <c r="W19" s="67" t="str">
        <f>IF(AND('Mapa final'!$Y$31="Alta",'Mapa final'!$AA$31="Moderado"),CONCATENATE("R4C",'Mapa final'!$O$31),"")</f>
        <v/>
      </c>
      <c r="X19" s="67" t="str">
        <f>IF(AND('Mapa final'!$Y$32="Alta",'Mapa final'!$AA$32="Moderado"),CONCATENATE("R4C",'Mapa final'!$O$32),"")</f>
        <v/>
      </c>
      <c r="Y19" s="67" t="str">
        <f>IF(AND('Mapa final'!$Y$33="Alta",'Mapa final'!$AA$33="Moderado"),CONCATENATE("R4C",'Mapa final'!$O$33),"")</f>
        <v/>
      </c>
      <c r="Z19" s="67" t="str">
        <f>IF(AND('Mapa final'!$Y$34="Alta",'Mapa final'!$AA$34="Moderado"),CONCATENATE("R4C",'Mapa final'!$O$34),"")</f>
        <v/>
      </c>
      <c r="AA19" s="68" t="str">
        <f>IF(AND('Mapa final'!$Y$35="Alta",'Mapa final'!$AA$35="Moderado"),CONCATENATE("R4C",'Mapa final'!$O$35),"")</f>
        <v/>
      </c>
      <c r="AB19" s="66" t="str">
        <f ca="1">IF(AND('Mapa final'!$Y$30="Alta",'Mapa final'!$AA$30="Mayor"),CONCATENATE("R4C",'Mapa final'!$O$30),"")</f>
        <v/>
      </c>
      <c r="AC19" s="67" t="str">
        <f>IF(AND('Mapa final'!$Y$31="Alta",'Mapa final'!$AA$31="Mayor"),CONCATENATE("R4C",'Mapa final'!$O$31),"")</f>
        <v/>
      </c>
      <c r="AD19" s="67" t="str">
        <f>IF(AND('Mapa final'!$Y$32="Alta",'Mapa final'!$AA$32="Mayor"),CONCATENATE("R4C",'Mapa final'!$O$32),"")</f>
        <v/>
      </c>
      <c r="AE19" s="67" t="str">
        <f>IF(AND('Mapa final'!$Y$33="Alta",'Mapa final'!$AA$33="Mayor"),CONCATENATE("R4C",'Mapa final'!$O$33),"")</f>
        <v/>
      </c>
      <c r="AF19" s="67" t="str">
        <f>IF(AND('Mapa final'!$Y$34="Alta",'Mapa final'!$AA$34="Mayor"),CONCATENATE("R4C",'Mapa final'!$O$34),"")</f>
        <v/>
      </c>
      <c r="AG19" s="68" t="str">
        <f>IF(AND('Mapa final'!$Y$35="Alta",'Mapa final'!$AA$35="Mayor"),CONCATENATE("R4C",'Mapa final'!$O$35),"")</f>
        <v/>
      </c>
      <c r="AH19" s="69" t="str">
        <f ca="1">IF(AND('Mapa final'!$Y$30="Alta",'Mapa final'!$AA$30="Catastrófico"),CONCATENATE("R4C",'Mapa final'!$O$30),"")</f>
        <v/>
      </c>
      <c r="AI19" s="70" t="str">
        <f>IF(AND('Mapa final'!$Y$31="Alta",'Mapa final'!$AA$31="Catastrófico"),CONCATENATE("R4C",'Mapa final'!$O$31),"")</f>
        <v/>
      </c>
      <c r="AJ19" s="70" t="str">
        <f>IF(AND('Mapa final'!$Y$32="Alta",'Mapa final'!$AA$32="Catastrófico"),CONCATENATE("R4C",'Mapa final'!$O$32),"")</f>
        <v/>
      </c>
      <c r="AK19" s="70" t="str">
        <f>IF(AND('Mapa final'!$Y$33="Alta",'Mapa final'!$AA$33="Catastrófico"),CONCATENATE("R4C",'Mapa final'!$O$33),"")</f>
        <v/>
      </c>
      <c r="AL19" s="70" t="str">
        <f>IF(AND('Mapa final'!$Y$34="Alta",'Mapa final'!$AA$34="Catastrófico"),CONCATENATE("R4C",'Mapa final'!$O$34),"")</f>
        <v/>
      </c>
      <c r="AM19" s="71" t="str">
        <f>IF(AND('Mapa final'!$Y$35="Alta",'Mapa final'!$AA$35="Catastrófico"),CONCATENATE("R4C",'Mapa final'!$O$35),"")</f>
        <v/>
      </c>
      <c r="AN19" s="97"/>
      <c r="AO19" s="462"/>
      <c r="AP19" s="463"/>
      <c r="AQ19" s="463"/>
      <c r="AR19" s="463"/>
      <c r="AS19" s="463"/>
      <c r="AT19" s="464"/>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ht="15" customHeight="1">
      <c r="A20" s="97"/>
      <c r="B20" s="411"/>
      <c r="C20" s="411"/>
      <c r="D20" s="412"/>
      <c r="E20" s="452"/>
      <c r="F20" s="453"/>
      <c r="G20" s="453"/>
      <c r="H20" s="453"/>
      <c r="I20" s="453"/>
      <c r="J20" s="81" t="str">
        <f ca="1">IF(AND('Mapa final'!$Y$36="Alta",'Mapa final'!$AA$36="Leve"),CONCATENATE("R5C",'Mapa final'!$O$36),"")</f>
        <v/>
      </c>
      <c r="K20" s="82" t="str">
        <f>IF(AND('Mapa final'!$Y$37="Alta",'Mapa final'!$AA$37="Leve"),CONCATENATE("R5C",'Mapa final'!$O$37),"")</f>
        <v/>
      </c>
      <c r="L20" s="82" t="str">
        <f>IF(AND('Mapa final'!$Y$38="Alta",'Mapa final'!$AA$38="Leve"),CONCATENATE("R5C",'Mapa final'!$O$38),"")</f>
        <v/>
      </c>
      <c r="M20" s="82" t="str">
        <f>IF(AND('Mapa final'!$Y$39="Alta",'Mapa final'!$AA$39="Leve"),CONCATENATE("R5C",'Mapa final'!$O$39),"")</f>
        <v/>
      </c>
      <c r="N20" s="82" t="str">
        <f>IF(AND('Mapa final'!$Y$40="Alta",'Mapa final'!$AA$40="Leve"),CONCATENATE("R5C",'Mapa final'!$O$40),"")</f>
        <v/>
      </c>
      <c r="O20" s="83" t="str">
        <f>IF(AND('Mapa final'!$Y$41="Alta",'Mapa final'!$AA$41="Leve"),CONCATENATE("R5C",'Mapa final'!$O$41),"")</f>
        <v/>
      </c>
      <c r="P20" s="81" t="str">
        <f ca="1">IF(AND('Mapa final'!$Y$36="Alta",'Mapa final'!$AA$36="Menor"),CONCATENATE("R5C",'Mapa final'!$O$36),"")</f>
        <v/>
      </c>
      <c r="Q20" s="82" t="str">
        <f>IF(AND('Mapa final'!$Y$37="Alta",'Mapa final'!$AA$37="Menor"),CONCATENATE("R5C",'Mapa final'!$O$37),"")</f>
        <v/>
      </c>
      <c r="R20" s="82" t="str">
        <f>IF(AND('Mapa final'!$Y$38="Alta",'Mapa final'!$AA$38="Menor"),CONCATENATE("R5C",'Mapa final'!$O$38),"")</f>
        <v/>
      </c>
      <c r="S20" s="82" t="str">
        <f>IF(AND('Mapa final'!$Y$39="Alta",'Mapa final'!$AA$39="Menor"),CONCATENATE("R5C",'Mapa final'!$O$39),"")</f>
        <v/>
      </c>
      <c r="T20" s="82" t="str">
        <f>IF(AND('Mapa final'!$Y$40="Alta",'Mapa final'!$AA$40="Menor"),CONCATENATE("R5C",'Mapa final'!$O$40),"")</f>
        <v/>
      </c>
      <c r="U20" s="83" t="str">
        <f>IF(AND('Mapa final'!$Y$41="Alta",'Mapa final'!$AA$41="Menor"),CONCATENATE("R5C",'Mapa final'!$O$41),"")</f>
        <v/>
      </c>
      <c r="V20" s="66" t="str">
        <f ca="1">IF(AND('Mapa final'!$Y$36="Alta",'Mapa final'!$AA$36="Moderado"),CONCATENATE("R5C",'Mapa final'!$O$36),"")</f>
        <v/>
      </c>
      <c r="W20" s="67" t="str">
        <f>IF(AND('Mapa final'!$Y$37="Alta",'Mapa final'!$AA$37="Moderado"),CONCATENATE("R5C",'Mapa final'!$O$37),"")</f>
        <v/>
      </c>
      <c r="X20" s="67" t="str">
        <f>IF(AND('Mapa final'!$Y$38="Alta",'Mapa final'!$AA$38="Moderado"),CONCATENATE("R5C",'Mapa final'!$O$38),"")</f>
        <v/>
      </c>
      <c r="Y20" s="67" t="str">
        <f>IF(AND('Mapa final'!$Y$39="Alta",'Mapa final'!$AA$39="Moderado"),CONCATENATE("R5C",'Mapa final'!$O$39),"")</f>
        <v/>
      </c>
      <c r="Z20" s="67" t="str">
        <f>IF(AND('Mapa final'!$Y$40="Alta",'Mapa final'!$AA$40="Moderado"),CONCATENATE("R5C",'Mapa final'!$O$40),"")</f>
        <v/>
      </c>
      <c r="AA20" s="68" t="str">
        <f>IF(AND('Mapa final'!$Y$41="Alta",'Mapa final'!$AA$41="Moderado"),CONCATENATE("R5C",'Mapa final'!$O$41),"")</f>
        <v/>
      </c>
      <c r="AB20" s="66" t="str">
        <f ca="1">IF(AND('Mapa final'!$Y$36="Alta",'Mapa final'!$AA$36="Mayor"),CONCATENATE("R5C",'Mapa final'!$O$36),"")</f>
        <v/>
      </c>
      <c r="AC20" s="67" t="str">
        <f>IF(AND('Mapa final'!$Y$37="Alta",'Mapa final'!$AA$37="Mayor"),CONCATENATE("R5C",'Mapa final'!$O$37),"")</f>
        <v/>
      </c>
      <c r="AD20" s="67" t="str">
        <f>IF(AND('Mapa final'!$Y$38="Alta",'Mapa final'!$AA$38="Mayor"),CONCATENATE("R5C",'Mapa final'!$O$38),"")</f>
        <v/>
      </c>
      <c r="AE20" s="67" t="str">
        <f>IF(AND('Mapa final'!$Y$39="Alta",'Mapa final'!$AA$39="Mayor"),CONCATENATE("R5C",'Mapa final'!$O$39),"")</f>
        <v/>
      </c>
      <c r="AF20" s="67" t="str">
        <f>IF(AND('Mapa final'!$Y$40="Alta",'Mapa final'!$AA$40="Mayor"),CONCATENATE("R5C",'Mapa final'!$O$40),"")</f>
        <v/>
      </c>
      <c r="AG20" s="68" t="str">
        <f>IF(AND('Mapa final'!$Y$41="Alta",'Mapa final'!$AA$41="Mayor"),CONCATENATE("R5C",'Mapa final'!$O$41),"")</f>
        <v/>
      </c>
      <c r="AH20" s="69" t="str">
        <f ca="1">IF(AND('Mapa final'!$Y$36="Alta",'Mapa final'!$AA$36="Catastrófico"),CONCATENATE("R5C",'Mapa final'!$O$36),"")</f>
        <v/>
      </c>
      <c r="AI20" s="70" t="str">
        <f>IF(AND('Mapa final'!$Y$37="Alta",'Mapa final'!$AA$37="Catastrófico"),CONCATENATE("R5C",'Mapa final'!$O$37),"")</f>
        <v/>
      </c>
      <c r="AJ20" s="70" t="str">
        <f>IF(AND('Mapa final'!$Y$38="Alta",'Mapa final'!$AA$38="Catastrófico"),CONCATENATE("R5C",'Mapa final'!$O$38),"")</f>
        <v/>
      </c>
      <c r="AK20" s="70" t="str">
        <f>IF(AND('Mapa final'!$Y$39="Alta",'Mapa final'!$AA$39="Catastrófico"),CONCATENATE("R5C",'Mapa final'!$O$39),"")</f>
        <v/>
      </c>
      <c r="AL20" s="70" t="str">
        <f>IF(AND('Mapa final'!$Y$40="Alta",'Mapa final'!$AA$40="Catastrófico"),CONCATENATE("R5C",'Mapa final'!$O$40),"")</f>
        <v/>
      </c>
      <c r="AM20" s="71" t="str">
        <f>IF(AND('Mapa final'!$Y$41="Alta",'Mapa final'!$AA$41="Catastrófico"),CONCATENATE("R5C",'Mapa final'!$O$41),"")</f>
        <v/>
      </c>
      <c r="AN20" s="97"/>
      <c r="AO20" s="462"/>
      <c r="AP20" s="463"/>
      <c r="AQ20" s="463"/>
      <c r="AR20" s="463"/>
      <c r="AS20" s="463"/>
      <c r="AT20" s="464"/>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row>
    <row r="21" spans="1:76" ht="15" customHeight="1">
      <c r="A21" s="97"/>
      <c r="B21" s="411"/>
      <c r="C21" s="411"/>
      <c r="D21" s="412"/>
      <c r="E21" s="452"/>
      <c r="F21" s="453"/>
      <c r="G21" s="453"/>
      <c r="H21" s="453"/>
      <c r="I21" s="453"/>
      <c r="J21" s="81" t="str">
        <f ca="1">IF(AND('Mapa final'!$Y$42="Alta",'Mapa final'!$AA$42="Leve"),CONCATENATE("R6C",'Mapa final'!$O$42),"")</f>
        <v/>
      </c>
      <c r="K21" s="82" t="str">
        <f>IF(AND('Mapa final'!$Y$43="Alta",'Mapa final'!$AA$43="Leve"),CONCATENATE("R6C",'Mapa final'!$O$43),"")</f>
        <v/>
      </c>
      <c r="L21" s="82" t="str">
        <f>IF(AND('Mapa final'!$Y$44="Alta",'Mapa final'!$AA$44="Leve"),CONCATENATE("R6C",'Mapa final'!$O$44),"")</f>
        <v/>
      </c>
      <c r="M21" s="82" t="str">
        <f>IF(AND('Mapa final'!$Y$45="Alta",'Mapa final'!$AA$45="Leve"),CONCATENATE("R6C",'Mapa final'!$O$45),"")</f>
        <v/>
      </c>
      <c r="N21" s="82" t="str">
        <f>IF(AND('Mapa final'!$Y$46="Alta",'Mapa final'!$AA$46="Leve"),CONCATENATE("R6C",'Mapa final'!$O$46),"")</f>
        <v/>
      </c>
      <c r="O21" s="83" t="str">
        <f>IF(AND('Mapa final'!$Y$47="Alta",'Mapa final'!$AA$47="Leve"),CONCATENATE("R6C",'Mapa final'!$O$47),"")</f>
        <v/>
      </c>
      <c r="P21" s="81" t="str">
        <f ca="1">IF(AND('Mapa final'!$Y$42="Alta",'Mapa final'!$AA$42="Menor"),CONCATENATE("R6C",'Mapa final'!$O$42),"")</f>
        <v/>
      </c>
      <c r="Q21" s="82" t="str">
        <f>IF(AND('Mapa final'!$Y$43="Alta",'Mapa final'!$AA$43="Menor"),CONCATENATE("R6C",'Mapa final'!$O$43),"")</f>
        <v/>
      </c>
      <c r="R21" s="82" t="str">
        <f>IF(AND('Mapa final'!$Y$44="Alta",'Mapa final'!$AA$44="Menor"),CONCATENATE("R6C",'Mapa final'!$O$44),"")</f>
        <v/>
      </c>
      <c r="S21" s="82" t="str">
        <f>IF(AND('Mapa final'!$Y$45="Alta",'Mapa final'!$AA$45="Menor"),CONCATENATE("R6C",'Mapa final'!$O$45),"")</f>
        <v/>
      </c>
      <c r="T21" s="82" t="str">
        <f>IF(AND('Mapa final'!$Y$46="Alta",'Mapa final'!$AA$46="Menor"),CONCATENATE("R6C",'Mapa final'!$O$46),"")</f>
        <v/>
      </c>
      <c r="U21" s="83" t="str">
        <f>IF(AND('Mapa final'!$Y$47="Alta",'Mapa final'!$AA$47="Menor"),CONCATENATE("R6C",'Mapa final'!$O$47),"")</f>
        <v/>
      </c>
      <c r="V21" s="66" t="str">
        <f ca="1">IF(AND('Mapa final'!$Y$42="Alta",'Mapa final'!$AA$42="Moderado"),CONCATENATE("R6C",'Mapa final'!$O$42),"")</f>
        <v/>
      </c>
      <c r="W21" s="67" t="str">
        <f>IF(AND('Mapa final'!$Y$43="Alta",'Mapa final'!$AA$43="Moderado"),CONCATENATE("R6C",'Mapa final'!$O$43),"")</f>
        <v/>
      </c>
      <c r="X21" s="67" t="str">
        <f>IF(AND('Mapa final'!$Y$44="Alta",'Mapa final'!$AA$44="Moderado"),CONCATENATE("R6C",'Mapa final'!$O$44),"")</f>
        <v/>
      </c>
      <c r="Y21" s="67" t="str">
        <f>IF(AND('Mapa final'!$Y$45="Alta",'Mapa final'!$AA$45="Moderado"),CONCATENATE("R6C",'Mapa final'!$O$45),"")</f>
        <v/>
      </c>
      <c r="Z21" s="67" t="str">
        <f>IF(AND('Mapa final'!$Y$46="Alta",'Mapa final'!$AA$46="Moderado"),CONCATENATE("R6C",'Mapa final'!$O$46),"")</f>
        <v/>
      </c>
      <c r="AA21" s="68" t="str">
        <f>IF(AND('Mapa final'!$Y$47="Alta",'Mapa final'!$AA$47="Moderado"),CONCATENATE("R6C",'Mapa final'!$O$47),"")</f>
        <v/>
      </c>
      <c r="AB21" s="66" t="str">
        <f ca="1">IF(AND('Mapa final'!$Y$42="Alta",'Mapa final'!$AA$42="Mayor"),CONCATENATE("R6C",'Mapa final'!$O$42),"")</f>
        <v/>
      </c>
      <c r="AC21" s="67" t="str">
        <f>IF(AND('Mapa final'!$Y$43="Alta",'Mapa final'!$AA$43="Mayor"),CONCATENATE("R6C",'Mapa final'!$O$43),"")</f>
        <v/>
      </c>
      <c r="AD21" s="67" t="str">
        <f>IF(AND('Mapa final'!$Y$44="Alta",'Mapa final'!$AA$44="Mayor"),CONCATENATE("R6C",'Mapa final'!$O$44),"")</f>
        <v/>
      </c>
      <c r="AE21" s="67" t="str">
        <f>IF(AND('Mapa final'!$Y$45="Alta",'Mapa final'!$AA$45="Mayor"),CONCATENATE("R6C",'Mapa final'!$O$45),"")</f>
        <v/>
      </c>
      <c r="AF21" s="67" t="str">
        <f>IF(AND('Mapa final'!$Y$46="Alta",'Mapa final'!$AA$46="Mayor"),CONCATENATE("R6C",'Mapa final'!$O$46),"")</f>
        <v/>
      </c>
      <c r="AG21" s="68" t="str">
        <f>IF(AND('Mapa final'!$Y$47="Alta",'Mapa final'!$AA$47="Mayor"),CONCATENATE("R6C",'Mapa final'!$O$47),"")</f>
        <v/>
      </c>
      <c r="AH21" s="69" t="str">
        <f ca="1">IF(AND('Mapa final'!$Y$42="Alta",'Mapa final'!$AA$42="Catastrófico"),CONCATENATE("R6C",'Mapa final'!$O$42),"")</f>
        <v/>
      </c>
      <c r="AI21" s="70" t="str">
        <f>IF(AND('Mapa final'!$Y$43="Alta",'Mapa final'!$AA$43="Catastrófico"),CONCATENATE("R6C",'Mapa final'!$O$43),"")</f>
        <v/>
      </c>
      <c r="AJ21" s="70" t="str">
        <f>IF(AND('Mapa final'!$Y$44="Alta",'Mapa final'!$AA$44="Catastrófico"),CONCATENATE("R6C",'Mapa final'!$O$44),"")</f>
        <v/>
      </c>
      <c r="AK21" s="70" t="str">
        <f>IF(AND('Mapa final'!$Y$45="Alta",'Mapa final'!$AA$45="Catastrófico"),CONCATENATE("R6C",'Mapa final'!$O$45),"")</f>
        <v/>
      </c>
      <c r="AL21" s="70" t="str">
        <f>IF(AND('Mapa final'!$Y$46="Alta",'Mapa final'!$AA$46="Catastrófico"),CONCATENATE("R6C",'Mapa final'!$O$46),"")</f>
        <v/>
      </c>
      <c r="AM21" s="71" t="str">
        <f>IF(AND('Mapa final'!$Y$47="Alta",'Mapa final'!$AA$47="Catastrófico"),CONCATENATE("R6C",'Mapa final'!$O$47),"")</f>
        <v/>
      </c>
      <c r="AN21" s="97"/>
      <c r="AO21" s="462"/>
      <c r="AP21" s="463"/>
      <c r="AQ21" s="463"/>
      <c r="AR21" s="463"/>
      <c r="AS21" s="463"/>
      <c r="AT21" s="464"/>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row>
    <row r="22" spans="1:76" ht="15" customHeight="1">
      <c r="A22" s="97"/>
      <c r="B22" s="411"/>
      <c r="C22" s="411"/>
      <c r="D22" s="412"/>
      <c r="E22" s="452"/>
      <c r="F22" s="453"/>
      <c r="G22" s="453"/>
      <c r="H22" s="453"/>
      <c r="I22" s="453"/>
      <c r="J22" s="81" t="str">
        <f ca="1">IF(AND('Mapa final'!$Y$48="Alta",'Mapa final'!$AA$48="Leve"),CONCATENATE("R7C",'Mapa final'!$O$48),"")</f>
        <v/>
      </c>
      <c r="K22" s="82" t="str">
        <f>IF(AND('Mapa final'!$Y$49="Alta",'Mapa final'!$AA$49="Leve"),CONCATENATE("R7C",'Mapa final'!$O$49),"")</f>
        <v/>
      </c>
      <c r="L22" s="82" t="str">
        <f>IF(AND('Mapa final'!$Y$50="Alta",'Mapa final'!$AA$50="Leve"),CONCATENATE("R7C",'Mapa final'!$O$50),"")</f>
        <v/>
      </c>
      <c r="M22" s="82" t="str">
        <f>IF(AND('Mapa final'!$Y$51="Alta",'Mapa final'!$AA$51="Leve"),CONCATENATE("R7C",'Mapa final'!$O$51),"")</f>
        <v/>
      </c>
      <c r="N22" s="82" t="str">
        <f>IF(AND('Mapa final'!$Y$52="Alta",'Mapa final'!$AA$52="Leve"),CONCATENATE("R7C",'Mapa final'!$O$52),"")</f>
        <v/>
      </c>
      <c r="O22" s="83" t="str">
        <f>IF(AND('Mapa final'!$Y$53="Alta",'Mapa final'!$AA$53="Leve"),CONCATENATE("R7C",'Mapa final'!$O$53),"")</f>
        <v/>
      </c>
      <c r="P22" s="81" t="str">
        <f ca="1">IF(AND('Mapa final'!$Y$48="Alta",'Mapa final'!$AA$48="Menor"),CONCATENATE("R7C",'Mapa final'!$O$48),"")</f>
        <v/>
      </c>
      <c r="Q22" s="82" t="str">
        <f>IF(AND('Mapa final'!$Y$49="Alta",'Mapa final'!$AA$49="Menor"),CONCATENATE("R7C",'Mapa final'!$O$49),"")</f>
        <v/>
      </c>
      <c r="R22" s="82" t="str">
        <f>IF(AND('Mapa final'!$Y$50="Alta",'Mapa final'!$AA$50="Menor"),CONCATENATE("R7C",'Mapa final'!$O$50),"")</f>
        <v/>
      </c>
      <c r="S22" s="82" t="str">
        <f>IF(AND('Mapa final'!$Y$51="Alta",'Mapa final'!$AA$51="Menor"),CONCATENATE("R7C",'Mapa final'!$O$51),"")</f>
        <v/>
      </c>
      <c r="T22" s="82" t="str">
        <f>IF(AND('Mapa final'!$Y$52="Alta",'Mapa final'!$AA$52="Menor"),CONCATENATE("R7C",'Mapa final'!$O$52),"")</f>
        <v/>
      </c>
      <c r="U22" s="83" t="str">
        <f>IF(AND('Mapa final'!$Y$53="Alta",'Mapa final'!$AA$53="Menor"),CONCATENATE("R7C",'Mapa final'!$O$53),"")</f>
        <v/>
      </c>
      <c r="V22" s="66" t="str">
        <f ca="1">IF(AND('Mapa final'!$Y$48="Alta",'Mapa final'!$AA$48="Moderado"),CONCATENATE("R7C",'Mapa final'!$O$48),"")</f>
        <v/>
      </c>
      <c r="W22" s="67" t="str">
        <f>IF(AND('Mapa final'!$Y$49="Alta",'Mapa final'!$AA$49="Moderado"),CONCATENATE("R7C",'Mapa final'!$O$49),"")</f>
        <v/>
      </c>
      <c r="X22" s="67" t="str">
        <f>IF(AND('Mapa final'!$Y$50="Alta",'Mapa final'!$AA$50="Moderado"),CONCATENATE("R7C",'Mapa final'!$O$50),"")</f>
        <v/>
      </c>
      <c r="Y22" s="67" t="str">
        <f>IF(AND('Mapa final'!$Y$51="Alta",'Mapa final'!$AA$51="Moderado"),CONCATENATE("R7C",'Mapa final'!$O$51),"")</f>
        <v/>
      </c>
      <c r="Z22" s="67" t="str">
        <f>IF(AND('Mapa final'!$Y$52="Alta",'Mapa final'!$AA$52="Moderado"),CONCATENATE("R7C",'Mapa final'!$O$52),"")</f>
        <v/>
      </c>
      <c r="AA22" s="68" t="str">
        <f>IF(AND('Mapa final'!$Y$53="Alta",'Mapa final'!$AA$53="Moderado"),CONCATENATE("R7C",'Mapa final'!$O$53),"")</f>
        <v/>
      </c>
      <c r="AB22" s="66" t="str">
        <f ca="1">IF(AND('Mapa final'!$Y$48="Alta",'Mapa final'!$AA$48="Mayor"),CONCATENATE("R7C",'Mapa final'!$O$48),"")</f>
        <v/>
      </c>
      <c r="AC22" s="67" t="str">
        <f>IF(AND('Mapa final'!$Y$49="Alta",'Mapa final'!$AA$49="Mayor"),CONCATENATE("R7C",'Mapa final'!$O$49),"")</f>
        <v/>
      </c>
      <c r="AD22" s="67" t="str">
        <f>IF(AND('Mapa final'!$Y$50="Alta",'Mapa final'!$AA$50="Mayor"),CONCATENATE("R7C",'Mapa final'!$O$50),"")</f>
        <v/>
      </c>
      <c r="AE22" s="67" t="str">
        <f>IF(AND('Mapa final'!$Y$51="Alta",'Mapa final'!$AA$51="Mayor"),CONCATENATE("R7C",'Mapa final'!$O$51),"")</f>
        <v/>
      </c>
      <c r="AF22" s="67" t="str">
        <f>IF(AND('Mapa final'!$Y$52="Alta",'Mapa final'!$AA$52="Mayor"),CONCATENATE("R7C",'Mapa final'!$O$52),"")</f>
        <v/>
      </c>
      <c r="AG22" s="68" t="str">
        <f>IF(AND('Mapa final'!$Y$53="Alta",'Mapa final'!$AA$53="Mayor"),CONCATENATE("R7C",'Mapa final'!$O$53),"")</f>
        <v/>
      </c>
      <c r="AH22" s="69" t="str">
        <f ca="1">IF(AND('Mapa final'!$Y$48="Alta",'Mapa final'!$AA$48="Catastrófico"),CONCATENATE("R7C",'Mapa final'!$O$48),"")</f>
        <v/>
      </c>
      <c r="AI22" s="70" t="str">
        <f>IF(AND('Mapa final'!$Y$49="Alta",'Mapa final'!$AA$49="Catastrófico"),CONCATENATE("R7C",'Mapa final'!$O$49),"")</f>
        <v/>
      </c>
      <c r="AJ22" s="70" t="str">
        <f>IF(AND('Mapa final'!$Y$50="Alta",'Mapa final'!$AA$50="Catastrófico"),CONCATENATE("R7C",'Mapa final'!$O$50),"")</f>
        <v/>
      </c>
      <c r="AK22" s="70" t="str">
        <f>IF(AND('Mapa final'!$Y$51="Alta",'Mapa final'!$AA$51="Catastrófico"),CONCATENATE("R7C",'Mapa final'!$O$51),"")</f>
        <v/>
      </c>
      <c r="AL22" s="70" t="str">
        <f>IF(AND('Mapa final'!$Y$52="Alta",'Mapa final'!$AA$52="Catastrófico"),CONCATENATE("R7C",'Mapa final'!$O$52),"")</f>
        <v/>
      </c>
      <c r="AM22" s="71" t="str">
        <f>IF(AND('Mapa final'!$Y$53="Alta",'Mapa final'!$AA$53="Catastrófico"),CONCATENATE("R7C",'Mapa final'!$O$53),"")</f>
        <v/>
      </c>
      <c r="AN22" s="97"/>
      <c r="AO22" s="462"/>
      <c r="AP22" s="463"/>
      <c r="AQ22" s="463"/>
      <c r="AR22" s="463"/>
      <c r="AS22" s="463"/>
      <c r="AT22" s="464"/>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row>
    <row r="23" spans="1:76" ht="15" customHeight="1">
      <c r="A23" s="97"/>
      <c r="B23" s="411"/>
      <c r="C23" s="411"/>
      <c r="D23" s="412"/>
      <c r="E23" s="452"/>
      <c r="F23" s="453"/>
      <c r="G23" s="453"/>
      <c r="H23" s="453"/>
      <c r="I23" s="453"/>
      <c r="J23" s="81" t="str">
        <f>IF(AND('Mapa final'!$Y$54="Alta",'Mapa final'!$AA$54="Leve"),CONCATENATE("R8C",'Mapa final'!$O$54),"")</f>
        <v/>
      </c>
      <c r="K23" s="82" t="str">
        <f>IF(AND('Mapa final'!$Y$55="Alta",'Mapa final'!$AA$55="Leve"),CONCATENATE("R8C",'Mapa final'!$O$55),"")</f>
        <v/>
      </c>
      <c r="L23" s="82" t="str">
        <f>IF(AND('Mapa final'!$Y$56="Alta",'Mapa final'!$AA$56="Leve"),CONCATENATE("R8C",'Mapa final'!$O$56),"")</f>
        <v/>
      </c>
      <c r="M23" s="82" t="str">
        <f>IF(AND('Mapa final'!$Y$57="Alta",'Mapa final'!$AA$57="Leve"),CONCATENATE("R8C",'Mapa final'!$O$57),"")</f>
        <v/>
      </c>
      <c r="N23" s="82" t="str">
        <f>IF(AND('Mapa final'!$Y$58="Alta",'Mapa final'!$AA$58="Leve"),CONCATENATE("R8C",'Mapa final'!$O$58),"")</f>
        <v/>
      </c>
      <c r="O23" s="83" t="str">
        <f>IF(AND('Mapa final'!$Y$59="Alta",'Mapa final'!$AA$59="Leve"),CONCATENATE("R8C",'Mapa final'!$O$59),"")</f>
        <v/>
      </c>
      <c r="P23" s="81" t="str">
        <f>IF(AND('Mapa final'!$Y$54="Alta",'Mapa final'!$AA$54="Menor"),CONCATENATE("R8C",'Mapa final'!$O$54),"")</f>
        <v/>
      </c>
      <c r="Q23" s="82" t="str">
        <f>IF(AND('Mapa final'!$Y$55="Alta",'Mapa final'!$AA$55="Menor"),CONCATENATE("R8C",'Mapa final'!$O$55),"")</f>
        <v/>
      </c>
      <c r="R23" s="82" t="str">
        <f>IF(AND('Mapa final'!$Y$56="Alta",'Mapa final'!$AA$56="Menor"),CONCATENATE("R8C",'Mapa final'!$O$56),"")</f>
        <v/>
      </c>
      <c r="S23" s="82" t="str">
        <f>IF(AND('Mapa final'!$Y$57="Alta",'Mapa final'!$AA$57="Menor"),CONCATENATE("R8C",'Mapa final'!$O$57),"")</f>
        <v/>
      </c>
      <c r="T23" s="82" t="str">
        <f>IF(AND('Mapa final'!$Y$58="Alta",'Mapa final'!$AA$58="Menor"),CONCATENATE("R8C",'Mapa final'!$O$58),"")</f>
        <v/>
      </c>
      <c r="U23" s="83" t="str">
        <f>IF(AND('Mapa final'!$Y$59="Alta",'Mapa final'!$AA$59="Menor"),CONCATENATE("R8C",'Mapa final'!$O$59),"")</f>
        <v/>
      </c>
      <c r="V23" s="66" t="str">
        <f>IF(AND('Mapa final'!$Y$54="Alta",'Mapa final'!$AA$54="Moderado"),CONCATENATE("R8C",'Mapa final'!$O$54),"")</f>
        <v/>
      </c>
      <c r="W23" s="67" t="str">
        <f>IF(AND('Mapa final'!$Y$55="Alta",'Mapa final'!$AA$55="Moderado"),CONCATENATE("R8C",'Mapa final'!$O$55),"")</f>
        <v/>
      </c>
      <c r="X23" s="67" t="str">
        <f>IF(AND('Mapa final'!$Y$56="Alta",'Mapa final'!$AA$56="Moderado"),CONCATENATE("R8C",'Mapa final'!$O$56),"")</f>
        <v/>
      </c>
      <c r="Y23" s="67" t="str">
        <f>IF(AND('Mapa final'!$Y$57="Alta",'Mapa final'!$AA$57="Moderado"),CONCATENATE("R8C",'Mapa final'!$O$57),"")</f>
        <v/>
      </c>
      <c r="Z23" s="67" t="str">
        <f>IF(AND('Mapa final'!$Y$58="Alta",'Mapa final'!$AA$58="Moderado"),CONCATENATE("R8C",'Mapa final'!$O$58),"")</f>
        <v/>
      </c>
      <c r="AA23" s="68" t="str">
        <f>IF(AND('Mapa final'!$Y$59="Alta",'Mapa final'!$AA$59="Moderado"),CONCATENATE("R8C",'Mapa final'!$O$59),"")</f>
        <v/>
      </c>
      <c r="AB23" s="66" t="str">
        <f>IF(AND('Mapa final'!$Y$54="Alta",'Mapa final'!$AA$54="Mayor"),CONCATENATE("R8C",'Mapa final'!$O$54),"")</f>
        <v/>
      </c>
      <c r="AC23" s="67" t="str">
        <f>IF(AND('Mapa final'!$Y$55="Alta",'Mapa final'!$AA$55="Mayor"),CONCATENATE("R8C",'Mapa final'!$O$55),"")</f>
        <v/>
      </c>
      <c r="AD23" s="67" t="str">
        <f>IF(AND('Mapa final'!$Y$56="Alta",'Mapa final'!$AA$56="Mayor"),CONCATENATE("R8C",'Mapa final'!$O$56),"")</f>
        <v/>
      </c>
      <c r="AE23" s="67" t="str">
        <f>IF(AND('Mapa final'!$Y$57="Alta",'Mapa final'!$AA$57="Mayor"),CONCATENATE("R8C",'Mapa final'!$O$57),"")</f>
        <v/>
      </c>
      <c r="AF23" s="67" t="str">
        <f>IF(AND('Mapa final'!$Y$58="Alta",'Mapa final'!$AA$58="Mayor"),CONCATENATE("R8C",'Mapa final'!$O$58),"")</f>
        <v/>
      </c>
      <c r="AG23" s="68" t="str">
        <f>IF(AND('Mapa final'!$Y$59="Alta",'Mapa final'!$AA$59="Mayor"),CONCATENATE("R8C",'Mapa final'!$O$59),"")</f>
        <v/>
      </c>
      <c r="AH23" s="69" t="str">
        <f>IF(AND('Mapa final'!$Y$54="Alta",'Mapa final'!$AA$54="Catastrófico"),CONCATENATE("R8C",'Mapa final'!$O$54),"")</f>
        <v/>
      </c>
      <c r="AI23" s="70" t="str">
        <f>IF(AND('Mapa final'!$Y$55="Alta",'Mapa final'!$AA$55="Catastrófico"),CONCATENATE("R8C",'Mapa final'!$O$55),"")</f>
        <v/>
      </c>
      <c r="AJ23" s="70" t="str">
        <f>IF(AND('Mapa final'!$Y$56="Alta",'Mapa final'!$AA$56="Catastrófico"),CONCATENATE("R8C",'Mapa final'!$O$56),"")</f>
        <v/>
      </c>
      <c r="AK23" s="70" t="str">
        <f>IF(AND('Mapa final'!$Y$57="Alta",'Mapa final'!$AA$57="Catastrófico"),CONCATENATE("R8C",'Mapa final'!$O$57),"")</f>
        <v/>
      </c>
      <c r="AL23" s="70" t="str">
        <f>IF(AND('Mapa final'!$Y$58="Alta",'Mapa final'!$AA$58="Catastrófico"),CONCATENATE("R8C",'Mapa final'!$O$58),"")</f>
        <v/>
      </c>
      <c r="AM23" s="71" t="str">
        <f>IF(AND('Mapa final'!$Y$59="Alta",'Mapa final'!$AA$59="Catastrófico"),CONCATENATE("R8C",'Mapa final'!$O$59),"")</f>
        <v/>
      </c>
      <c r="AN23" s="97"/>
      <c r="AO23" s="462"/>
      <c r="AP23" s="463"/>
      <c r="AQ23" s="463"/>
      <c r="AR23" s="463"/>
      <c r="AS23" s="463"/>
      <c r="AT23" s="464"/>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row>
    <row r="24" spans="1:76" ht="15" customHeight="1">
      <c r="A24" s="97"/>
      <c r="B24" s="411"/>
      <c r="C24" s="411"/>
      <c r="D24" s="412"/>
      <c r="E24" s="452"/>
      <c r="F24" s="453"/>
      <c r="G24" s="453"/>
      <c r="H24" s="453"/>
      <c r="I24" s="453"/>
      <c r="J24" s="81" t="str">
        <f>IF(AND('Mapa final'!$Y$60="Alta",'Mapa final'!$AA$60="Leve"),CONCATENATE("R9C",'Mapa final'!$O$60),"")</f>
        <v/>
      </c>
      <c r="K24" s="82" t="str">
        <f>IF(AND('Mapa final'!$Y$61="Alta",'Mapa final'!$AA$61="Leve"),CONCATENATE("R9C",'Mapa final'!$O$61),"")</f>
        <v/>
      </c>
      <c r="L24" s="82" t="str">
        <f>IF(AND('Mapa final'!$Y$62="Alta",'Mapa final'!$AA$62="Leve"),CONCATENATE("R9C",'Mapa final'!$O$62),"")</f>
        <v/>
      </c>
      <c r="M24" s="82" t="str">
        <f>IF(AND('Mapa final'!$Y$63="Alta",'Mapa final'!$AA$63="Leve"),CONCATENATE("R9C",'Mapa final'!$O$63),"")</f>
        <v/>
      </c>
      <c r="N24" s="82" t="str">
        <f>IF(AND('Mapa final'!$Y$64="Alta",'Mapa final'!$AA$64="Leve"),CONCATENATE("R9C",'Mapa final'!$O$64),"")</f>
        <v/>
      </c>
      <c r="O24" s="83" t="str">
        <f>IF(AND('Mapa final'!$Y$65="Alta",'Mapa final'!$AA$65="Leve"),CONCATENATE("R9C",'Mapa final'!$O$65),"")</f>
        <v/>
      </c>
      <c r="P24" s="81" t="str">
        <f>IF(AND('Mapa final'!$Y$60="Alta",'Mapa final'!$AA$60="Menor"),CONCATENATE("R9C",'Mapa final'!$O$60),"")</f>
        <v/>
      </c>
      <c r="Q24" s="82" t="str">
        <f>IF(AND('Mapa final'!$Y$61="Alta",'Mapa final'!$AA$61="Menor"),CONCATENATE("R9C",'Mapa final'!$O$61),"")</f>
        <v/>
      </c>
      <c r="R24" s="82" t="str">
        <f>IF(AND('Mapa final'!$Y$62="Alta",'Mapa final'!$AA$62="Menor"),CONCATENATE("R9C",'Mapa final'!$O$62),"")</f>
        <v/>
      </c>
      <c r="S24" s="82" t="str">
        <f>IF(AND('Mapa final'!$Y$63="Alta",'Mapa final'!$AA$63="Menor"),CONCATENATE("R9C",'Mapa final'!$O$63),"")</f>
        <v/>
      </c>
      <c r="T24" s="82" t="str">
        <f>IF(AND('Mapa final'!$Y$64="Alta",'Mapa final'!$AA$64="Menor"),CONCATENATE("R9C",'Mapa final'!$O$64),"")</f>
        <v/>
      </c>
      <c r="U24" s="83" t="str">
        <f>IF(AND('Mapa final'!$Y$65="Alta",'Mapa final'!$AA$65="Menor"),CONCATENATE("R9C",'Mapa final'!$O$65),"")</f>
        <v/>
      </c>
      <c r="V24" s="66" t="str">
        <f>IF(AND('Mapa final'!$Y$60="Alta",'Mapa final'!$AA$60="Moderado"),CONCATENATE("R9C",'Mapa final'!$O$60),"")</f>
        <v/>
      </c>
      <c r="W24" s="67" t="str">
        <f>IF(AND('Mapa final'!$Y$61="Alta",'Mapa final'!$AA$61="Moderado"),CONCATENATE("R9C",'Mapa final'!$O$61),"")</f>
        <v/>
      </c>
      <c r="X24" s="67" t="str">
        <f>IF(AND('Mapa final'!$Y$62="Alta",'Mapa final'!$AA$62="Moderado"),CONCATENATE("R9C",'Mapa final'!$O$62),"")</f>
        <v/>
      </c>
      <c r="Y24" s="67" t="str">
        <f>IF(AND('Mapa final'!$Y$63="Alta",'Mapa final'!$AA$63="Moderado"),CONCATENATE("R9C",'Mapa final'!$O$63),"")</f>
        <v/>
      </c>
      <c r="Z24" s="67" t="str">
        <f>IF(AND('Mapa final'!$Y$64="Alta",'Mapa final'!$AA$64="Moderado"),CONCATENATE("R9C",'Mapa final'!$O$64),"")</f>
        <v/>
      </c>
      <c r="AA24" s="68" t="str">
        <f>IF(AND('Mapa final'!$Y$65="Alta",'Mapa final'!$AA$65="Moderado"),CONCATENATE("R9C",'Mapa final'!$O$65),"")</f>
        <v/>
      </c>
      <c r="AB24" s="66" t="str">
        <f>IF(AND('Mapa final'!$Y$60="Alta",'Mapa final'!$AA$60="Mayor"),CONCATENATE("R9C",'Mapa final'!$O$60),"")</f>
        <v/>
      </c>
      <c r="AC24" s="67" t="str">
        <f>IF(AND('Mapa final'!$Y$61="Alta",'Mapa final'!$AA$61="Mayor"),CONCATENATE("R9C",'Mapa final'!$O$61),"")</f>
        <v/>
      </c>
      <c r="AD24" s="67" t="str">
        <f>IF(AND('Mapa final'!$Y$62="Alta",'Mapa final'!$AA$62="Mayor"),CONCATENATE("R9C",'Mapa final'!$O$62),"")</f>
        <v/>
      </c>
      <c r="AE24" s="67" t="str">
        <f>IF(AND('Mapa final'!$Y$63="Alta",'Mapa final'!$AA$63="Mayor"),CONCATENATE("R9C",'Mapa final'!$O$63),"")</f>
        <v/>
      </c>
      <c r="AF24" s="67" t="str">
        <f>IF(AND('Mapa final'!$Y$64="Alta",'Mapa final'!$AA$64="Mayor"),CONCATENATE("R9C",'Mapa final'!$O$64),"")</f>
        <v/>
      </c>
      <c r="AG24" s="68" t="str">
        <f>IF(AND('Mapa final'!$Y$65="Alta",'Mapa final'!$AA$65="Mayor"),CONCATENATE("R9C",'Mapa final'!$O$65),"")</f>
        <v/>
      </c>
      <c r="AH24" s="69" t="str">
        <f>IF(AND('Mapa final'!$Y$60="Alta",'Mapa final'!$AA$60="Catastrófico"),CONCATENATE("R9C",'Mapa final'!$O$60),"")</f>
        <v/>
      </c>
      <c r="AI24" s="70" t="str">
        <f>IF(AND('Mapa final'!$Y$61="Alta",'Mapa final'!$AA$61="Catastrófico"),CONCATENATE("R9C",'Mapa final'!$O$61),"")</f>
        <v/>
      </c>
      <c r="AJ24" s="70" t="str">
        <f>IF(AND('Mapa final'!$Y$62="Alta",'Mapa final'!$AA$62="Catastrófico"),CONCATENATE("R9C",'Mapa final'!$O$62),"")</f>
        <v/>
      </c>
      <c r="AK24" s="70" t="str">
        <f>IF(AND('Mapa final'!$Y$63="Alta",'Mapa final'!$AA$63="Catastrófico"),CONCATENATE("R9C",'Mapa final'!$O$63),"")</f>
        <v/>
      </c>
      <c r="AL24" s="70" t="str">
        <f>IF(AND('Mapa final'!$Y$64="Alta",'Mapa final'!$AA$64="Catastrófico"),CONCATENATE("R9C",'Mapa final'!$O$64),"")</f>
        <v/>
      </c>
      <c r="AM24" s="71" t="str">
        <f>IF(AND('Mapa final'!$Y$65="Alta",'Mapa final'!$AA$65="Catastrófico"),CONCATENATE("R9C",'Mapa final'!$O$65),"")</f>
        <v/>
      </c>
      <c r="AN24" s="97"/>
      <c r="AO24" s="462"/>
      <c r="AP24" s="463"/>
      <c r="AQ24" s="463"/>
      <c r="AR24" s="463"/>
      <c r="AS24" s="463"/>
      <c r="AT24" s="464"/>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ht="15.75" customHeight="1" thickBot="1">
      <c r="A25" s="97"/>
      <c r="B25" s="411"/>
      <c r="C25" s="411"/>
      <c r="D25" s="412"/>
      <c r="E25" s="455"/>
      <c r="F25" s="456"/>
      <c r="G25" s="456"/>
      <c r="H25" s="456"/>
      <c r="I25" s="456"/>
      <c r="J25" s="84" t="str">
        <f>IF(AND('Mapa final'!$Y$66="Alta",'Mapa final'!$AA$66="Leve"),CONCATENATE("R10C",'Mapa final'!$O$66),"")</f>
        <v/>
      </c>
      <c r="K25" s="85" t="str">
        <f>IF(AND('Mapa final'!$Y$67="Alta",'Mapa final'!$AA$67="Leve"),CONCATENATE("R10C",'Mapa final'!$O$67),"")</f>
        <v/>
      </c>
      <c r="L25" s="85" t="str">
        <f>IF(AND('Mapa final'!$Y$68="Alta",'Mapa final'!$AA$68="Leve"),CONCATENATE("R10C",'Mapa final'!$O$68),"")</f>
        <v/>
      </c>
      <c r="M25" s="85" t="str">
        <f>IF(AND('Mapa final'!$Y$69="Alta",'Mapa final'!$AA$69="Leve"),CONCATENATE("R10C",'Mapa final'!$O$69),"")</f>
        <v/>
      </c>
      <c r="N25" s="85" t="str">
        <f>IF(AND('Mapa final'!$Y$70="Alta",'Mapa final'!$AA$70="Leve"),CONCATENATE("R10C",'Mapa final'!$O$70),"")</f>
        <v/>
      </c>
      <c r="O25" s="86" t="str">
        <f>IF(AND('Mapa final'!$Y$71="Alta",'Mapa final'!$AA$71="Leve"),CONCATENATE("R10C",'Mapa final'!$O$71),"")</f>
        <v/>
      </c>
      <c r="P25" s="84" t="str">
        <f>IF(AND('Mapa final'!$Y$66="Alta",'Mapa final'!$AA$66="Menor"),CONCATENATE("R10C",'Mapa final'!$O$66),"")</f>
        <v/>
      </c>
      <c r="Q25" s="85" t="str">
        <f>IF(AND('Mapa final'!$Y$67="Alta",'Mapa final'!$AA$67="Menor"),CONCATENATE("R10C",'Mapa final'!$O$67),"")</f>
        <v/>
      </c>
      <c r="R25" s="85" t="str">
        <f>IF(AND('Mapa final'!$Y$68="Alta",'Mapa final'!$AA$68="Menor"),CONCATENATE("R10C",'Mapa final'!$O$68),"")</f>
        <v/>
      </c>
      <c r="S25" s="85" t="str">
        <f>IF(AND('Mapa final'!$Y$69="Alta",'Mapa final'!$AA$69="Menor"),CONCATENATE("R10C",'Mapa final'!$O$69),"")</f>
        <v/>
      </c>
      <c r="T25" s="85" t="str">
        <f>IF(AND('Mapa final'!$Y$70="Alta",'Mapa final'!$AA$70="Menor"),CONCATENATE("R10C",'Mapa final'!$O$70),"")</f>
        <v/>
      </c>
      <c r="U25" s="86" t="str">
        <f>IF(AND('Mapa final'!$Y$71="Alta",'Mapa final'!$AA$71="Menor"),CONCATENATE("R10C",'Mapa final'!$O$71),"")</f>
        <v/>
      </c>
      <c r="V25" s="72" t="str">
        <f>IF(AND('Mapa final'!$Y$66="Alta",'Mapa final'!$AA$66="Moderado"),CONCATENATE("R10C",'Mapa final'!$O$66),"")</f>
        <v/>
      </c>
      <c r="W25" s="73" t="str">
        <f>IF(AND('Mapa final'!$Y$67="Alta",'Mapa final'!$AA$67="Moderado"),CONCATENATE("R10C",'Mapa final'!$O$67),"")</f>
        <v/>
      </c>
      <c r="X25" s="73" t="str">
        <f>IF(AND('Mapa final'!$Y$68="Alta",'Mapa final'!$AA$68="Moderado"),CONCATENATE("R10C",'Mapa final'!$O$68),"")</f>
        <v/>
      </c>
      <c r="Y25" s="73" t="str">
        <f>IF(AND('Mapa final'!$Y$69="Alta",'Mapa final'!$AA$69="Moderado"),CONCATENATE("R10C",'Mapa final'!$O$69),"")</f>
        <v/>
      </c>
      <c r="Z25" s="73" t="str">
        <f>IF(AND('Mapa final'!$Y$70="Alta",'Mapa final'!$AA$70="Moderado"),CONCATENATE("R10C",'Mapa final'!$O$70),"")</f>
        <v/>
      </c>
      <c r="AA25" s="74" t="str">
        <f>IF(AND('Mapa final'!$Y$71="Alta",'Mapa final'!$AA$71="Moderado"),CONCATENATE("R10C",'Mapa final'!$O$71),"")</f>
        <v/>
      </c>
      <c r="AB25" s="72" t="str">
        <f>IF(AND('Mapa final'!$Y$66="Alta",'Mapa final'!$AA$66="Mayor"),CONCATENATE("R10C",'Mapa final'!$O$66),"")</f>
        <v/>
      </c>
      <c r="AC25" s="73" t="str">
        <f>IF(AND('Mapa final'!$Y$67="Alta",'Mapa final'!$AA$67="Mayor"),CONCATENATE("R10C",'Mapa final'!$O$67),"")</f>
        <v/>
      </c>
      <c r="AD25" s="73" t="str">
        <f>IF(AND('Mapa final'!$Y$68="Alta",'Mapa final'!$AA$68="Mayor"),CONCATENATE("R10C",'Mapa final'!$O$68),"")</f>
        <v/>
      </c>
      <c r="AE25" s="73" t="str">
        <f>IF(AND('Mapa final'!$Y$69="Alta",'Mapa final'!$AA$69="Mayor"),CONCATENATE("R10C",'Mapa final'!$O$69),"")</f>
        <v/>
      </c>
      <c r="AF25" s="73" t="str">
        <f>IF(AND('Mapa final'!$Y$70="Alta",'Mapa final'!$AA$70="Mayor"),CONCATENATE("R10C",'Mapa final'!$O$70),"")</f>
        <v/>
      </c>
      <c r="AG25" s="74" t="str">
        <f>IF(AND('Mapa final'!$Y$71="Alta",'Mapa final'!$AA$71="Mayor"),CONCATENATE("R10C",'Mapa final'!$O$71),"")</f>
        <v/>
      </c>
      <c r="AH25" s="75" t="str">
        <f>IF(AND('Mapa final'!$Y$66="Alta",'Mapa final'!$AA$66="Catastrófico"),CONCATENATE("R10C",'Mapa final'!$O$66),"")</f>
        <v/>
      </c>
      <c r="AI25" s="76" t="str">
        <f>IF(AND('Mapa final'!$Y$67="Alta",'Mapa final'!$AA$67="Catastrófico"),CONCATENATE("R10C",'Mapa final'!$O$67),"")</f>
        <v/>
      </c>
      <c r="AJ25" s="76" t="str">
        <f>IF(AND('Mapa final'!$Y$68="Alta",'Mapa final'!$AA$68="Catastrófico"),CONCATENATE("R10C",'Mapa final'!$O$68),"")</f>
        <v/>
      </c>
      <c r="AK25" s="76" t="str">
        <f>IF(AND('Mapa final'!$Y$69="Alta",'Mapa final'!$AA$69="Catastrófico"),CONCATENATE("R10C",'Mapa final'!$O$69),"")</f>
        <v/>
      </c>
      <c r="AL25" s="76" t="str">
        <f>IF(AND('Mapa final'!$Y$70="Alta",'Mapa final'!$AA$70="Catastrófico"),CONCATENATE("R10C",'Mapa final'!$O$70),"")</f>
        <v/>
      </c>
      <c r="AM25" s="77" t="str">
        <f>IF(AND('Mapa final'!$Y$71="Alta",'Mapa final'!$AA$71="Catastrófico"),CONCATENATE("R10C",'Mapa final'!$O$71),"")</f>
        <v/>
      </c>
      <c r="AN25" s="97"/>
      <c r="AO25" s="465"/>
      <c r="AP25" s="466"/>
      <c r="AQ25" s="466"/>
      <c r="AR25" s="466"/>
      <c r="AS25" s="466"/>
      <c r="AT25" s="46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ht="15" customHeight="1">
      <c r="A26" s="97"/>
      <c r="B26" s="411"/>
      <c r="C26" s="411"/>
      <c r="D26" s="412"/>
      <c r="E26" s="449" t="s">
        <v>117</v>
      </c>
      <c r="F26" s="450"/>
      <c r="G26" s="450"/>
      <c r="H26" s="450"/>
      <c r="I26" s="451"/>
      <c r="J26" s="78" t="str">
        <f>IF(AND('Mapa final'!$Y$12="Media",'Mapa final'!$AA$12="Leve"),CONCATENATE("R1C",'Mapa final'!$O$12),"")</f>
        <v/>
      </c>
      <c r="K26" s="79" t="str">
        <f>IF(AND('Mapa final'!$Y$13="Media",'Mapa final'!$AA$13="Leve"),CONCATENATE("R1C",'Mapa final'!$O$13),"")</f>
        <v/>
      </c>
      <c r="L26" s="79" t="str">
        <f>IF(AND('Mapa final'!$Y$14="Media",'Mapa final'!$AA$14="Leve"),CONCATENATE("R1C",'Mapa final'!$O$14),"")</f>
        <v/>
      </c>
      <c r="M26" s="79" t="str">
        <f>IF(AND('Mapa final'!$Y$15="Media",'Mapa final'!$AA$15="Leve"),CONCATENATE("R1C",'Mapa final'!$O$15),"")</f>
        <v/>
      </c>
      <c r="N26" s="79" t="str">
        <f>IF(AND('Mapa final'!$Y$16="Media",'Mapa final'!$AA$16="Leve"),CONCATENATE("R1C",'Mapa final'!$O$16),"")</f>
        <v/>
      </c>
      <c r="O26" s="80" t="str">
        <f>IF(AND('Mapa final'!$Y$17="Media",'Mapa final'!$AA$17="Leve"),CONCATENATE("R1C",'Mapa final'!$O$17),"")</f>
        <v/>
      </c>
      <c r="P26" s="78" t="str">
        <f>IF(AND('Mapa final'!$Y$12="Media",'Mapa final'!$AA$12="Menor"),CONCATENATE("R1C",'Mapa final'!$O$12),"")</f>
        <v/>
      </c>
      <c r="Q26" s="79" t="str">
        <f>IF(AND('Mapa final'!$Y$13="Media",'Mapa final'!$AA$13="Menor"),CONCATENATE("R1C",'Mapa final'!$O$13),"")</f>
        <v/>
      </c>
      <c r="R26" s="79" t="str">
        <f>IF(AND('Mapa final'!$Y$14="Media",'Mapa final'!$AA$14="Menor"),CONCATENATE("R1C",'Mapa final'!$O$14),"")</f>
        <v/>
      </c>
      <c r="S26" s="79" t="str">
        <f>IF(AND('Mapa final'!$Y$15="Media",'Mapa final'!$AA$15="Menor"),CONCATENATE("R1C",'Mapa final'!$O$15),"")</f>
        <v/>
      </c>
      <c r="T26" s="79" t="str">
        <f>IF(AND('Mapa final'!$Y$16="Media",'Mapa final'!$AA$16="Menor"),CONCATENATE("R1C",'Mapa final'!$O$16),"")</f>
        <v/>
      </c>
      <c r="U26" s="80" t="str">
        <f>IF(AND('Mapa final'!$Y$17="Media",'Mapa final'!$AA$17="Menor"),CONCATENATE("R1C",'Mapa final'!$O$17),"")</f>
        <v/>
      </c>
      <c r="V26" s="78" t="str">
        <f>IF(AND('Mapa final'!$Y$12="Media",'Mapa final'!$AA$12="Moderado"),CONCATENATE("R1C",'Mapa final'!$O$12),"")</f>
        <v>R1C1</v>
      </c>
      <c r="W26" s="79" t="str">
        <f>IF(AND('Mapa final'!$Y$13="Media",'Mapa final'!$AA$13="Moderado"),CONCATENATE("R1C",'Mapa final'!$O$13),"")</f>
        <v/>
      </c>
      <c r="X26" s="79" t="str">
        <f>IF(AND('Mapa final'!$Y$14="Media",'Mapa final'!$AA$14="Moderado"),CONCATENATE("R1C",'Mapa final'!$O$14),"")</f>
        <v/>
      </c>
      <c r="Y26" s="79" t="str">
        <f>IF(AND('Mapa final'!$Y$15="Media",'Mapa final'!$AA$15="Moderado"),CONCATENATE("R1C",'Mapa final'!$O$15),"")</f>
        <v/>
      </c>
      <c r="Z26" s="79" t="str">
        <f>IF(AND('Mapa final'!$Y$16="Media",'Mapa final'!$AA$16="Moderado"),CONCATENATE("R1C",'Mapa final'!$O$16),"")</f>
        <v/>
      </c>
      <c r="AA26" s="80" t="str">
        <f>IF(AND('Mapa final'!$Y$17="Media",'Mapa final'!$AA$17="Moderado"),CONCATENATE("R1C",'Mapa final'!$O$17),"")</f>
        <v/>
      </c>
      <c r="AB26" s="60" t="str">
        <f>IF(AND('Mapa final'!$Y$12="Media",'Mapa final'!$AA$12="Mayor"),CONCATENATE("R1C",'Mapa final'!$O$12),"")</f>
        <v/>
      </c>
      <c r="AC26" s="61" t="str">
        <f>IF(AND('Mapa final'!$Y$13="Media",'Mapa final'!$AA$13="Mayor"),CONCATENATE("R1C",'Mapa final'!$O$13),"")</f>
        <v/>
      </c>
      <c r="AD26" s="61" t="str">
        <f>IF(AND('Mapa final'!$Y$14="Media",'Mapa final'!$AA$14="Mayor"),CONCATENATE("R1C",'Mapa final'!$O$14),"")</f>
        <v/>
      </c>
      <c r="AE26" s="61" t="str">
        <f>IF(AND('Mapa final'!$Y$15="Media",'Mapa final'!$AA$15="Mayor"),CONCATENATE("R1C",'Mapa final'!$O$15),"")</f>
        <v/>
      </c>
      <c r="AF26" s="61" t="str">
        <f>IF(AND('Mapa final'!$Y$16="Media",'Mapa final'!$AA$16="Mayor"),CONCATENATE("R1C",'Mapa final'!$O$16),"")</f>
        <v/>
      </c>
      <c r="AG26" s="62" t="str">
        <f>IF(AND('Mapa final'!$Y$17="Media",'Mapa final'!$AA$17="Mayor"),CONCATENATE("R1C",'Mapa final'!$O$17),"")</f>
        <v/>
      </c>
      <c r="AH26" s="63" t="str">
        <f>IF(AND('Mapa final'!$Y$12="Media",'Mapa final'!$AA$12="Catastrófico"),CONCATENATE("R1C",'Mapa final'!$O$12),"")</f>
        <v/>
      </c>
      <c r="AI26" s="64" t="str">
        <f>IF(AND('Mapa final'!$Y$13="Media",'Mapa final'!$AA$13="Catastrófico"),CONCATENATE("R1C",'Mapa final'!$O$13),"")</f>
        <v/>
      </c>
      <c r="AJ26" s="64" t="str">
        <f>IF(AND('Mapa final'!$Y$14="Media",'Mapa final'!$AA$14="Catastrófico"),CONCATENATE("R1C",'Mapa final'!$O$14),"")</f>
        <v/>
      </c>
      <c r="AK26" s="64" t="str">
        <f>IF(AND('Mapa final'!$Y$15="Media",'Mapa final'!$AA$15="Catastrófico"),CONCATENATE("R1C",'Mapa final'!$O$15),"")</f>
        <v/>
      </c>
      <c r="AL26" s="64" t="str">
        <f>IF(AND('Mapa final'!$Y$16="Media",'Mapa final'!$AA$16="Catastrófico"),CONCATENATE("R1C",'Mapa final'!$O$16),"")</f>
        <v/>
      </c>
      <c r="AM26" s="65" t="str">
        <f>IF(AND('Mapa final'!$Y$17="Media",'Mapa final'!$AA$17="Catastrófico"),CONCATENATE("R1C",'Mapa final'!$O$17),"")</f>
        <v/>
      </c>
      <c r="AN26" s="97"/>
      <c r="AO26" s="489" t="s">
        <v>81</v>
      </c>
      <c r="AP26" s="490"/>
      <c r="AQ26" s="490"/>
      <c r="AR26" s="490"/>
      <c r="AS26" s="490"/>
      <c r="AT26" s="491"/>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row>
    <row r="27" spans="1:76" ht="15" customHeight="1">
      <c r="A27" s="97"/>
      <c r="B27" s="411"/>
      <c r="C27" s="411"/>
      <c r="D27" s="412"/>
      <c r="E27" s="468"/>
      <c r="F27" s="453"/>
      <c r="G27" s="453"/>
      <c r="H27" s="453"/>
      <c r="I27" s="454"/>
      <c r="J27" s="81" t="str">
        <f>IF(AND('Mapa final'!$Y$18="Media",'Mapa final'!$AA$18="Leve"),CONCATENATE("R2C",'Mapa final'!$O$18),"")</f>
        <v/>
      </c>
      <c r="K27" s="82" t="str">
        <f>IF(AND('Mapa final'!$Y$19="Media",'Mapa final'!$AA$19="Leve"),CONCATENATE("R2C",'Mapa final'!$O$19),"")</f>
        <v/>
      </c>
      <c r="L27" s="82" t="str">
        <f>IF(AND('Mapa final'!$Y$20="Media",'Mapa final'!$AA$20="Leve"),CONCATENATE("R2C",'Mapa final'!$O$20),"")</f>
        <v/>
      </c>
      <c r="M27" s="82" t="str">
        <f>IF(AND('Mapa final'!$Y$21="Media",'Mapa final'!$AA$21="Leve"),CONCATENATE("R2C",'Mapa final'!$O$21),"")</f>
        <v/>
      </c>
      <c r="N27" s="82" t="str">
        <f>IF(AND('Mapa final'!$Y$22="Media",'Mapa final'!$AA$22="Leve"),CONCATENATE("R2C",'Mapa final'!$O$22),"")</f>
        <v/>
      </c>
      <c r="O27" s="83" t="str">
        <f>IF(AND('Mapa final'!$Y$23="Media",'Mapa final'!$AA$23="Leve"),CONCATENATE("R2C",'Mapa final'!$O$23),"")</f>
        <v/>
      </c>
      <c r="P27" s="81" t="str">
        <f>IF(AND('Mapa final'!$Y$18="Media",'Mapa final'!$AA$18="Menor"),CONCATENATE("R2C",'Mapa final'!$O$18),"")</f>
        <v/>
      </c>
      <c r="Q27" s="82" t="str">
        <f>IF(AND('Mapa final'!$Y$19="Media",'Mapa final'!$AA$19="Menor"),CONCATENATE("R2C",'Mapa final'!$O$19),"")</f>
        <v/>
      </c>
      <c r="R27" s="82" t="str">
        <f>IF(AND('Mapa final'!$Y$20="Media",'Mapa final'!$AA$20="Menor"),CONCATENATE("R2C",'Mapa final'!$O$20),"")</f>
        <v/>
      </c>
      <c r="S27" s="82" t="str">
        <f>IF(AND('Mapa final'!$Y$21="Media",'Mapa final'!$AA$21="Menor"),CONCATENATE("R2C",'Mapa final'!$O$21),"")</f>
        <v/>
      </c>
      <c r="T27" s="82" t="str">
        <f>IF(AND('Mapa final'!$Y$22="Media",'Mapa final'!$AA$22="Menor"),CONCATENATE("R2C",'Mapa final'!$O$22),"")</f>
        <v/>
      </c>
      <c r="U27" s="83" t="str">
        <f>IF(AND('Mapa final'!$Y$23="Media",'Mapa final'!$AA$23="Menor"),CONCATENATE("R2C",'Mapa final'!$O$23),"")</f>
        <v/>
      </c>
      <c r="V27" s="81" t="str">
        <f>IF(AND('Mapa final'!$Y$18="Media",'Mapa final'!$AA$18="Moderado"),CONCATENATE("R2C",'Mapa final'!$O$18),"")</f>
        <v/>
      </c>
      <c r="W27" s="82" t="str">
        <f>IF(AND('Mapa final'!$Y$19="Media",'Mapa final'!$AA$19="Moderado"),CONCATENATE("R2C",'Mapa final'!$O$19),"")</f>
        <v/>
      </c>
      <c r="X27" s="82" t="str">
        <f>IF(AND('Mapa final'!$Y$20="Media",'Mapa final'!$AA$20="Moderado"),CONCATENATE("R2C",'Mapa final'!$O$20),"")</f>
        <v/>
      </c>
      <c r="Y27" s="82" t="str">
        <f>IF(AND('Mapa final'!$Y$21="Media",'Mapa final'!$AA$21="Moderado"),CONCATENATE("R2C",'Mapa final'!$O$21),"")</f>
        <v/>
      </c>
      <c r="Z27" s="82" t="str">
        <f>IF(AND('Mapa final'!$Y$22="Media",'Mapa final'!$AA$22="Moderado"),CONCATENATE("R2C",'Mapa final'!$O$22),"")</f>
        <v/>
      </c>
      <c r="AA27" s="83" t="str">
        <f>IF(AND('Mapa final'!$Y$23="Media",'Mapa final'!$AA$23="Moderado"),CONCATENATE("R2C",'Mapa final'!$O$23),"")</f>
        <v/>
      </c>
      <c r="AB27" s="66" t="str">
        <f>IF(AND('Mapa final'!$Y$18="Media",'Mapa final'!$AA$18="Mayor"),CONCATENATE("R2C",'Mapa final'!$O$18),"")</f>
        <v>R2C1</v>
      </c>
      <c r="AC27" s="67" t="str">
        <f>IF(AND('Mapa final'!$Y$19="Media",'Mapa final'!$AA$19="Mayor"),CONCATENATE("R2C",'Mapa final'!$O$19),"")</f>
        <v/>
      </c>
      <c r="AD27" s="67" t="str">
        <f>IF(AND('Mapa final'!$Y$20="Media",'Mapa final'!$AA$20="Mayor"),CONCATENATE("R2C",'Mapa final'!$O$20),"")</f>
        <v/>
      </c>
      <c r="AE27" s="67" t="str">
        <f>IF(AND('Mapa final'!$Y$21="Media",'Mapa final'!$AA$21="Mayor"),CONCATENATE("R2C",'Mapa final'!$O$21),"")</f>
        <v/>
      </c>
      <c r="AF27" s="67" t="str">
        <f>IF(AND('Mapa final'!$Y$22="Media",'Mapa final'!$AA$22="Mayor"),CONCATENATE("R2C",'Mapa final'!$O$22),"")</f>
        <v/>
      </c>
      <c r="AG27" s="68" t="str">
        <f>IF(AND('Mapa final'!$Y$23="Media",'Mapa final'!$AA$23="Mayor"),CONCATENATE("R2C",'Mapa final'!$O$23),"")</f>
        <v/>
      </c>
      <c r="AH27" s="69" t="str">
        <f>IF(AND('Mapa final'!$Y$18="Media",'Mapa final'!$AA$18="Catastrófico"),CONCATENATE("R2C",'Mapa final'!$O$18),"")</f>
        <v/>
      </c>
      <c r="AI27" s="70" t="str">
        <f>IF(AND('Mapa final'!$Y$19="Media",'Mapa final'!$AA$19="Catastrófico"),CONCATENATE("R2C",'Mapa final'!$O$19),"")</f>
        <v/>
      </c>
      <c r="AJ27" s="70" t="str">
        <f>IF(AND('Mapa final'!$Y$20="Media",'Mapa final'!$AA$20="Catastrófico"),CONCATENATE("R2C",'Mapa final'!$O$20),"")</f>
        <v/>
      </c>
      <c r="AK27" s="70" t="str">
        <f>IF(AND('Mapa final'!$Y$21="Media",'Mapa final'!$AA$21="Catastrófico"),CONCATENATE("R2C",'Mapa final'!$O$21),"")</f>
        <v/>
      </c>
      <c r="AL27" s="70" t="str">
        <f>IF(AND('Mapa final'!$Y$22="Media",'Mapa final'!$AA$22="Catastrófico"),CONCATENATE("R2C",'Mapa final'!$O$22),"")</f>
        <v/>
      </c>
      <c r="AM27" s="71" t="str">
        <f>IF(AND('Mapa final'!$Y$23="Media",'Mapa final'!$AA$23="Catastrófico"),CONCATENATE("R2C",'Mapa final'!$O$23),"")</f>
        <v/>
      </c>
      <c r="AN27" s="97"/>
      <c r="AO27" s="492"/>
      <c r="AP27" s="493"/>
      <c r="AQ27" s="493"/>
      <c r="AR27" s="493"/>
      <c r="AS27" s="493"/>
      <c r="AT27" s="494"/>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row>
    <row r="28" spans="1:76" ht="15" customHeight="1">
      <c r="A28" s="97"/>
      <c r="B28" s="411"/>
      <c r="C28" s="411"/>
      <c r="D28" s="412"/>
      <c r="E28" s="452"/>
      <c r="F28" s="453"/>
      <c r="G28" s="453"/>
      <c r="H28" s="453"/>
      <c r="I28" s="454"/>
      <c r="J28" s="81" t="str">
        <f ca="1">IF(AND('Mapa final'!$Y$24="Media",'Mapa final'!$AA$24="Leve"),CONCATENATE("R3C",'Mapa final'!$O$24),"")</f>
        <v/>
      </c>
      <c r="K28" s="82" t="str">
        <f>IF(AND('Mapa final'!$Y$25="Media",'Mapa final'!$AA$25="Leve"),CONCATENATE("R3C",'Mapa final'!$O$25),"")</f>
        <v/>
      </c>
      <c r="L28" s="82" t="str">
        <f>IF(AND('Mapa final'!$Y$26="Media",'Mapa final'!$AA$26="Leve"),CONCATENATE("R3C",'Mapa final'!$O$26),"")</f>
        <v/>
      </c>
      <c r="M28" s="82" t="str">
        <f>IF(AND('Mapa final'!$Y$27="Media",'Mapa final'!$AA$27="Leve"),CONCATENATE("R3C",'Mapa final'!$O$27),"")</f>
        <v/>
      </c>
      <c r="N28" s="82" t="str">
        <f>IF(AND('Mapa final'!$Y$28="Media",'Mapa final'!$AA$28="Leve"),CONCATENATE("R3C",'Mapa final'!$O$28),"")</f>
        <v/>
      </c>
      <c r="O28" s="83" t="str">
        <f>IF(AND('Mapa final'!$Y$29="Media",'Mapa final'!$AA$29="Leve"),CONCATENATE("R3C",'Mapa final'!$O$29),"")</f>
        <v/>
      </c>
      <c r="P28" s="81" t="str">
        <f ca="1">IF(AND('Mapa final'!$Y$24="Media",'Mapa final'!$AA$24="Menor"),CONCATENATE("R3C",'Mapa final'!$O$24),"")</f>
        <v/>
      </c>
      <c r="Q28" s="82" t="str">
        <f>IF(AND('Mapa final'!$Y$25="Media",'Mapa final'!$AA$25="Menor"),CONCATENATE("R3C",'Mapa final'!$O$25),"")</f>
        <v/>
      </c>
      <c r="R28" s="82" t="str">
        <f>IF(AND('Mapa final'!$Y$26="Media",'Mapa final'!$AA$26="Menor"),CONCATENATE("R3C",'Mapa final'!$O$26),"")</f>
        <v/>
      </c>
      <c r="S28" s="82" t="str">
        <f>IF(AND('Mapa final'!$Y$27="Media",'Mapa final'!$AA$27="Menor"),CONCATENATE("R3C",'Mapa final'!$O$27),"")</f>
        <v/>
      </c>
      <c r="T28" s="82" t="str">
        <f>IF(AND('Mapa final'!$Y$28="Media",'Mapa final'!$AA$28="Menor"),CONCATENATE("R3C",'Mapa final'!$O$28),"")</f>
        <v/>
      </c>
      <c r="U28" s="83" t="str">
        <f>IF(AND('Mapa final'!$Y$29="Media",'Mapa final'!$AA$29="Menor"),CONCATENATE("R3C",'Mapa final'!$O$29),"")</f>
        <v/>
      </c>
      <c r="V28" s="81" t="str">
        <f ca="1">IF(AND('Mapa final'!$Y$24="Media",'Mapa final'!$AA$24="Moderado"),CONCATENATE("R3C",'Mapa final'!$O$24),"")</f>
        <v/>
      </c>
      <c r="W28" s="82" t="str">
        <f>IF(AND('Mapa final'!$Y$25="Media",'Mapa final'!$AA$25="Moderado"),CONCATENATE("R3C",'Mapa final'!$O$25),"")</f>
        <v/>
      </c>
      <c r="X28" s="82" t="str">
        <f>IF(AND('Mapa final'!$Y$26="Media",'Mapa final'!$AA$26="Moderado"),CONCATENATE("R3C",'Mapa final'!$O$26),"")</f>
        <v/>
      </c>
      <c r="Y28" s="82" t="str">
        <f>IF(AND('Mapa final'!$Y$27="Media",'Mapa final'!$AA$27="Moderado"),CONCATENATE("R3C",'Mapa final'!$O$27),"")</f>
        <v/>
      </c>
      <c r="Z28" s="82" t="str">
        <f>IF(AND('Mapa final'!$Y$28="Media",'Mapa final'!$AA$28="Moderado"),CONCATENATE("R3C",'Mapa final'!$O$28),"")</f>
        <v/>
      </c>
      <c r="AA28" s="83" t="str">
        <f>IF(AND('Mapa final'!$Y$29="Media",'Mapa final'!$AA$29="Moderado"),CONCATENATE("R3C",'Mapa final'!$O$29),"")</f>
        <v/>
      </c>
      <c r="AB28" s="66" t="str">
        <f ca="1">IF(AND('Mapa final'!$Y$24="Media",'Mapa final'!$AA$24="Mayor"),CONCATENATE("R3C",'Mapa final'!$O$24),"")</f>
        <v/>
      </c>
      <c r="AC28" s="67" t="str">
        <f>IF(AND('Mapa final'!$Y$25="Media",'Mapa final'!$AA$25="Mayor"),CONCATENATE("R3C",'Mapa final'!$O$25),"")</f>
        <v/>
      </c>
      <c r="AD28" s="67" t="str">
        <f>IF(AND('Mapa final'!$Y$26="Media",'Mapa final'!$AA$26="Mayor"),CONCATENATE("R3C",'Mapa final'!$O$26),"")</f>
        <v/>
      </c>
      <c r="AE28" s="67" t="str">
        <f>IF(AND('Mapa final'!$Y$27="Media",'Mapa final'!$AA$27="Mayor"),CONCATENATE("R3C",'Mapa final'!$O$27),"")</f>
        <v/>
      </c>
      <c r="AF28" s="67" t="str">
        <f>IF(AND('Mapa final'!$Y$28="Media",'Mapa final'!$AA$28="Mayor"),CONCATENATE("R3C",'Mapa final'!$O$28),"")</f>
        <v/>
      </c>
      <c r="AG28" s="68" t="str">
        <f>IF(AND('Mapa final'!$Y$29="Media",'Mapa final'!$AA$29="Mayor"),CONCATENATE("R3C",'Mapa final'!$O$29),"")</f>
        <v/>
      </c>
      <c r="AH28" s="69" t="str">
        <f ca="1">IF(AND('Mapa final'!$Y$24="Media",'Mapa final'!$AA$24="Catastrófico"),CONCATENATE("R3C",'Mapa final'!$O$24),"")</f>
        <v/>
      </c>
      <c r="AI28" s="70" t="str">
        <f>IF(AND('Mapa final'!$Y$25="Media",'Mapa final'!$AA$25="Catastrófico"),CONCATENATE("R3C",'Mapa final'!$O$25),"")</f>
        <v/>
      </c>
      <c r="AJ28" s="70" t="str">
        <f>IF(AND('Mapa final'!$Y$26="Media",'Mapa final'!$AA$26="Catastrófico"),CONCATENATE("R3C",'Mapa final'!$O$26),"")</f>
        <v/>
      </c>
      <c r="AK28" s="70" t="str">
        <f>IF(AND('Mapa final'!$Y$27="Media",'Mapa final'!$AA$27="Catastrófico"),CONCATENATE("R3C",'Mapa final'!$O$27),"")</f>
        <v/>
      </c>
      <c r="AL28" s="70" t="str">
        <f>IF(AND('Mapa final'!$Y$28="Media",'Mapa final'!$AA$28="Catastrófico"),CONCATENATE("R3C",'Mapa final'!$O$28),"")</f>
        <v/>
      </c>
      <c r="AM28" s="71" t="str">
        <f>IF(AND('Mapa final'!$Y$29="Media",'Mapa final'!$AA$29="Catastrófico"),CONCATENATE("R3C",'Mapa final'!$O$29),"")</f>
        <v/>
      </c>
      <c r="AN28" s="97"/>
      <c r="AO28" s="492"/>
      <c r="AP28" s="493"/>
      <c r="AQ28" s="493"/>
      <c r="AR28" s="493"/>
      <c r="AS28" s="493"/>
      <c r="AT28" s="494"/>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ht="15" customHeight="1">
      <c r="A29" s="97"/>
      <c r="B29" s="411"/>
      <c r="C29" s="411"/>
      <c r="D29" s="412"/>
      <c r="E29" s="452"/>
      <c r="F29" s="453"/>
      <c r="G29" s="453"/>
      <c r="H29" s="453"/>
      <c r="I29" s="454"/>
      <c r="J29" s="81" t="str">
        <f ca="1">IF(AND('Mapa final'!$Y$30="Media",'Mapa final'!$AA$30="Leve"),CONCATENATE("R4C",'Mapa final'!$O$30),"")</f>
        <v/>
      </c>
      <c r="K29" s="82" t="str">
        <f>IF(AND('Mapa final'!$Y$31="Media",'Mapa final'!$AA$31="Leve"),CONCATENATE("R4C",'Mapa final'!$O$31),"")</f>
        <v/>
      </c>
      <c r="L29" s="82" t="str">
        <f>IF(AND('Mapa final'!$Y$32="Media",'Mapa final'!$AA$32="Leve"),CONCATENATE("R4C",'Mapa final'!$O$32),"")</f>
        <v/>
      </c>
      <c r="M29" s="82" t="str">
        <f>IF(AND('Mapa final'!$Y$33="Media",'Mapa final'!$AA$33="Leve"),CONCATENATE("R4C",'Mapa final'!$O$33),"")</f>
        <v/>
      </c>
      <c r="N29" s="82" t="str">
        <f>IF(AND('Mapa final'!$Y$34="Media",'Mapa final'!$AA$34="Leve"),CONCATENATE("R4C",'Mapa final'!$O$34),"")</f>
        <v/>
      </c>
      <c r="O29" s="83" t="str">
        <f>IF(AND('Mapa final'!$Y$35="Media",'Mapa final'!$AA$35="Leve"),CONCATENATE("R4C",'Mapa final'!$O$35),"")</f>
        <v/>
      </c>
      <c r="P29" s="81" t="str">
        <f ca="1">IF(AND('Mapa final'!$Y$30="Media",'Mapa final'!$AA$30="Menor"),CONCATENATE("R4C",'Mapa final'!$O$30),"")</f>
        <v/>
      </c>
      <c r="Q29" s="82" t="str">
        <f>IF(AND('Mapa final'!$Y$31="Media",'Mapa final'!$AA$31="Menor"),CONCATENATE("R4C",'Mapa final'!$O$31),"")</f>
        <v/>
      </c>
      <c r="R29" s="82" t="str">
        <f>IF(AND('Mapa final'!$Y$32="Media",'Mapa final'!$AA$32="Menor"),CONCATENATE("R4C",'Mapa final'!$O$32),"")</f>
        <v/>
      </c>
      <c r="S29" s="82" t="str">
        <f>IF(AND('Mapa final'!$Y$33="Media",'Mapa final'!$AA$33="Menor"),CONCATENATE("R4C",'Mapa final'!$O$33),"")</f>
        <v/>
      </c>
      <c r="T29" s="82" t="str">
        <f>IF(AND('Mapa final'!$Y$34="Media",'Mapa final'!$AA$34="Menor"),CONCATENATE("R4C",'Mapa final'!$O$34),"")</f>
        <v/>
      </c>
      <c r="U29" s="83" t="str">
        <f>IF(AND('Mapa final'!$Y$35="Media",'Mapa final'!$AA$35="Menor"),CONCATENATE("R4C",'Mapa final'!$O$35),"")</f>
        <v/>
      </c>
      <c r="V29" s="81" t="str">
        <f ca="1">IF(AND('Mapa final'!$Y$30="Media",'Mapa final'!$AA$30="Moderado"),CONCATENATE("R4C",'Mapa final'!$O$30),"")</f>
        <v/>
      </c>
      <c r="W29" s="82" t="str">
        <f>IF(AND('Mapa final'!$Y$31="Media",'Mapa final'!$AA$31="Moderado"),CONCATENATE("R4C",'Mapa final'!$O$31),"")</f>
        <v/>
      </c>
      <c r="X29" s="82" t="str">
        <f>IF(AND('Mapa final'!$Y$32="Media",'Mapa final'!$AA$32="Moderado"),CONCATENATE("R4C",'Mapa final'!$O$32),"")</f>
        <v/>
      </c>
      <c r="Y29" s="82" t="str">
        <f>IF(AND('Mapa final'!$Y$33="Media",'Mapa final'!$AA$33="Moderado"),CONCATENATE("R4C",'Mapa final'!$O$33),"")</f>
        <v/>
      </c>
      <c r="Z29" s="82" t="str">
        <f>IF(AND('Mapa final'!$Y$34="Media",'Mapa final'!$AA$34="Moderado"),CONCATENATE("R4C",'Mapa final'!$O$34),"")</f>
        <v/>
      </c>
      <c r="AA29" s="83" t="str">
        <f>IF(AND('Mapa final'!$Y$35="Media",'Mapa final'!$AA$35="Moderado"),CONCATENATE("R4C",'Mapa final'!$O$35),"")</f>
        <v/>
      </c>
      <c r="AB29" s="66" t="str">
        <f ca="1">IF(AND('Mapa final'!$Y$30="Media",'Mapa final'!$AA$30="Mayor"),CONCATENATE("R4C",'Mapa final'!$O$30),"")</f>
        <v/>
      </c>
      <c r="AC29" s="67" t="str">
        <f>IF(AND('Mapa final'!$Y$31="Media",'Mapa final'!$AA$31="Mayor"),CONCATENATE("R4C",'Mapa final'!$O$31),"")</f>
        <v/>
      </c>
      <c r="AD29" s="67" t="str">
        <f>IF(AND('Mapa final'!$Y$32="Media",'Mapa final'!$AA$32="Mayor"),CONCATENATE("R4C",'Mapa final'!$O$32),"")</f>
        <v/>
      </c>
      <c r="AE29" s="67" t="str">
        <f>IF(AND('Mapa final'!$Y$33="Media",'Mapa final'!$AA$33="Mayor"),CONCATENATE("R4C",'Mapa final'!$O$33),"")</f>
        <v/>
      </c>
      <c r="AF29" s="67" t="str">
        <f>IF(AND('Mapa final'!$Y$34="Media",'Mapa final'!$AA$34="Mayor"),CONCATENATE("R4C",'Mapa final'!$O$34),"")</f>
        <v/>
      </c>
      <c r="AG29" s="68" t="str">
        <f>IF(AND('Mapa final'!$Y$35="Media",'Mapa final'!$AA$35="Mayor"),CONCATENATE("R4C",'Mapa final'!$O$35),"")</f>
        <v/>
      </c>
      <c r="AH29" s="69" t="str">
        <f ca="1">IF(AND('Mapa final'!$Y$30="Media",'Mapa final'!$AA$30="Catastrófico"),CONCATENATE("R4C",'Mapa final'!$O$30),"")</f>
        <v/>
      </c>
      <c r="AI29" s="70" t="str">
        <f>IF(AND('Mapa final'!$Y$31="Media",'Mapa final'!$AA$31="Catastrófico"),CONCATENATE("R4C",'Mapa final'!$O$31),"")</f>
        <v/>
      </c>
      <c r="AJ29" s="70" t="str">
        <f>IF(AND('Mapa final'!$Y$32="Media",'Mapa final'!$AA$32="Catastrófico"),CONCATENATE("R4C",'Mapa final'!$O$32),"")</f>
        <v/>
      </c>
      <c r="AK29" s="70" t="str">
        <f>IF(AND('Mapa final'!$Y$33="Media",'Mapa final'!$AA$33="Catastrófico"),CONCATENATE("R4C",'Mapa final'!$O$33),"")</f>
        <v/>
      </c>
      <c r="AL29" s="70" t="str">
        <f>IF(AND('Mapa final'!$Y$34="Media",'Mapa final'!$AA$34="Catastrófico"),CONCATENATE("R4C",'Mapa final'!$O$34),"")</f>
        <v/>
      </c>
      <c r="AM29" s="71" t="str">
        <f>IF(AND('Mapa final'!$Y$35="Media",'Mapa final'!$AA$35="Catastrófico"),CONCATENATE("R4C",'Mapa final'!$O$35),"")</f>
        <v/>
      </c>
      <c r="AN29" s="97"/>
      <c r="AO29" s="492"/>
      <c r="AP29" s="493"/>
      <c r="AQ29" s="493"/>
      <c r="AR29" s="493"/>
      <c r="AS29" s="493"/>
      <c r="AT29" s="494"/>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row>
    <row r="30" spans="1:76" ht="15" customHeight="1">
      <c r="A30" s="97"/>
      <c r="B30" s="411"/>
      <c r="C30" s="411"/>
      <c r="D30" s="412"/>
      <c r="E30" s="452"/>
      <c r="F30" s="453"/>
      <c r="G30" s="453"/>
      <c r="H30" s="453"/>
      <c r="I30" s="454"/>
      <c r="J30" s="81" t="str">
        <f ca="1">IF(AND('Mapa final'!$Y$36="Media",'Mapa final'!$AA$36="Leve"),CONCATENATE("R5C",'Mapa final'!$O$36),"")</f>
        <v/>
      </c>
      <c r="K30" s="82" t="str">
        <f>IF(AND('Mapa final'!$Y$37="Media",'Mapa final'!$AA$37="Leve"),CONCATENATE("R5C",'Mapa final'!$O$37),"")</f>
        <v/>
      </c>
      <c r="L30" s="82" t="str">
        <f>IF(AND('Mapa final'!$Y$38="Media",'Mapa final'!$AA$38="Leve"),CONCATENATE("R5C",'Mapa final'!$O$38),"")</f>
        <v/>
      </c>
      <c r="M30" s="82" t="str">
        <f>IF(AND('Mapa final'!$Y$39="Media",'Mapa final'!$AA$39="Leve"),CONCATENATE("R5C",'Mapa final'!$O$39),"")</f>
        <v/>
      </c>
      <c r="N30" s="82" t="str">
        <f>IF(AND('Mapa final'!$Y$40="Media",'Mapa final'!$AA$40="Leve"),CONCATENATE("R5C",'Mapa final'!$O$40),"")</f>
        <v/>
      </c>
      <c r="O30" s="83" t="str">
        <f>IF(AND('Mapa final'!$Y$41="Media",'Mapa final'!$AA$41="Leve"),CONCATENATE("R5C",'Mapa final'!$O$41),"")</f>
        <v/>
      </c>
      <c r="P30" s="81" t="str">
        <f ca="1">IF(AND('Mapa final'!$Y$36="Media",'Mapa final'!$AA$36="Menor"),CONCATENATE("R5C",'Mapa final'!$O$36),"")</f>
        <v/>
      </c>
      <c r="Q30" s="82" t="str">
        <f>IF(AND('Mapa final'!$Y$37="Media",'Mapa final'!$AA$37="Menor"),CONCATENATE("R5C",'Mapa final'!$O$37),"")</f>
        <v/>
      </c>
      <c r="R30" s="82" t="str">
        <f>IF(AND('Mapa final'!$Y$38="Media",'Mapa final'!$AA$38="Menor"),CONCATENATE("R5C",'Mapa final'!$O$38),"")</f>
        <v/>
      </c>
      <c r="S30" s="82" t="str">
        <f>IF(AND('Mapa final'!$Y$39="Media",'Mapa final'!$AA$39="Menor"),CONCATENATE("R5C",'Mapa final'!$O$39),"")</f>
        <v/>
      </c>
      <c r="T30" s="82" t="str">
        <f>IF(AND('Mapa final'!$Y$40="Media",'Mapa final'!$AA$40="Menor"),CONCATENATE("R5C",'Mapa final'!$O$40),"")</f>
        <v/>
      </c>
      <c r="U30" s="83" t="str">
        <f>IF(AND('Mapa final'!$Y$41="Media",'Mapa final'!$AA$41="Menor"),CONCATENATE("R5C",'Mapa final'!$O$41),"")</f>
        <v/>
      </c>
      <c r="V30" s="81" t="str">
        <f ca="1">IF(AND('Mapa final'!$Y$36="Media",'Mapa final'!$AA$36="Moderado"),CONCATENATE("R5C",'Mapa final'!$O$36),"")</f>
        <v/>
      </c>
      <c r="W30" s="82" t="str">
        <f>IF(AND('Mapa final'!$Y$37="Media",'Mapa final'!$AA$37="Moderado"),CONCATENATE("R5C",'Mapa final'!$O$37),"")</f>
        <v/>
      </c>
      <c r="X30" s="82" t="str">
        <f>IF(AND('Mapa final'!$Y$38="Media",'Mapa final'!$AA$38="Moderado"),CONCATENATE("R5C",'Mapa final'!$O$38),"")</f>
        <v/>
      </c>
      <c r="Y30" s="82" t="str">
        <f>IF(AND('Mapa final'!$Y$39="Media",'Mapa final'!$AA$39="Moderado"),CONCATENATE("R5C",'Mapa final'!$O$39),"")</f>
        <v/>
      </c>
      <c r="Z30" s="82" t="str">
        <f>IF(AND('Mapa final'!$Y$40="Media",'Mapa final'!$AA$40="Moderado"),CONCATENATE("R5C",'Mapa final'!$O$40),"")</f>
        <v/>
      </c>
      <c r="AA30" s="83" t="str">
        <f>IF(AND('Mapa final'!$Y$41="Media",'Mapa final'!$AA$41="Moderado"),CONCATENATE("R5C",'Mapa final'!$O$41),"")</f>
        <v/>
      </c>
      <c r="AB30" s="66" t="str">
        <f ca="1">IF(AND('Mapa final'!$Y$36="Media",'Mapa final'!$AA$36="Mayor"),CONCATENATE("R5C",'Mapa final'!$O$36),"")</f>
        <v/>
      </c>
      <c r="AC30" s="67" t="str">
        <f>IF(AND('Mapa final'!$Y$37="Media",'Mapa final'!$AA$37="Mayor"),CONCATENATE("R5C",'Mapa final'!$O$37),"")</f>
        <v/>
      </c>
      <c r="AD30" s="67" t="str">
        <f>IF(AND('Mapa final'!$Y$38="Media",'Mapa final'!$AA$38="Mayor"),CONCATENATE("R5C",'Mapa final'!$O$38),"")</f>
        <v/>
      </c>
      <c r="AE30" s="67" t="str">
        <f>IF(AND('Mapa final'!$Y$39="Media",'Mapa final'!$AA$39="Mayor"),CONCATENATE("R5C",'Mapa final'!$O$39),"")</f>
        <v/>
      </c>
      <c r="AF30" s="67" t="str">
        <f>IF(AND('Mapa final'!$Y$40="Media",'Mapa final'!$AA$40="Mayor"),CONCATENATE("R5C",'Mapa final'!$O$40),"")</f>
        <v/>
      </c>
      <c r="AG30" s="68" t="str">
        <f>IF(AND('Mapa final'!$Y$41="Media",'Mapa final'!$AA$41="Mayor"),CONCATENATE("R5C",'Mapa final'!$O$41),"")</f>
        <v/>
      </c>
      <c r="AH30" s="69" t="str">
        <f ca="1">IF(AND('Mapa final'!$Y$36="Media",'Mapa final'!$AA$36="Catastrófico"),CONCATENATE("R5C",'Mapa final'!$O$36),"")</f>
        <v/>
      </c>
      <c r="AI30" s="70" t="str">
        <f>IF(AND('Mapa final'!$Y$37="Media",'Mapa final'!$AA$37="Catastrófico"),CONCATENATE("R5C",'Mapa final'!$O$37),"")</f>
        <v/>
      </c>
      <c r="AJ30" s="70" t="str">
        <f>IF(AND('Mapa final'!$Y$38="Media",'Mapa final'!$AA$38="Catastrófico"),CONCATENATE("R5C",'Mapa final'!$O$38),"")</f>
        <v/>
      </c>
      <c r="AK30" s="70" t="str">
        <f>IF(AND('Mapa final'!$Y$39="Media",'Mapa final'!$AA$39="Catastrófico"),CONCATENATE("R5C",'Mapa final'!$O$39),"")</f>
        <v/>
      </c>
      <c r="AL30" s="70" t="str">
        <f>IF(AND('Mapa final'!$Y$40="Media",'Mapa final'!$AA$40="Catastrófico"),CONCATENATE("R5C",'Mapa final'!$O$40),"")</f>
        <v/>
      </c>
      <c r="AM30" s="71" t="str">
        <f>IF(AND('Mapa final'!$Y$41="Media",'Mapa final'!$AA$41="Catastrófico"),CONCATENATE("R5C",'Mapa final'!$O$41),"")</f>
        <v/>
      </c>
      <c r="AN30" s="97"/>
      <c r="AO30" s="492"/>
      <c r="AP30" s="493"/>
      <c r="AQ30" s="493"/>
      <c r="AR30" s="493"/>
      <c r="AS30" s="493"/>
      <c r="AT30" s="494"/>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row>
    <row r="31" spans="1:76" ht="15" customHeight="1">
      <c r="A31" s="97"/>
      <c r="B31" s="411"/>
      <c r="C31" s="411"/>
      <c r="D31" s="412"/>
      <c r="E31" s="452"/>
      <c r="F31" s="453"/>
      <c r="G31" s="453"/>
      <c r="H31" s="453"/>
      <c r="I31" s="454"/>
      <c r="J31" s="81" t="str">
        <f ca="1">IF(AND('Mapa final'!$Y$42="Media",'Mapa final'!$AA$42="Leve"),CONCATENATE("R6C",'Mapa final'!$O$42),"")</f>
        <v/>
      </c>
      <c r="K31" s="82" t="str">
        <f>IF(AND('Mapa final'!$Y$43="Media",'Mapa final'!$AA$43="Leve"),CONCATENATE("R6C",'Mapa final'!$O$43),"")</f>
        <v/>
      </c>
      <c r="L31" s="82" t="str">
        <f>IF(AND('Mapa final'!$Y$44="Media",'Mapa final'!$AA$44="Leve"),CONCATENATE("R6C",'Mapa final'!$O$44),"")</f>
        <v/>
      </c>
      <c r="M31" s="82" t="str">
        <f>IF(AND('Mapa final'!$Y$45="Media",'Mapa final'!$AA$45="Leve"),CONCATENATE("R6C",'Mapa final'!$O$45),"")</f>
        <v/>
      </c>
      <c r="N31" s="82" t="str">
        <f>IF(AND('Mapa final'!$Y$46="Media",'Mapa final'!$AA$46="Leve"),CONCATENATE("R6C",'Mapa final'!$O$46),"")</f>
        <v/>
      </c>
      <c r="O31" s="83" t="str">
        <f>IF(AND('Mapa final'!$Y$47="Media",'Mapa final'!$AA$47="Leve"),CONCATENATE("R6C",'Mapa final'!$O$47),"")</f>
        <v/>
      </c>
      <c r="P31" s="81" t="str">
        <f ca="1">IF(AND('Mapa final'!$Y$42="Media",'Mapa final'!$AA$42="Menor"),CONCATENATE("R6C",'Mapa final'!$O$42),"")</f>
        <v/>
      </c>
      <c r="Q31" s="82" t="str">
        <f>IF(AND('Mapa final'!$Y$43="Media",'Mapa final'!$AA$43="Menor"),CONCATENATE("R6C",'Mapa final'!$O$43),"")</f>
        <v/>
      </c>
      <c r="R31" s="82" t="str">
        <f>IF(AND('Mapa final'!$Y$44="Media",'Mapa final'!$AA$44="Menor"),CONCATENATE("R6C",'Mapa final'!$O$44),"")</f>
        <v/>
      </c>
      <c r="S31" s="82" t="str">
        <f>IF(AND('Mapa final'!$Y$45="Media",'Mapa final'!$AA$45="Menor"),CONCATENATE("R6C",'Mapa final'!$O$45),"")</f>
        <v/>
      </c>
      <c r="T31" s="82" t="str">
        <f>IF(AND('Mapa final'!$Y$46="Media",'Mapa final'!$AA$46="Menor"),CONCATENATE("R6C",'Mapa final'!$O$46),"")</f>
        <v/>
      </c>
      <c r="U31" s="83" t="str">
        <f>IF(AND('Mapa final'!$Y$47="Media",'Mapa final'!$AA$47="Menor"),CONCATENATE("R6C",'Mapa final'!$O$47),"")</f>
        <v/>
      </c>
      <c r="V31" s="81" t="str">
        <f ca="1">IF(AND('Mapa final'!$Y$42="Media",'Mapa final'!$AA$42="Moderado"),CONCATENATE("R6C",'Mapa final'!$O$42),"")</f>
        <v/>
      </c>
      <c r="W31" s="82" t="str">
        <f>IF(AND('Mapa final'!$Y$43="Media",'Mapa final'!$AA$43="Moderado"),CONCATENATE("R6C",'Mapa final'!$O$43),"")</f>
        <v/>
      </c>
      <c r="X31" s="82" t="str">
        <f>IF(AND('Mapa final'!$Y$44="Media",'Mapa final'!$AA$44="Moderado"),CONCATENATE("R6C",'Mapa final'!$O$44),"")</f>
        <v/>
      </c>
      <c r="Y31" s="82" t="str">
        <f>IF(AND('Mapa final'!$Y$45="Media",'Mapa final'!$AA$45="Moderado"),CONCATENATE("R6C",'Mapa final'!$O$45),"")</f>
        <v/>
      </c>
      <c r="Z31" s="82" t="str">
        <f>IF(AND('Mapa final'!$Y$46="Media",'Mapa final'!$AA$46="Moderado"),CONCATENATE("R6C",'Mapa final'!$O$46),"")</f>
        <v/>
      </c>
      <c r="AA31" s="83" t="str">
        <f>IF(AND('Mapa final'!$Y$47="Media",'Mapa final'!$AA$47="Moderado"),CONCATENATE("R6C",'Mapa final'!$O$47),"")</f>
        <v/>
      </c>
      <c r="AB31" s="66" t="str">
        <f ca="1">IF(AND('Mapa final'!$Y$42="Media",'Mapa final'!$AA$42="Mayor"),CONCATENATE("R6C",'Mapa final'!$O$42),"")</f>
        <v>R6C1</v>
      </c>
      <c r="AC31" s="67" t="str">
        <f>IF(AND('Mapa final'!$Y$43="Media",'Mapa final'!$AA$43="Mayor"),CONCATENATE("R6C",'Mapa final'!$O$43),"")</f>
        <v/>
      </c>
      <c r="AD31" s="67" t="str">
        <f>IF(AND('Mapa final'!$Y$44="Media",'Mapa final'!$AA$44="Mayor"),CONCATENATE("R6C",'Mapa final'!$O$44),"")</f>
        <v/>
      </c>
      <c r="AE31" s="67" t="str">
        <f>IF(AND('Mapa final'!$Y$45="Media",'Mapa final'!$AA$45="Mayor"),CONCATENATE("R6C",'Mapa final'!$O$45),"")</f>
        <v/>
      </c>
      <c r="AF31" s="67" t="str">
        <f>IF(AND('Mapa final'!$Y$46="Media",'Mapa final'!$AA$46="Mayor"),CONCATENATE("R6C",'Mapa final'!$O$46),"")</f>
        <v/>
      </c>
      <c r="AG31" s="68" t="str">
        <f>IF(AND('Mapa final'!$Y$47="Media",'Mapa final'!$AA$47="Mayor"),CONCATENATE("R6C",'Mapa final'!$O$47),"")</f>
        <v/>
      </c>
      <c r="AH31" s="69" t="str">
        <f ca="1">IF(AND('Mapa final'!$Y$42="Media",'Mapa final'!$AA$42="Catastrófico"),CONCATENATE("R6C",'Mapa final'!$O$42),"")</f>
        <v/>
      </c>
      <c r="AI31" s="70" t="str">
        <f>IF(AND('Mapa final'!$Y$43="Media",'Mapa final'!$AA$43="Catastrófico"),CONCATENATE("R6C",'Mapa final'!$O$43),"")</f>
        <v/>
      </c>
      <c r="AJ31" s="70" t="str">
        <f>IF(AND('Mapa final'!$Y$44="Media",'Mapa final'!$AA$44="Catastrófico"),CONCATENATE("R6C",'Mapa final'!$O$44),"")</f>
        <v/>
      </c>
      <c r="AK31" s="70" t="str">
        <f>IF(AND('Mapa final'!$Y$45="Media",'Mapa final'!$AA$45="Catastrófico"),CONCATENATE("R6C",'Mapa final'!$O$45),"")</f>
        <v/>
      </c>
      <c r="AL31" s="70" t="str">
        <f>IF(AND('Mapa final'!$Y$46="Media",'Mapa final'!$AA$46="Catastrófico"),CONCATENATE("R6C",'Mapa final'!$O$46),"")</f>
        <v/>
      </c>
      <c r="AM31" s="71" t="str">
        <f>IF(AND('Mapa final'!$Y$47="Media",'Mapa final'!$AA$47="Catastrófico"),CONCATENATE("R6C",'Mapa final'!$O$47),"")</f>
        <v/>
      </c>
      <c r="AN31" s="97"/>
      <c r="AO31" s="492"/>
      <c r="AP31" s="493"/>
      <c r="AQ31" s="493"/>
      <c r="AR31" s="493"/>
      <c r="AS31" s="493"/>
      <c r="AT31" s="494"/>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row>
    <row r="32" spans="1:76" ht="15" customHeight="1">
      <c r="A32" s="97"/>
      <c r="B32" s="411"/>
      <c r="C32" s="411"/>
      <c r="D32" s="412"/>
      <c r="E32" s="452"/>
      <c r="F32" s="453"/>
      <c r="G32" s="453"/>
      <c r="H32" s="453"/>
      <c r="I32" s="454"/>
      <c r="J32" s="81" t="str">
        <f ca="1">IF(AND('Mapa final'!$Y$48="Media",'Mapa final'!$AA$48="Leve"),CONCATENATE("R7C",'Mapa final'!$O$48),"")</f>
        <v/>
      </c>
      <c r="K32" s="82" t="str">
        <f>IF(AND('Mapa final'!$Y$49="Media",'Mapa final'!$AA$49="Leve"),CONCATENATE("R7C",'Mapa final'!$O$49),"")</f>
        <v/>
      </c>
      <c r="L32" s="82" t="str">
        <f>IF(AND('Mapa final'!$Y$50="Media",'Mapa final'!$AA$50="Leve"),CONCATENATE("R7C",'Mapa final'!$O$50),"")</f>
        <v/>
      </c>
      <c r="M32" s="82" t="str">
        <f>IF(AND('Mapa final'!$Y$51="Media",'Mapa final'!$AA$51="Leve"),CONCATENATE("R7C",'Mapa final'!$O$51),"")</f>
        <v/>
      </c>
      <c r="N32" s="82" t="str">
        <f>IF(AND('Mapa final'!$Y$52="Media",'Mapa final'!$AA$52="Leve"),CONCATENATE("R7C",'Mapa final'!$O$52),"")</f>
        <v/>
      </c>
      <c r="O32" s="83" t="str">
        <f>IF(AND('Mapa final'!$Y$53="Media",'Mapa final'!$AA$53="Leve"),CONCATENATE("R7C",'Mapa final'!$O$53),"")</f>
        <v/>
      </c>
      <c r="P32" s="81" t="str">
        <f ca="1">IF(AND('Mapa final'!$Y$48="Media",'Mapa final'!$AA$48="Menor"),CONCATENATE("R7C",'Mapa final'!$O$48),"")</f>
        <v/>
      </c>
      <c r="Q32" s="82" t="str">
        <f>IF(AND('Mapa final'!$Y$49="Media",'Mapa final'!$AA$49="Menor"),CONCATENATE("R7C",'Mapa final'!$O$49),"")</f>
        <v/>
      </c>
      <c r="R32" s="82" t="str">
        <f>IF(AND('Mapa final'!$Y$50="Media",'Mapa final'!$AA$50="Menor"),CONCATENATE("R7C",'Mapa final'!$O$50),"")</f>
        <v/>
      </c>
      <c r="S32" s="82" t="str">
        <f>IF(AND('Mapa final'!$Y$51="Media",'Mapa final'!$AA$51="Menor"),CONCATENATE("R7C",'Mapa final'!$O$51),"")</f>
        <v/>
      </c>
      <c r="T32" s="82" t="str">
        <f>IF(AND('Mapa final'!$Y$52="Media",'Mapa final'!$AA$52="Menor"),CONCATENATE("R7C",'Mapa final'!$O$52),"")</f>
        <v/>
      </c>
      <c r="U32" s="83" t="str">
        <f>IF(AND('Mapa final'!$Y$53="Media",'Mapa final'!$AA$53="Menor"),CONCATENATE("R7C",'Mapa final'!$O$53),"")</f>
        <v/>
      </c>
      <c r="V32" s="81" t="str">
        <f ca="1">IF(AND('Mapa final'!$Y$48="Media",'Mapa final'!$AA$48="Moderado"),CONCATENATE("R7C",'Mapa final'!$O$48),"")</f>
        <v/>
      </c>
      <c r="W32" s="82" t="str">
        <f>IF(AND('Mapa final'!$Y$49="Media",'Mapa final'!$AA$49="Moderado"),CONCATENATE("R7C",'Mapa final'!$O$49),"")</f>
        <v/>
      </c>
      <c r="X32" s="82" t="str">
        <f>IF(AND('Mapa final'!$Y$50="Media",'Mapa final'!$AA$50="Moderado"),CONCATENATE("R7C",'Mapa final'!$O$50),"")</f>
        <v/>
      </c>
      <c r="Y32" s="82" t="str">
        <f>IF(AND('Mapa final'!$Y$51="Media",'Mapa final'!$AA$51="Moderado"),CONCATENATE("R7C",'Mapa final'!$O$51),"")</f>
        <v/>
      </c>
      <c r="Z32" s="82" t="str">
        <f>IF(AND('Mapa final'!$Y$52="Media",'Mapa final'!$AA$52="Moderado"),CONCATENATE("R7C",'Mapa final'!$O$52),"")</f>
        <v/>
      </c>
      <c r="AA32" s="83" t="str">
        <f>IF(AND('Mapa final'!$Y$53="Media",'Mapa final'!$AA$53="Moderado"),CONCATENATE("R7C",'Mapa final'!$O$53),"")</f>
        <v/>
      </c>
      <c r="AB32" s="66" t="str">
        <f ca="1">IF(AND('Mapa final'!$Y$48="Media",'Mapa final'!$AA$48="Mayor"),CONCATENATE("R7C",'Mapa final'!$O$48),"")</f>
        <v/>
      </c>
      <c r="AC32" s="67" t="str">
        <f>IF(AND('Mapa final'!$Y$49="Media",'Mapa final'!$AA$49="Mayor"),CONCATENATE("R7C",'Mapa final'!$O$49),"")</f>
        <v/>
      </c>
      <c r="AD32" s="67" t="str">
        <f>IF(AND('Mapa final'!$Y$50="Media",'Mapa final'!$AA$50="Mayor"),CONCATENATE("R7C",'Mapa final'!$O$50),"")</f>
        <v/>
      </c>
      <c r="AE32" s="67" t="str">
        <f>IF(AND('Mapa final'!$Y$51="Media",'Mapa final'!$AA$51="Mayor"),CONCATENATE("R7C",'Mapa final'!$O$51),"")</f>
        <v/>
      </c>
      <c r="AF32" s="67" t="str">
        <f>IF(AND('Mapa final'!$Y$52="Media",'Mapa final'!$AA$52="Mayor"),CONCATENATE("R7C",'Mapa final'!$O$52),"")</f>
        <v/>
      </c>
      <c r="AG32" s="68" t="str">
        <f>IF(AND('Mapa final'!$Y$53="Media",'Mapa final'!$AA$53="Mayor"),CONCATENATE("R7C",'Mapa final'!$O$53),"")</f>
        <v/>
      </c>
      <c r="AH32" s="69" t="str">
        <f ca="1">IF(AND('Mapa final'!$Y$48="Media",'Mapa final'!$AA$48="Catastrófico"),CONCATENATE("R7C",'Mapa final'!$O$48),"")</f>
        <v/>
      </c>
      <c r="AI32" s="70" t="str">
        <f>IF(AND('Mapa final'!$Y$49="Media",'Mapa final'!$AA$49="Catastrófico"),CONCATENATE("R7C",'Mapa final'!$O$49),"")</f>
        <v/>
      </c>
      <c r="AJ32" s="70" t="str">
        <f>IF(AND('Mapa final'!$Y$50="Media",'Mapa final'!$AA$50="Catastrófico"),CONCATENATE("R7C",'Mapa final'!$O$50),"")</f>
        <v/>
      </c>
      <c r="AK32" s="70" t="str">
        <f>IF(AND('Mapa final'!$Y$51="Media",'Mapa final'!$AA$51="Catastrófico"),CONCATENATE("R7C",'Mapa final'!$O$51),"")</f>
        <v/>
      </c>
      <c r="AL32" s="70" t="str">
        <f>IF(AND('Mapa final'!$Y$52="Media",'Mapa final'!$AA$52="Catastrófico"),CONCATENATE("R7C",'Mapa final'!$O$52),"")</f>
        <v/>
      </c>
      <c r="AM32" s="71" t="str">
        <f>IF(AND('Mapa final'!$Y$53="Media",'Mapa final'!$AA$53="Catastrófico"),CONCATENATE("R7C",'Mapa final'!$O$53),"")</f>
        <v/>
      </c>
      <c r="AN32" s="97"/>
      <c r="AO32" s="492"/>
      <c r="AP32" s="493"/>
      <c r="AQ32" s="493"/>
      <c r="AR32" s="493"/>
      <c r="AS32" s="493"/>
      <c r="AT32" s="494"/>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row>
    <row r="33" spans="1:80" ht="15" customHeight="1">
      <c r="A33" s="97"/>
      <c r="B33" s="411"/>
      <c r="C33" s="411"/>
      <c r="D33" s="412"/>
      <c r="E33" s="452"/>
      <c r="F33" s="453"/>
      <c r="G33" s="453"/>
      <c r="H33" s="453"/>
      <c r="I33" s="454"/>
      <c r="J33" s="81" t="str">
        <f>IF(AND('Mapa final'!$Y$54="Media",'Mapa final'!$AA$54="Leve"),CONCATENATE("R8C",'Mapa final'!$O$54),"")</f>
        <v/>
      </c>
      <c r="K33" s="82" t="str">
        <f>IF(AND('Mapa final'!$Y$55="Media",'Mapa final'!$AA$55="Leve"),CONCATENATE("R8C",'Mapa final'!$O$55),"")</f>
        <v/>
      </c>
      <c r="L33" s="82" t="str">
        <f>IF(AND('Mapa final'!$Y$56="Media",'Mapa final'!$AA$56="Leve"),CONCATENATE("R8C",'Mapa final'!$O$56),"")</f>
        <v/>
      </c>
      <c r="M33" s="82" t="str">
        <f>IF(AND('Mapa final'!$Y$57="Media",'Mapa final'!$AA$57="Leve"),CONCATENATE("R8C",'Mapa final'!$O$57),"")</f>
        <v/>
      </c>
      <c r="N33" s="82" t="str">
        <f>IF(AND('Mapa final'!$Y$58="Media",'Mapa final'!$AA$58="Leve"),CONCATENATE("R8C",'Mapa final'!$O$58),"")</f>
        <v/>
      </c>
      <c r="O33" s="83" t="str">
        <f>IF(AND('Mapa final'!$Y$59="Media",'Mapa final'!$AA$59="Leve"),CONCATENATE("R8C",'Mapa final'!$O$59),"")</f>
        <v/>
      </c>
      <c r="P33" s="81" t="str">
        <f>IF(AND('Mapa final'!$Y$54="Media",'Mapa final'!$AA$54="Menor"),CONCATENATE("R8C",'Mapa final'!$O$54),"")</f>
        <v/>
      </c>
      <c r="Q33" s="82" t="str">
        <f>IF(AND('Mapa final'!$Y$55="Media",'Mapa final'!$AA$55="Menor"),CONCATENATE("R8C",'Mapa final'!$O$55),"")</f>
        <v/>
      </c>
      <c r="R33" s="82" t="str">
        <f>IF(AND('Mapa final'!$Y$56="Media",'Mapa final'!$AA$56="Menor"),CONCATENATE("R8C",'Mapa final'!$O$56),"")</f>
        <v/>
      </c>
      <c r="S33" s="82" t="str">
        <f>IF(AND('Mapa final'!$Y$57="Media",'Mapa final'!$AA$57="Menor"),CONCATENATE("R8C",'Mapa final'!$O$57),"")</f>
        <v/>
      </c>
      <c r="T33" s="82" t="str">
        <f>IF(AND('Mapa final'!$Y$58="Media",'Mapa final'!$AA$58="Menor"),CONCATENATE("R8C",'Mapa final'!$O$58),"")</f>
        <v/>
      </c>
      <c r="U33" s="83" t="str">
        <f>IF(AND('Mapa final'!$Y$59="Media",'Mapa final'!$AA$59="Menor"),CONCATENATE("R8C",'Mapa final'!$O$59),"")</f>
        <v/>
      </c>
      <c r="V33" s="81" t="str">
        <f>IF(AND('Mapa final'!$Y$54="Media",'Mapa final'!$AA$54="Moderado"),CONCATENATE("R8C",'Mapa final'!$O$54),"")</f>
        <v/>
      </c>
      <c r="W33" s="82" t="str">
        <f>IF(AND('Mapa final'!$Y$55="Media",'Mapa final'!$AA$55="Moderado"),CONCATENATE("R8C",'Mapa final'!$O$55),"")</f>
        <v/>
      </c>
      <c r="X33" s="82" t="str">
        <f>IF(AND('Mapa final'!$Y$56="Media",'Mapa final'!$AA$56="Moderado"),CONCATENATE("R8C",'Mapa final'!$O$56),"")</f>
        <v/>
      </c>
      <c r="Y33" s="82" t="str">
        <f>IF(AND('Mapa final'!$Y$57="Media",'Mapa final'!$AA$57="Moderado"),CONCATENATE("R8C",'Mapa final'!$O$57),"")</f>
        <v/>
      </c>
      <c r="Z33" s="82" t="str">
        <f>IF(AND('Mapa final'!$Y$58="Media",'Mapa final'!$AA$58="Moderado"),CONCATENATE("R8C",'Mapa final'!$O$58),"")</f>
        <v/>
      </c>
      <c r="AA33" s="83" t="str">
        <f>IF(AND('Mapa final'!$Y$59="Media",'Mapa final'!$AA$59="Moderado"),CONCATENATE("R8C",'Mapa final'!$O$59),"")</f>
        <v/>
      </c>
      <c r="AB33" s="66" t="str">
        <f>IF(AND('Mapa final'!$Y$54="Media",'Mapa final'!$AA$54="Mayor"),CONCATENATE("R8C",'Mapa final'!$O$54),"")</f>
        <v/>
      </c>
      <c r="AC33" s="67" t="str">
        <f>IF(AND('Mapa final'!$Y$55="Media",'Mapa final'!$AA$55="Mayor"),CONCATENATE("R8C",'Mapa final'!$O$55),"")</f>
        <v/>
      </c>
      <c r="AD33" s="67" t="str">
        <f>IF(AND('Mapa final'!$Y$56="Media",'Mapa final'!$AA$56="Mayor"),CONCATENATE("R8C",'Mapa final'!$O$56),"")</f>
        <v/>
      </c>
      <c r="AE33" s="67" t="str">
        <f>IF(AND('Mapa final'!$Y$57="Media",'Mapa final'!$AA$57="Mayor"),CONCATENATE("R8C",'Mapa final'!$O$57),"")</f>
        <v/>
      </c>
      <c r="AF33" s="67" t="str">
        <f>IF(AND('Mapa final'!$Y$58="Media",'Mapa final'!$AA$58="Mayor"),CONCATENATE("R8C",'Mapa final'!$O$58),"")</f>
        <v/>
      </c>
      <c r="AG33" s="68" t="str">
        <f>IF(AND('Mapa final'!$Y$59="Media",'Mapa final'!$AA$59="Mayor"),CONCATENATE("R8C",'Mapa final'!$O$59),"")</f>
        <v/>
      </c>
      <c r="AH33" s="69" t="str">
        <f>IF(AND('Mapa final'!$Y$54="Media",'Mapa final'!$AA$54="Catastrófico"),CONCATENATE("R8C",'Mapa final'!$O$54),"")</f>
        <v/>
      </c>
      <c r="AI33" s="70" t="str">
        <f>IF(AND('Mapa final'!$Y$55="Media",'Mapa final'!$AA$55="Catastrófico"),CONCATENATE("R8C",'Mapa final'!$O$55),"")</f>
        <v/>
      </c>
      <c r="AJ33" s="70" t="str">
        <f>IF(AND('Mapa final'!$Y$56="Media",'Mapa final'!$AA$56="Catastrófico"),CONCATENATE("R8C",'Mapa final'!$O$56),"")</f>
        <v/>
      </c>
      <c r="AK33" s="70" t="str">
        <f>IF(AND('Mapa final'!$Y$57="Media",'Mapa final'!$AA$57="Catastrófico"),CONCATENATE("R8C",'Mapa final'!$O$57),"")</f>
        <v/>
      </c>
      <c r="AL33" s="70" t="str">
        <f>IF(AND('Mapa final'!$Y$58="Media",'Mapa final'!$AA$58="Catastrófico"),CONCATENATE("R8C",'Mapa final'!$O$58),"")</f>
        <v/>
      </c>
      <c r="AM33" s="71" t="str">
        <f>IF(AND('Mapa final'!$Y$59="Media",'Mapa final'!$AA$59="Catastrófico"),CONCATENATE("R8C",'Mapa final'!$O$59),"")</f>
        <v/>
      </c>
      <c r="AN33" s="97"/>
      <c r="AO33" s="492"/>
      <c r="AP33" s="493"/>
      <c r="AQ33" s="493"/>
      <c r="AR33" s="493"/>
      <c r="AS33" s="493"/>
      <c r="AT33" s="494"/>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80" ht="15" customHeight="1">
      <c r="A34" s="97"/>
      <c r="B34" s="411"/>
      <c r="C34" s="411"/>
      <c r="D34" s="412"/>
      <c r="E34" s="452"/>
      <c r="F34" s="453"/>
      <c r="G34" s="453"/>
      <c r="H34" s="453"/>
      <c r="I34" s="454"/>
      <c r="J34" s="81" t="str">
        <f>IF(AND('Mapa final'!$Y$60="Media",'Mapa final'!$AA$60="Leve"),CONCATENATE("R9C",'Mapa final'!$O$60),"")</f>
        <v/>
      </c>
      <c r="K34" s="82" t="str">
        <f>IF(AND('Mapa final'!$Y$61="Media",'Mapa final'!$AA$61="Leve"),CONCATENATE("R9C",'Mapa final'!$O$61),"")</f>
        <v/>
      </c>
      <c r="L34" s="82" t="str">
        <f>IF(AND('Mapa final'!$Y$62="Media",'Mapa final'!$AA$62="Leve"),CONCATENATE("R9C",'Mapa final'!$O$62),"")</f>
        <v/>
      </c>
      <c r="M34" s="82" t="str">
        <f>IF(AND('Mapa final'!$Y$63="Media",'Mapa final'!$AA$63="Leve"),CONCATENATE("R9C",'Mapa final'!$O$63),"")</f>
        <v/>
      </c>
      <c r="N34" s="82" t="str">
        <f>IF(AND('Mapa final'!$Y$64="Media",'Mapa final'!$AA$64="Leve"),CONCATENATE("R9C",'Mapa final'!$O$64),"")</f>
        <v/>
      </c>
      <c r="O34" s="83" t="str">
        <f>IF(AND('Mapa final'!$Y$65="Media",'Mapa final'!$AA$65="Leve"),CONCATENATE("R9C",'Mapa final'!$O$65),"")</f>
        <v/>
      </c>
      <c r="P34" s="81" t="str">
        <f>IF(AND('Mapa final'!$Y$60="Media",'Mapa final'!$AA$60="Menor"),CONCATENATE("R9C",'Mapa final'!$O$60),"")</f>
        <v/>
      </c>
      <c r="Q34" s="82" t="str">
        <f>IF(AND('Mapa final'!$Y$61="Media",'Mapa final'!$AA$61="Menor"),CONCATENATE("R9C",'Mapa final'!$O$61),"")</f>
        <v/>
      </c>
      <c r="R34" s="82" t="str">
        <f>IF(AND('Mapa final'!$Y$62="Media",'Mapa final'!$AA$62="Menor"),CONCATENATE("R9C",'Mapa final'!$O$62),"")</f>
        <v/>
      </c>
      <c r="S34" s="82" t="str">
        <f>IF(AND('Mapa final'!$Y$63="Media",'Mapa final'!$AA$63="Menor"),CONCATENATE("R9C",'Mapa final'!$O$63),"")</f>
        <v/>
      </c>
      <c r="T34" s="82" t="str">
        <f>IF(AND('Mapa final'!$Y$64="Media",'Mapa final'!$AA$64="Menor"),CONCATENATE("R9C",'Mapa final'!$O$64),"")</f>
        <v/>
      </c>
      <c r="U34" s="83" t="str">
        <f>IF(AND('Mapa final'!$Y$65="Media",'Mapa final'!$AA$65="Menor"),CONCATENATE("R9C",'Mapa final'!$O$65),"")</f>
        <v/>
      </c>
      <c r="V34" s="81" t="str">
        <f>IF(AND('Mapa final'!$Y$60="Media",'Mapa final'!$AA$60="Moderado"),CONCATENATE("R9C",'Mapa final'!$O$60),"")</f>
        <v/>
      </c>
      <c r="W34" s="82" t="str">
        <f>IF(AND('Mapa final'!$Y$61="Media",'Mapa final'!$AA$61="Moderado"),CONCATENATE("R9C",'Mapa final'!$O$61),"")</f>
        <v/>
      </c>
      <c r="X34" s="82" t="str">
        <f>IF(AND('Mapa final'!$Y$62="Media",'Mapa final'!$AA$62="Moderado"),CONCATENATE("R9C",'Mapa final'!$O$62),"")</f>
        <v/>
      </c>
      <c r="Y34" s="82" t="str">
        <f>IF(AND('Mapa final'!$Y$63="Media",'Mapa final'!$AA$63="Moderado"),CONCATENATE("R9C",'Mapa final'!$O$63),"")</f>
        <v/>
      </c>
      <c r="Z34" s="82" t="str">
        <f>IF(AND('Mapa final'!$Y$64="Media",'Mapa final'!$AA$64="Moderado"),CONCATENATE("R9C",'Mapa final'!$O$64),"")</f>
        <v/>
      </c>
      <c r="AA34" s="83" t="str">
        <f>IF(AND('Mapa final'!$Y$65="Media",'Mapa final'!$AA$65="Moderado"),CONCATENATE("R9C",'Mapa final'!$O$65),"")</f>
        <v/>
      </c>
      <c r="AB34" s="66" t="str">
        <f>IF(AND('Mapa final'!$Y$60="Media",'Mapa final'!$AA$60="Mayor"),CONCATENATE("R9C",'Mapa final'!$O$60),"")</f>
        <v/>
      </c>
      <c r="AC34" s="67" t="str">
        <f>IF(AND('Mapa final'!$Y$61="Media",'Mapa final'!$AA$61="Mayor"),CONCATENATE("R9C",'Mapa final'!$O$61),"")</f>
        <v/>
      </c>
      <c r="AD34" s="67" t="str">
        <f>IF(AND('Mapa final'!$Y$62="Media",'Mapa final'!$AA$62="Mayor"),CONCATENATE("R9C",'Mapa final'!$O$62),"")</f>
        <v/>
      </c>
      <c r="AE34" s="67" t="str">
        <f>IF(AND('Mapa final'!$Y$63="Media",'Mapa final'!$AA$63="Mayor"),CONCATENATE("R9C",'Mapa final'!$O$63),"")</f>
        <v/>
      </c>
      <c r="AF34" s="67" t="str">
        <f>IF(AND('Mapa final'!$Y$64="Media",'Mapa final'!$AA$64="Mayor"),CONCATENATE("R9C",'Mapa final'!$O$64),"")</f>
        <v/>
      </c>
      <c r="AG34" s="68" t="str">
        <f>IF(AND('Mapa final'!$Y$65="Media",'Mapa final'!$AA$65="Mayor"),CONCATENATE("R9C",'Mapa final'!$O$65),"")</f>
        <v/>
      </c>
      <c r="AH34" s="69" t="str">
        <f>IF(AND('Mapa final'!$Y$60="Media",'Mapa final'!$AA$60="Catastrófico"),CONCATENATE("R9C",'Mapa final'!$O$60),"")</f>
        <v/>
      </c>
      <c r="AI34" s="70" t="str">
        <f>IF(AND('Mapa final'!$Y$61="Media",'Mapa final'!$AA$61="Catastrófico"),CONCATENATE("R9C",'Mapa final'!$O$61),"")</f>
        <v/>
      </c>
      <c r="AJ34" s="70" t="str">
        <f>IF(AND('Mapa final'!$Y$62="Media",'Mapa final'!$AA$62="Catastrófico"),CONCATENATE("R9C",'Mapa final'!$O$62),"")</f>
        <v/>
      </c>
      <c r="AK34" s="70" t="str">
        <f>IF(AND('Mapa final'!$Y$63="Media",'Mapa final'!$AA$63="Catastrófico"),CONCATENATE("R9C",'Mapa final'!$O$63),"")</f>
        <v/>
      </c>
      <c r="AL34" s="70" t="str">
        <f>IF(AND('Mapa final'!$Y$64="Media",'Mapa final'!$AA$64="Catastrófico"),CONCATENATE("R9C",'Mapa final'!$O$64),"")</f>
        <v/>
      </c>
      <c r="AM34" s="71" t="str">
        <f>IF(AND('Mapa final'!$Y$65="Media",'Mapa final'!$AA$65="Catastrófico"),CONCATENATE("R9C",'Mapa final'!$O$65),"")</f>
        <v/>
      </c>
      <c r="AN34" s="97"/>
      <c r="AO34" s="492"/>
      <c r="AP34" s="493"/>
      <c r="AQ34" s="493"/>
      <c r="AR34" s="493"/>
      <c r="AS34" s="493"/>
      <c r="AT34" s="494"/>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80" ht="15.75" customHeight="1" thickBot="1">
      <c r="A35" s="97"/>
      <c r="B35" s="411"/>
      <c r="C35" s="411"/>
      <c r="D35" s="412"/>
      <c r="E35" s="455"/>
      <c r="F35" s="456"/>
      <c r="G35" s="456"/>
      <c r="H35" s="456"/>
      <c r="I35" s="457"/>
      <c r="J35" s="81" t="str">
        <f>IF(AND('Mapa final'!$Y$66="Media",'Mapa final'!$AA$66="Leve"),CONCATENATE("R10C",'Mapa final'!$O$66),"")</f>
        <v/>
      </c>
      <c r="K35" s="82" t="str">
        <f>IF(AND('Mapa final'!$Y$67="Media",'Mapa final'!$AA$67="Leve"),CONCATENATE("R10C",'Mapa final'!$O$67),"")</f>
        <v/>
      </c>
      <c r="L35" s="82" t="str">
        <f>IF(AND('Mapa final'!$Y$68="Media",'Mapa final'!$AA$68="Leve"),CONCATENATE("R10C",'Mapa final'!$O$68),"")</f>
        <v/>
      </c>
      <c r="M35" s="82" t="str">
        <f>IF(AND('Mapa final'!$Y$69="Media",'Mapa final'!$AA$69="Leve"),CONCATENATE("R10C",'Mapa final'!$O$69),"")</f>
        <v/>
      </c>
      <c r="N35" s="82" t="str">
        <f>IF(AND('Mapa final'!$Y$70="Media",'Mapa final'!$AA$70="Leve"),CONCATENATE("R10C",'Mapa final'!$O$70),"")</f>
        <v/>
      </c>
      <c r="O35" s="83" t="str">
        <f>IF(AND('Mapa final'!$Y$71="Media",'Mapa final'!$AA$71="Leve"),CONCATENATE("R10C",'Mapa final'!$O$71),"")</f>
        <v/>
      </c>
      <c r="P35" s="81" t="str">
        <f>IF(AND('Mapa final'!$Y$66="Media",'Mapa final'!$AA$66="Menor"),CONCATENATE("R10C",'Mapa final'!$O$66),"")</f>
        <v/>
      </c>
      <c r="Q35" s="82" t="str">
        <f>IF(AND('Mapa final'!$Y$67="Media",'Mapa final'!$AA$67="Menor"),CONCATENATE("R10C",'Mapa final'!$O$67),"")</f>
        <v/>
      </c>
      <c r="R35" s="82" t="str">
        <f>IF(AND('Mapa final'!$Y$68="Media",'Mapa final'!$AA$68="Menor"),CONCATENATE("R10C",'Mapa final'!$O$68),"")</f>
        <v/>
      </c>
      <c r="S35" s="82" t="str">
        <f>IF(AND('Mapa final'!$Y$69="Media",'Mapa final'!$AA$69="Menor"),CONCATENATE("R10C",'Mapa final'!$O$69),"")</f>
        <v/>
      </c>
      <c r="T35" s="82" t="str">
        <f>IF(AND('Mapa final'!$Y$70="Media",'Mapa final'!$AA$70="Menor"),CONCATENATE("R10C",'Mapa final'!$O$70),"")</f>
        <v/>
      </c>
      <c r="U35" s="83" t="str">
        <f>IF(AND('Mapa final'!$Y$71="Media",'Mapa final'!$AA$71="Menor"),CONCATENATE("R10C",'Mapa final'!$O$71),"")</f>
        <v/>
      </c>
      <c r="V35" s="81" t="str">
        <f>IF(AND('Mapa final'!$Y$66="Media",'Mapa final'!$AA$66="Moderado"),CONCATENATE("R10C",'Mapa final'!$O$66),"")</f>
        <v/>
      </c>
      <c r="W35" s="82" t="str">
        <f>IF(AND('Mapa final'!$Y$67="Media",'Mapa final'!$AA$67="Moderado"),CONCATENATE("R10C",'Mapa final'!$O$67),"")</f>
        <v/>
      </c>
      <c r="X35" s="82" t="str">
        <f>IF(AND('Mapa final'!$Y$68="Media",'Mapa final'!$AA$68="Moderado"),CONCATENATE("R10C",'Mapa final'!$O$68),"")</f>
        <v/>
      </c>
      <c r="Y35" s="82" t="str">
        <f>IF(AND('Mapa final'!$Y$69="Media",'Mapa final'!$AA$69="Moderado"),CONCATENATE("R10C",'Mapa final'!$O$69),"")</f>
        <v/>
      </c>
      <c r="Z35" s="82" t="str">
        <f>IF(AND('Mapa final'!$Y$70="Media",'Mapa final'!$AA$70="Moderado"),CONCATENATE("R10C",'Mapa final'!$O$70),"")</f>
        <v/>
      </c>
      <c r="AA35" s="83" t="str">
        <f>IF(AND('Mapa final'!$Y$71="Media",'Mapa final'!$AA$71="Moderado"),CONCATENATE("R10C",'Mapa final'!$O$71),"")</f>
        <v/>
      </c>
      <c r="AB35" s="72" t="str">
        <f>IF(AND('Mapa final'!$Y$66="Media",'Mapa final'!$AA$66="Mayor"),CONCATENATE("R10C",'Mapa final'!$O$66),"")</f>
        <v/>
      </c>
      <c r="AC35" s="73" t="str">
        <f>IF(AND('Mapa final'!$Y$67="Media",'Mapa final'!$AA$67="Mayor"),CONCATENATE("R10C",'Mapa final'!$O$67),"")</f>
        <v/>
      </c>
      <c r="AD35" s="73" t="str">
        <f>IF(AND('Mapa final'!$Y$68="Media",'Mapa final'!$AA$68="Mayor"),CONCATENATE("R10C",'Mapa final'!$O$68),"")</f>
        <v/>
      </c>
      <c r="AE35" s="73" t="str">
        <f>IF(AND('Mapa final'!$Y$69="Media",'Mapa final'!$AA$69="Mayor"),CONCATENATE("R10C",'Mapa final'!$O$69),"")</f>
        <v/>
      </c>
      <c r="AF35" s="73" t="str">
        <f>IF(AND('Mapa final'!$Y$70="Media",'Mapa final'!$AA$70="Mayor"),CONCATENATE("R10C",'Mapa final'!$O$70),"")</f>
        <v/>
      </c>
      <c r="AG35" s="74" t="str">
        <f>IF(AND('Mapa final'!$Y$71="Media",'Mapa final'!$AA$71="Mayor"),CONCATENATE("R10C",'Mapa final'!$O$71),"")</f>
        <v/>
      </c>
      <c r="AH35" s="75" t="str">
        <f>IF(AND('Mapa final'!$Y$66="Media",'Mapa final'!$AA$66="Catastrófico"),CONCATENATE("R10C",'Mapa final'!$O$66),"")</f>
        <v/>
      </c>
      <c r="AI35" s="76" t="str">
        <f>IF(AND('Mapa final'!$Y$67="Media",'Mapa final'!$AA$67="Catastrófico"),CONCATENATE("R10C",'Mapa final'!$O$67),"")</f>
        <v/>
      </c>
      <c r="AJ35" s="76" t="str">
        <f>IF(AND('Mapa final'!$Y$68="Media",'Mapa final'!$AA$68="Catastrófico"),CONCATENATE("R10C",'Mapa final'!$O$68),"")</f>
        <v/>
      </c>
      <c r="AK35" s="76" t="str">
        <f>IF(AND('Mapa final'!$Y$69="Media",'Mapa final'!$AA$69="Catastrófico"),CONCATENATE("R10C",'Mapa final'!$O$69),"")</f>
        <v/>
      </c>
      <c r="AL35" s="76" t="str">
        <f>IF(AND('Mapa final'!$Y$70="Media",'Mapa final'!$AA$70="Catastrófico"),CONCATENATE("R10C",'Mapa final'!$O$70),"")</f>
        <v/>
      </c>
      <c r="AM35" s="77" t="str">
        <f>IF(AND('Mapa final'!$Y$71="Media",'Mapa final'!$AA$71="Catastrófico"),CONCATENATE("R10C",'Mapa final'!$O$71),"")</f>
        <v/>
      </c>
      <c r="AN35" s="97"/>
      <c r="AO35" s="495"/>
      <c r="AP35" s="496"/>
      <c r="AQ35" s="496"/>
      <c r="AR35" s="496"/>
      <c r="AS35" s="496"/>
      <c r="AT35" s="4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row>
    <row r="36" spans="1:80" ht="15" customHeight="1">
      <c r="A36" s="97"/>
      <c r="B36" s="411"/>
      <c r="C36" s="411"/>
      <c r="D36" s="412"/>
      <c r="E36" s="449" t="s">
        <v>114</v>
      </c>
      <c r="F36" s="450"/>
      <c r="G36" s="450"/>
      <c r="H36" s="450"/>
      <c r="I36" s="450"/>
      <c r="J36" s="87" t="str">
        <f>IF(AND('Mapa final'!$Y$12="Baja",'Mapa final'!$AA$12="Leve"),CONCATENATE("R1C",'Mapa final'!$O$12),"")</f>
        <v/>
      </c>
      <c r="K36" s="88" t="str">
        <f>IF(AND('Mapa final'!$Y$13="Baja",'Mapa final'!$AA$13="Leve"),CONCATENATE("R1C",'Mapa final'!$O$13),"")</f>
        <v>R1C2</v>
      </c>
      <c r="L36" s="88" t="str">
        <f>IF(AND('Mapa final'!$Y$14="Baja",'Mapa final'!$AA$14="Leve"),CONCATENATE("R1C",'Mapa final'!$O$14),"")</f>
        <v/>
      </c>
      <c r="M36" s="88" t="str">
        <f>IF(AND('Mapa final'!$Y$15="Baja",'Mapa final'!$AA$15="Leve"),CONCATENATE("R1C",'Mapa final'!$O$15),"")</f>
        <v/>
      </c>
      <c r="N36" s="88" t="str">
        <f>IF(AND('Mapa final'!$Y$16="Baja",'Mapa final'!$AA$16="Leve"),CONCATENATE("R1C",'Mapa final'!$O$16),"")</f>
        <v/>
      </c>
      <c r="O36" s="89" t="str">
        <f>IF(AND('Mapa final'!$Y$17="Baja",'Mapa final'!$AA$17="Leve"),CONCATENATE("R1C",'Mapa final'!$O$17),"")</f>
        <v/>
      </c>
      <c r="P36" s="78" t="str">
        <f>IF(AND('Mapa final'!$Y$12="Baja",'Mapa final'!$AA$12="Menor"),CONCATENATE("R1C",'Mapa final'!$O$12),"")</f>
        <v/>
      </c>
      <c r="Q36" s="79" t="str">
        <f>IF(AND('Mapa final'!$Y$13="Baja",'Mapa final'!$AA$13="Menor"),CONCATENATE("R1C",'Mapa final'!$O$13),"")</f>
        <v/>
      </c>
      <c r="R36" s="79" t="str">
        <f>IF(AND('Mapa final'!$Y$14="Baja",'Mapa final'!$AA$14="Menor"),CONCATENATE("R1C",'Mapa final'!$O$14),"")</f>
        <v/>
      </c>
      <c r="S36" s="79" t="str">
        <f>IF(AND('Mapa final'!$Y$15="Baja",'Mapa final'!$AA$15="Menor"),CONCATENATE("R1C",'Mapa final'!$O$15),"")</f>
        <v/>
      </c>
      <c r="T36" s="79" t="str">
        <f>IF(AND('Mapa final'!$Y$16="Baja",'Mapa final'!$AA$16="Menor"),CONCATENATE("R1C",'Mapa final'!$O$16),"")</f>
        <v/>
      </c>
      <c r="U36" s="80" t="str">
        <f>IF(AND('Mapa final'!$Y$17="Baja",'Mapa final'!$AA$17="Menor"),CONCATENATE("R1C",'Mapa final'!$O$17),"")</f>
        <v/>
      </c>
      <c r="V36" s="78" t="str">
        <f>IF(AND('Mapa final'!$Y$12="Baja",'Mapa final'!$AA$12="Moderado"),CONCATENATE("R1C",'Mapa final'!$O$12),"")</f>
        <v/>
      </c>
      <c r="W36" s="79" t="str">
        <f>IF(AND('Mapa final'!$Y$13="Baja",'Mapa final'!$AA$13="Moderado"),CONCATENATE("R1C",'Mapa final'!$O$13),"")</f>
        <v/>
      </c>
      <c r="X36" s="79" t="str">
        <f>IF(AND('Mapa final'!$Y$14="Baja",'Mapa final'!$AA$14="Moderado"),CONCATENATE("R1C",'Mapa final'!$O$14),"")</f>
        <v/>
      </c>
      <c r="Y36" s="79" t="str">
        <f>IF(AND('Mapa final'!$Y$15="Baja",'Mapa final'!$AA$15="Moderado"),CONCATENATE("R1C",'Mapa final'!$O$15),"")</f>
        <v/>
      </c>
      <c r="Z36" s="79" t="str">
        <f>IF(AND('Mapa final'!$Y$16="Baja",'Mapa final'!$AA$16="Moderado"),CONCATENATE("R1C",'Mapa final'!$O$16),"")</f>
        <v/>
      </c>
      <c r="AA36" s="80" t="str">
        <f>IF(AND('Mapa final'!$Y$17="Baja",'Mapa final'!$AA$17="Moderado"),CONCATENATE("R1C",'Mapa final'!$O$17),"")</f>
        <v/>
      </c>
      <c r="AB36" s="60" t="str">
        <f>IF(AND('Mapa final'!$Y$12="Baja",'Mapa final'!$AA$12="Mayor"),CONCATENATE("R1C",'Mapa final'!$O$12),"")</f>
        <v/>
      </c>
      <c r="AC36" s="61" t="str">
        <f>IF(AND('Mapa final'!$Y$13="Baja",'Mapa final'!$AA$13="Mayor"),CONCATENATE("R1C",'Mapa final'!$O$13),"")</f>
        <v/>
      </c>
      <c r="AD36" s="61" t="str">
        <f>IF(AND('Mapa final'!$Y$14="Baja",'Mapa final'!$AA$14="Mayor"),CONCATENATE("R1C",'Mapa final'!$O$14),"")</f>
        <v/>
      </c>
      <c r="AE36" s="61" t="str">
        <f>IF(AND('Mapa final'!$Y$15="Baja",'Mapa final'!$AA$15="Mayor"),CONCATENATE("R1C",'Mapa final'!$O$15),"")</f>
        <v/>
      </c>
      <c r="AF36" s="61" t="str">
        <f>IF(AND('Mapa final'!$Y$16="Baja",'Mapa final'!$AA$16="Mayor"),CONCATENATE("R1C",'Mapa final'!$O$16),"")</f>
        <v/>
      </c>
      <c r="AG36" s="62" t="str">
        <f>IF(AND('Mapa final'!$Y$17="Baja",'Mapa final'!$AA$17="Mayor"),CONCATENATE("R1C",'Mapa final'!$O$17),"")</f>
        <v/>
      </c>
      <c r="AH36" s="63" t="str">
        <f>IF(AND('Mapa final'!$Y$12="Baja",'Mapa final'!$AA$12="Catastrófico"),CONCATENATE("R1C",'Mapa final'!$O$12),"")</f>
        <v/>
      </c>
      <c r="AI36" s="64" t="str">
        <f>IF(AND('Mapa final'!$Y$13="Baja",'Mapa final'!$AA$13="Catastrófico"),CONCATENATE("R1C",'Mapa final'!$O$13),"")</f>
        <v/>
      </c>
      <c r="AJ36" s="64" t="str">
        <f>IF(AND('Mapa final'!$Y$14="Baja",'Mapa final'!$AA$14="Catastrófico"),CONCATENATE("R1C",'Mapa final'!$O$14),"")</f>
        <v/>
      </c>
      <c r="AK36" s="64" t="str">
        <f>IF(AND('Mapa final'!$Y$15="Baja",'Mapa final'!$AA$15="Catastrófico"),CONCATENATE("R1C",'Mapa final'!$O$15),"")</f>
        <v/>
      </c>
      <c r="AL36" s="64" t="str">
        <f>IF(AND('Mapa final'!$Y$16="Baja",'Mapa final'!$AA$16="Catastrófico"),CONCATENATE("R1C",'Mapa final'!$O$16),"")</f>
        <v/>
      </c>
      <c r="AM36" s="65" t="str">
        <f>IF(AND('Mapa final'!$Y$17="Baja",'Mapa final'!$AA$17="Catastrófico"),CONCATENATE("R1C",'Mapa final'!$O$17),"")</f>
        <v/>
      </c>
      <c r="AN36" s="97"/>
      <c r="AO36" s="480" t="s">
        <v>82</v>
      </c>
      <c r="AP36" s="481"/>
      <c r="AQ36" s="481"/>
      <c r="AR36" s="481"/>
      <c r="AS36" s="481"/>
      <c r="AT36" s="482"/>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row>
    <row r="37" spans="1:80" ht="15" customHeight="1">
      <c r="A37" s="97"/>
      <c r="B37" s="411"/>
      <c r="C37" s="411"/>
      <c r="D37" s="412"/>
      <c r="E37" s="468"/>
      <c r="F37" s="453"/>
      <c r="G37" s="453"/>
      <c r="H37" s="453"/>
      <c r="I37" s="453"/>
      <c r="J37" s="90" t="str">
        <f>IF(AND('Mapa final'!$Y$18="Baja",'Mapa final'!$AA$18="Leve"),CONCATENATE("R2C",'Mapa final'!$O$18),"")</f>
        <v/>
      </c>
      <c r="K37" s="91" t="str">
        <f>IF(AND('Mapa final'!$Y$19="Baja",'Mapa final'!$AA$19="Leve"),CONCATENATE("R2C",'Mapa final'!$O$19),"")</f>
        <v>R2C2</v>
      </c>
      <c r="L37" s="91" t="str">
        <f>IF(AND('Mapa final'!$Y$20="Baja",'Mapa final'!$AA$20="Leve"),CONCATENATE("R2C",'Mapa final'!$O$20),"")</f>
        <v/>
      </c>
      <c r="M37" s="91" t="str">
        <f>IF(AND('Mapa final'!$Y$21="Baja",'Mapa final'!$AA$21="Leve"),CONCATENATE("R2C",'Mapa final'!$O$21),"")</f>
        <v/>
      </c>
      <c r="N37" s="91" t="str">
        <f>IF(AND('Mapa final'!$Y$22="Baja",'Mapa final'!$AA$22="Leve"),CONCATENATE("R2C",'Mapa final'!$O$22),"")</f>
        <v/>
      </c>
      <c r="O37" s="92" t="str">
        <f>IF(AND('Mapa final'!$Y$23="Baja",'Mapa final'!$AA$23="Leve"),CONCATENATE("R2C",'Mapa final'!$O$23),"")</f>
        <v/>
      </c>
      <c r="P37" s="81" t="str">
        <f>IF(AND('Mapa final'!$Y$18="Baja",'Mapa final'!$AA$18="Menor"),CONCATENATE("R2C",'Mapa final'!$O$18),"")</f>
        <v/>
      </c>
      <c r="Q37" s="82" t="str">
        <f>IF(AND('Mapa final'!$Y$19="Baja",'Mapa final'!$AA$19="Menor"),CONCATENATE("R2C",'Mapa final'!$O$19),"")</f>
        <v/>
      </c>
      <c r="R37" s="82" t="str">
        <f>IF(AND('Mapa final'!$Y$20="Baja",'Mapa final'!$AA$20="Menor"),CONCATENATE("R2C",'Mapa final'!$O$20),"")</f>
        <v/>
      </c>
      <c r="S37" s="82" t="str">
        <f>IF(AND('Mapa final'!$Y$21="Baja",'Mapa final'!$AA$21="Menor"),CONCATENATE("R2C",'Mapa final'!$O$21),"")</f>
        <v/>
      </c>
      <c r="T37" s="82" t="str">
        <f>IF(AND('Mapa final'!$Y$22="Baja",'Mapa final'!$AA$22="Menor"),CONCATENATE("R2C",'Mapa final'!$O$22),"")</f>
        <v/>
      </c>
      <c r="U37" s="83" t="str">
        <f>IF(AND('Mapa final'!$Y$23="Baja",'Mapa final'!$AA$23="Menor"),CONCATENATE("R2C",'Mapa final'!$O$23),"")</f>
        <v/>
      </c>
      <c r="V37" s="81" t="str">
        <f>IF(AND('Mapa final'!$Y$18="Baja",'Mapa final'!$AA$18="Moderado"),CONCATENATE("R2C",'Mapa final'!$O$18),"")</f>
        <v/>
      </c>
      <c r="W37" s="82" t="str">
        <f>IF(AND('Mapa final'!$Y$19="Baja",'Mapa final'!$AA$19="Moderado"),CONCATENATE("R2C",'Mapa final'!$O$19),"")</f>
        <v/>
      </c>
      <c r="X37" s="82" t="str">
        <f>IF(AND('Mapa final'!$Y$20="Baja",'Mapa final'!$AA$20="Moderado"),CONCATENATE("R2C",'Mapa final'!$O$20),"")</f>
        <v/>
      </c>
      <c r="Y37" s="82" t="str">
        <f>IF(AND('Mapa final'!$Y$21="Baja",'Mapa final'!$AA$21="Moderado"),CONCATENATE("R2C",'Mapa final'!$O$21),"")</f>
        <v/>
      </c>
      <c r="Z37" s="82" t="str">
        <f>IF(AND('Mapa final'!$Y$22="Baja",'Mapa final'!$AA$22="Moderado"),CONCATENATE("R2C",'Mapa final'!$O$22),"")</f>
        <v/>
      </c>
      <c r="AA37" s="83" t="str">
        <f>IF(AND('Mapa final'!$Y$23="Baja",'Mapa final'!$AA$23="Moderado"),CONCATENATE("R2C",'Mapa final'!$O$23),"")</f>
        <v/>
      </c>
      <c r="AB37" s="66" t="str">
        <f>IF(AND('Mapa final'!$Y$18="Baja",'Mapa final'!$AA$18="Mayor"),CONCATENATE("R2C",'Mapa final'!$O$18),"")</f>
        <v/>
      </c>
      <c r="AC37" s="67" t="str">
        <f>IF(AND('Mapa final'!$Y$19="Baja",'Mapa final'!$AA$19="Mayor"),CONCATENATE("R2C",'Mapa final'!$O$19),"")</f>
        <v/>
      </c>
      <c r="AD37" s="67" t="str">
        <f>IF(AND('Mapa final'!$Y$20="Baja",'Mapa final'!$AA$20="Mayor"),CONCATENATE("R2C",'Mapa final'!$O$20),"")</f>
        <v/>
      </c>
      <c r="AE37" s="67" t="str">
        <f>IF(AND('Mapa final'!$Y$21="Baja",'Mapa final'!$AA$21="Mayor"),CONCATENATE("R2C",'Mapa final'!$O$21),"")</f>
        <v/>
      </c>
      <c r="AF37" s="67" t="str">
        <f>IF(AND('Mapa final'!$Y$22="Baja",'Mapa final'!$AA$22="Mayor"),CONCATENATE("R2C",'Mapa final'!$O$22),"")</f>
        <v/>
      </c>
      <c r="AG37" s="68" t="str">
        <f>IF(AND('Mapa final'!$Y$23="Baja",'Mapa final'!$AA$23="Mayor"),CONCATENATE("R2C",'Mapa final'!$O$23),"")</f>
        <v/>
      </c>
      <c r="AH37" s="69" t="str">
        <f>IF(AND('Mapa final'!$Y$18="Baja",'Mapa final'!$AA$18="Catastrófico"),CONCATENATE("R2C",'Mapa final'!$O$18),"")</f>
        <v/>
      </c>
      <c r="AI37" s="70" t="str">
        <f>IF(AND('Mapa final'!$Y$19="Baja",'Mapa final'!$AA$19="Catastrófico"),CONCATENATE("R2C",'Mapa final'!$O$19),"")</f>
        <v/>
      </c>
      <c r="AJ37" s="70" t="str">
        <f>IF(AND('Mapa final'!$Y$20="Baja",'Mapa final'!$AA$20="Catastrófico"),CONCATENATE("R2C",'Mapa final'!$O$20),"")</f>
        <v/>
      </c>
      <c r="AK37" s="70" t="str">
        <f>IF(AND('Mapa final'!$Y$21="Baja",'Mapa final'!$AA$21="Catastrófico"),CONCATENATE("R2C",'Mapa final'!$O$21),"")</f>
        <v/>
      </c>
      <c r="AL37" s="70" t="str">
        <f>IF(AND('Mapa final'!$Y$22="Baja",'Mapa final'!$AA$22="Catastrófico"),CONCATENATE("R2C",'Mapa final'!$O$22),"")</f>
        <v/>
      </c>
      <c r="AM37" s="71" t="str">
        <f>IF(AND('Mapa final'!$Y$23="Baja",'Mapa final'!$AA$23="Catastrófico"),CONCATENATE("R2C",'Mapa final'!$O$23),"")</f>
        <v/>
      </c>
      <c r="AN37" s="97"/>
      <c r="AO37" s="483"/>
      <c r="AP37" s="484"/>
      <c r="AQ37" s="484"/>
      <c r="AR37" s="484"/>
      <c r="AS37" s="484"/>
      <c r="AT37" s="485"/>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row>
    <row r="38" spans="1:80" ht="15" customHeight="1">
      <c r="A38" s="97"/>
      <c r="B38" s="411"/>
      <c r="C38" s="411"/>
      <c r="D38" s="412"/>
      <c r="E38" s="452"/>
      <c r="F38" s="453"/>
      <c r="G38" s="453"/>
      <c r="H38" s="453"/>
      <c r="I38" s="453"/>
      <c r="J38" s="90" t="str">
        <f ca="1">IF(AND('Mapa final'!$Y$24="Baja",'Mapa final'!$AA$24="Leve"),CONCATENATE("R3C",'Mapa final'!$O$24),"")</f>
        <v/>
      </c>
      <c r="K38" s="91" t="str">
        <f>IF(AND('Mapa final'!$Y$25="Baja",'Mapa final'!$AA$25="Leve"),CONCATENATE("R3C",'Mapa final'!$O$25),"")</f>
        <v/>
      </c>
      <c r="L38" s="91" t="str">
        <f>IF(AND('Mapa final'!$Y$26="Baja",'Mapa final'!$AA$26="Leve"),CONCATENATE("R3C",'Mapa final'!$O$26),"")</f>
        <v/>
      </c>
      <c r="M38" s="91" t="str">
        <f>IF(AND('Mapa final'!$Y$27="Baja",'Mapa final'!$AA$27="Leve"),CONCATENATE("R3C",'Mapa final'!$O$27),"")</f>
        <v/>
      </c>
      <c r="N38" s="91" t="str">
        <f>IF(AND('Mapa final'!$Y$28="Baja",'Mapa final'!$AA$28="Leve"),CONCATENATE("R3C",'Mapa final'!$O$28),"")</f>
        <v/>
      </c>
      <c r="O38" s="92" t="str">
        <f>IF(AND('Mapa final'!$Y$29="Baja",'Mapa final'!$AA$29="Leve"),CONCATENATE("R3C",'Mapa final'!$O$29),"")</f>
        <v/>
      </c>
      <c r="P38" s="81" t="str">
        <f ca="1">IF(AND('Mapa final'!$Y$24="Baja",'Mapa final'!$AA$24="Menor"),CONCATENATE("R3C",'Mapa final'!$O$24),"")</f>
        <v/>
      </c>
      <c r="Q38" s="82" t="str">
        <f>IF(AND('Mapa final'!$Y$25="Baja",'Mapa final'!$AA$25="Menor"),CONCATENATE("R3C",'Mapa final'!$O$25),"")</f>
        <v/>
      </c>
      <c r="R38" s="82" t="str">
        <f>IF(AND('Mapa final'!$Y$26="Baja",'Mapa final'!$AA$26="Menor"),CONCATENATE("R3C",'Mapa final'!$O$26),"")</f>
        <v/>
      </c>
      <c r="S38" s="82" t="str">
        <f>IF(AND('Mapa final'!$Y$27="Baja",'Mapa final'!$AA$27="Menor"),CONCATENATE("R3C",'Mapa final'!$O$27),"")</f>
        <v/>
      </c>
      <c r="T38" s="82" t="str">
        <f>IF(AND('Mapa final'!$Y$28="Baja",'Mapa final'!$AA$28="Menor"),CONCATENATE("R3C",'Mapa final'!$O$28),"")</f>
        <v/>
      </c>
      <c r="U38" s="83" t="str">
        <f>IF(AND('Mapa final'!$Y$29="Baja",'Mapa final'!$AA$29="Menor"),CONCATENATE("R3C",'Mapa final'!$O$29),"")</f>
        <v/>
      </c>
      <c r="V38" s="81" t="str">
        <f ca="1">IF(AND('Mapa final'!$Y$24="Baja",'Mapa final'!$AA$24="Moderado"),CONCATENATE("R3C",'Mapa final'!$O$24),"")</f>
        <v/>
      </c>
      <c r="W38" s="82" t="str">
        <f>IF(AND('Mapa final'!$Y$25="Baja",'Mapa final'!$AA$25="Moderado"),CONCATENATE("R3C",'Mapa final'!$O$25),"")</f>
        <v/>
      </c>
      <c r="X38" s="82" t="str">
        <f>IF(AND('Mapa final'!$Y$26="Baja",'Mapa final'!$AA$26="Moderado"),CONCATENATE("R3C",'Mapa final'!$O$26),"")</f>
        <v/>
      </c>
      <c r="Y38" s="82" t="str">
        <f>IF(AND('Mapa final'!$Y$27="Baja",'Mapa final'!$AA$27="Moderado"),CONCATENATE("R3C",'Mapa final'!$O$27),"")</f>
        <v/>
      </c>
      <c r="Z38" s="82" t="str">
        <f>IF(AND('Mapa final'!$Y$28="Baja",'Mapa final'!$AA$28="Moderado"),CONCATENATE("R3C",'Mapa final'!$O$28),"")</f>
        <v/>
      </c>
      <c r="AA38" s="83" t="str">
        <f>IF(AND('Mapa final'!$Y$29="Baja",'Mapa final'!$AA$29="Moderado"),CONCATENATE("R3C",'Mapa final'!$O$29),"")</f>
        <v/>
      </c>
      <c r="AB38" s="66" t="str">
        <f ca="1">IF(AND('Mapa final'!$Y$24="Baja",'Mapa final'!$AA$24="Mayor"),CONCATENATE("R3C",'Mapa final'!$O$24),"")</f>
        <v>R3C1</v>
      </c>
      <c r="AC38" s="67" t="str">
        <f>IF(AND('Mapa final'!$Y$25="Baja",'Mapa final'!$AA$25="Mayor"),CONCATENATE("R3C",'Mapa final'!$O$25),"")</f>
        <v/>
      </c>
      <c r="AD38" s="67" t="str">
        <f>IF(AND('Mapa final'!$Y$26="Baja",'Mapa final'!$AA$26="Mayor"),CONCATENATE("R3C",'Mapa final'!$O$26),"")</f>
        <v/>
      </c>
      <c r="AE38" s="67" t="str">
        <f>IF(AND('Mapa final'!$Y$27="Baja",'Mapa final'!$AA$27="Mayor"),CONCATENATE("R3C",'Mapa final'!$O$27),"")</f>
        <v/>
      </c>
      <c r="AF38" s="67" t="str">
        <f>IF(AND('Mapa final'!$Y$28="Baja",'Mapa final'!$AA$28="Mayor"),CONCATENATE("R3C",'Mapa final'!$O$28),"")</f>
        <v/>
      </c>
      <c r="AG38" s="68" t="str">
        <f>IF(AND('Mapa final'!$Y$29="Baja",'Mapa final'!$AA$29="Mayor"),CONCATENATE("R3C",'Mapa final'!$O$29),"")</f>
        <v/>
      </c>
      <c r="AH38" s="69" t="str">
        <f ca="1">IF(AND('Mapa final'!$Y$24="Baja",'Mapa final'!$AA$24="Catastrófico"),CONCATENATE("R3C",'Mapa final'!$O$24),"")</f>
        <v/>
      </c>
      <c r="AI38" s="70" t="str">
        <f>IF(AND('Mapa final'!$Y$25="Baja",'Mapa final'!$AA$25="Catastrófico"),CONCATENATE("R3C",'Mapa final'!$O$25),"")</f>
        <v/>
      </c>
      <c r="AJ38" s="70" t="str">
        <f>IF(AND('Mapa final'!$Y$26="Baja",'Mapa final'!$AA$26="Catastrófico"),CONCATENATE("R3C",'Mapa final'!$O$26),"")</f>
        <v/>
      </c>
      <c r="AK38" s="70" t="str">
        <f>IF(AND('Mapa final'!$Y$27="Baja",'Mapa final'!$AA$27="Catastrófico"),CONCATENATE("R3C",'Mapa final'!$O$27),"")</f>
        <v/>
      </c>
      <c r="AL38" s="70" t="str">
        <f>IF(AND('Mapa final'!$Y$28="Baja",'Mapa final'!$AA$28="Catastrófico"),CONCATENATE("R3C",'Mapa final'!$O$28),"")</f>
        <v/>
      </c>
      <c r="AM38" s="71" t="str">
        <f>IF(AND('Mapa final'!$Y$29="Baja",'Mapa final'!$AA$29="Catastrófico"),CONCATENATE("R3C",'Mapa final'!$O$29),"")</f>
        <v/>
      </c>
      <c r="AN38" s="97"/>
      <c r="AO38" s="483"/>
      <c r="AP38" s="484"/>
      <c r="AQ38" s="484"/>
      <c r="AR38" s="484"/>
      <c r="AS38" s="484"/>
      <c r="AT38" s="485"/>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row>
    <row r="39" spans="1:80" ht="15" customHeight="1">
      <c r="A39" s="97"/>
      <c r="B39" s="411"/>
      <c r="C39" s="411"/>
      <c r="D39" s="412"/>
      <c r="E39" s="452"/>
      <c r="F39" s="453"/>
      <c r="G39" s="453"/>
      <c r="H39" s="453"/>
      <c r="I39" s="453"/>
      <c r="J39" s="90" t="str">
        <f ca="1">IF(AND('Mapa final'!$Y$30="Baja",'Mapa final'!$AA$30="Leve"),CONCATENATE("R4C",'Mapa final'!$O$30),"")</f>
        <v/>
      </c>
      <c r="K39" s="91" t="str">
        <f>IF(AND('Mapa final'!$Y$31="Baja",'Mapa final'!$AA$31="Leve"),CONCATENATE("R4C",'Mapa final'!$O$31),"")</f>
        <v/>
      </c>
      <c r="L39" s="91" t="str">
        <f>IF(AND('Mapa final'!$Y$32="Baja",'Mapa final'!$AA$32="Leve"),CONCATENATE("R4C",'Mapa final'!$O$32),"")</f>
        <v/>
      </c>
      <c r="M39" s="91" t="str">
        <f>IF(AND('Mapa final'!$Y$33="Baja",'Mapa final'!$AA$33="Leve"),CONCATENATE("R4C",'Mapa final'!$O$33),"")</f>
        <v/>
      </c>
      <c r="N39" s="91" t="str">
        <f>IF(AND('Mapa final'!$Y$34="Baja",'Mapa final'!$AA$34="Leve"),CONCATENATE("R4C",'Mapa final'!$O$34),"")</f>
        <v/>
      </c>
      <c r="O39" s="92" t="str">
        <f>IF(AND('Mapa final'!$Y$35="Baja",'Mapa final'!$AA$35="Leve"),CONCATENATE("R4C",'Mapa final'!$O$35),"")</f>
        <v/>
      </c>
      <c r="P39" s="81" t="str">
        <f ca="1">IF(AND('Mapa final'!$Y$30="Baja",'Mapa final'!$AA$30="Menor"),CONCATENATE("R4C",'Mapa final'!$O$30),"")</f>
        <v/>
      </c>
      <c r="Q39" s="82" t="str">
        <f>IF(AND('Mapa final'!$Y$31="Baja",'Mapa final'!$AA$31="Menor"),CONCATENATE("R4C",'Mapa final'!$O$31),"")</f>
        <v/>
      </c>
      <c r="R39" s="82" t="str">
        <f>IF(AND('Mapa final'!$Y$32="Baja",'Mapa final'!$AA$32="Menor"),CONCATENATE("R4C",'Mapa final'!$O$32),"")</f>
        <v/>
      </c>
      <c r="S39" s="82" t="str">
        <f>IF(AND('Mapa final'!$Y$33="Baja",'Mapa final'!$AA$33="Menor"),CONCATENATE("R4C",'Mapa final'!$O$33),"")</f>
        <v/>
      </c>
      <c r="T39" s="82" t="str">
        <f>IF(AND('Mapa final'!$Y$34="Baja",'Mapa final'!$AA$34="Menor"),CONCATENATE("R4C",'Mapa final'!$O$34),"")</f>
        <v/>
      </c>
      <c r="U39" s="83" t="str">
        <f>IF(AND('Mapa final'!$Y$35="Baja",'Mapa final'!$AA$35="Menor"),CONCATENATE("R4C",'Mapa final'!$O$35),"")</f>
        <v/>
      </c>
      <c r="V39" s="81" t="str">
        <f ca="1">IF(AND('Mapa final'!$Y$30="Baja",'Mapa final'!$AA$30="Moderado"),CONCATENATE("R4C",'Mapa final'!$O$30),"")</f>
        <v/>
      </c>
      <c r="W39" s="82" t="str">
        <f>IF(AND('Mapa final'!$Y$31="Baja",'Mapa final'!$AA$31="Moderado"),CONCATENATE("R4C",'Mapa final'!$O$31),"")</f>
        <v/>
      </c>
      <c r="X39" s="82" t="str">
        <f>IF(AND('Mapa final'!$Y$32="Baja",'Mapa final'!$AA$32="Moderado"),CONCATENATE("R4C",'Mapa final'!$O$32),"")</f>
        <v/>
      </c>
      <c r="Y39" s="82" t="str">
        <f>IF(AND('Mapa final'!$Y$33="Baja",'Mapa final'!$AA$33="Moderado"),CONCATENATE("R4C",'Mapa final'!$O$33),"")</f>
        <v/>
      </c>
      <c r="Z39" s="82" t="str">
        <f>IF(AND('Mapa final'!$Y$34="Baja",'Mapa final'!$AA$34="Moderado"),CONCATENATE("R4C",'Mapa final'!$O$34),"")</f>
        <v/>
      </c>
      <c r="AA39" s="83" t="str">
        <f>IF(AND('Mapa final'!$Y$35="Baja",'Mapa final'!$AA$35="Moderado"),CONCATENATE("R4C",'Mapa final'!$O$35),"")</f>
        <v/>
      </c>
      <c r="AB39" s="66" t="str">
        <f ca="1">IF(AND('Mapa final'!$Y$30="Baja",'Mapa final'!$AA$30="Mayor"),CONCATENATE("R4C",'Mapa final'!$O$30),"")</f>
        <v>R4C1</v>
      </c>
      <c r="AC39" s="67" t="str">
        <f>IF(AND('Mapa final'!$Y$31="Baja",'Mapa final'!$AA$31="Mayor"),CONCATENATE("R4C",'Mapa final'!$O$31),"")</f>
        <v/>
      </c>
      <c r="AD39" s="67" t="str">
        <f>IF(AND('Mapa final'!$Y$32="Baja",'Mapa final'!$AA$32="Mayor"),CONCATENATE("R4C",'Mapa final'!$O$32),"")</f>
        <v/>
      </c>
      <c r="AE39" s="67" t="str">
        <f>IF(AND('Mapa final'!$Y$33="Baja",'Mapa final'!$AA$33="Mayor"),CONCATENATE("R4C",'Mapa final'!$O$33),"")</f>
        <v/>
      </c>
      <c r="AF39" s="67" t="str">
        <f>IF(AND('Mapa final'!$Y$34="Baja",'Mapa final'!$AA$34="Mayor"),CONCATENATE("R4C",'Mapa final'!$O$34),"")</f>
        <v/>
      </c>
      <c r="AG39" s="68" t="str">
        <f>IF(AND('Mapa final'!$Y$35="Baja",'Mapa final'!$AA$35="Mayor"),CONCATENATE("R4C",'Mapa final'!$O$35),"")</f>
        <v/>
      </c>
      <c r="AH39" s="69" t="str">
        <f ca="1">IF(AND('Mapa final'!$Y$30="Baja",'Mapa final'!$AA$30="Catastrófico"),CONCATENATE("R4C",'Mapa final'!$O$30),"")</f>
        <v/>
      </c>
      <c r="AI39" s="70" t="str">
        <f>IF(AND('Mapa final'!$Y$31="Baja",'Mapa final'!$AA$31="Catastrófico"),CONCATENATE("R4C",'Mapa final'!$O$31),"")</f>
        <v/>
      </c>
      <c r="AJ39" s="70" t="str">
        <f>IF(AND('Mapa final'!$Y$32="Baja",'Mapa final'!$AA$32="Catastrófico"),CONCATENATE("R4C",'Mapa final'!$O$32),"")</f>
        <v/>
      </c>
      <c r="AK39" s="70" t="str">
        <f>IF(AND('Mapa final'!$Y$33="Baja",'Mapa final'!$AA$33="Catastrófico"),CONCATENATE("R4C",'Mapa final'!$O$33),"")</f>
        <v/>
      </c>
      <c r="AL39" s="70" t="str">
        <f>IF(AND('Mapa final'!$Y$34="Baja",'Mapa final'!$AA$34="Catastrófico"),CONCATENATE("R4C",'Mapa final'!$O$34),"")</f>
        <v/>
      </c>
      <c r="AM39" s="71" t="str">
        <f>IF(AND('Mapa final'!$Y$35="Baja",'Mapa final'!$AA$35="Catastrófico"),CONCATENATE("R4C",'Mapa final'!$O$35),"")</f>
        <v/>
      </c>
      <c r="AN39" s="97"/>
      <c r="AO39" s="483"/>
      <c r="AP39" s="484"/>
      <c r="AQ39" s="484"/>
      <c r="AR39" s="484"/>
      <c r="AS39" s="484"/>
      <c r="AT39" s="485"/>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row>
    <row r="40" spans="1:80" ht="15" customHeight="1">
      <c r="A40" s="97"/>
      <c r="B40" s="411"/>
      <c r="C40" s="411"/>
      <c r="D40" s="412"/>
      <c r="E40" s="452"/>
      <c r="F40" s="453"/>
      <c r="G40" s="453"/>
      <c r="H40" s="453"/>
      <c r="I40" s="453"/>
      <c r="J40" s="90" t="str">
        <f ca="1">IF(AND('Mapa final'!$Y$36="Baja",'Mapa final'!$AA$36="Leve"),CONCATENATE("R5C",'Mapa final'!$O$36),"")</f>
        <v/>
      </c>
      <c r="K40" s="91" t="str">
        <f>IF(AND('Mapa final'!$Y$37="Baja",'Mapa final'!$AA$37="Leve"),CONCATENATE("R5C",'Mapa final'!$O$37),"")</f>
        <v/>
      </c>
      <c r="L40" s="91" t="str">
        <f>IF(AND('Mapa final'!$Y$38="Baja",'Mapa final'!$AA$38="Leve"),CONCATENATE("R5C",'Mapa final'!$O$38),"")</f>
        <v/>
      </c>
      <c r="M40" s="91" t="str">
        <f>IF(AND('Mapa final'!$Y$39="Baja",'Mapa final'!$AA$39="Leve"),CONCATENATE("R5C",'Mapa final'!$O$39),"")</f>
        <v/>
      </c>
      <c r="N40" s="91" t="str">
        <f>IF(AND('Mapa final'!$Y$40="Baja",'Mapa final'!$AA$40="Leve"),CONCATENATE("R5C",'Mapa final'!$O$40),"")</f>
        <v/>
      </c>
      <c r="O40" s="92" t="str">
        <f>IF(AND('Mapa final'!$Y$41="Baja",'Mapa final'!$AA$41="Leve"),CONCATENATE("R5C",'Mapa final'!$O$41),"")</f>
        <v/>
      </c>
      <c r="P40" s="81" t="str">
        <f ca="1">IF(AND('Mapa final'!$Y$36="Baja",'Mapa final'!$AA$36="Menor"),CONCATENATE("R5C",'Mapa final'!$O$36),"")</f>
        <v/>
      </c>
      <c r="Q40" s="82" t="str">
        <f>IF(AND('Mapa final'!$Y$37="Baja",'Mapa final'!$AA$37="Menor"),CONCATENATE("R5C",'Mapa final'!$O$37),"")</f>
        <v/>
      </c>
      <c r="R40" s="82" t="str">
        <f>IF(AND('Mapa final'!$Y$38="Baja",'Mapa final'!$AA$38="Menor"),CONCATENATE("R5C",'Mapa final'!$O$38),"")</f>
        <v/>
      </c>
      <c r="S40" s="82" t="str">
        <f>IF(AND('Mapa final'!$Y$39="Baja",'Mapa final'!$AA$39="Menor"),CONCATENATE("R5C",'Mapa final'!$O$39),"")</f>
        <v/>
      </c>
      <c r="T40" s="82" t="str">
        <f>IF(AND('Mapa final'!$Y$40="Baja",'Mapa final'!$AA$40="Menor"),CONCATENATE("R5C",'Mapa final'!$O$40),"")</f>
        <v/>
      </c>
      <c r="U40" s="83" t="str">
        <f>IF(AND('Mapa final'!$Y$41="Baja",'Mapa final'!$AA$41="Menor"),CONCATENATE("R5C",'Mapa final'!$O$41),"")</f>
        <v/>
      </c>
      <c r="V40" s="81" t="str">
        <f ca="1">IF(AND('Mapa final'!$Y$36="Baja",'Mapa final'!$AA$36="Moderado"),CONCATENATE("R5C",'Mapa final'!$O$36),"")</f>
        <v/>
      </c>
      <c r="W40" s="82" t="str">
        <f>IF(AND('Mapa final'!$Y$37="Baja",'Mapa final'!$AA$37="Moderado"),CONCATENATE("R5C",'Mapa final'!$O$37),"")</f>
        <v/>
      </c>
      <c r="X40" s="82" t="str">
        <f>IF(AND('Mapa final'!$Y$38="Baja",'Mapa final'!$AA$38="Moderado"),CONCATENATE("R5C",'Mapa final'!$O$38),"")</f>
        <v/>
      </c>
      <c r="Y40" s="82" t="str">
        <f>IF(AND('Mapa final'!$Y$39="Baja",'Mapa final'!$AA$39="Moderado"),CONCATENATE("R5C",'Mapa final'!$O$39),"")</f>
        <v/>
      </c>
      <c r="Z40" s="82" t="str">
        <f>IF(AND('Mapa final'!$Y$40="Baja",'Mapa final'!$AA$40="Moderado"),CONCATENATE("R5C",'Mapa final'!$O$40),"")</f>
        <v/>
      </c>
      <c r="AA40" s="83" t="str">
        <f>IF(AND('Mapa final'!$Y$41="Baja",'Mapa final'!$AA$41="Moderado"),CONCATENATE("R5C",'Mapa final'!$O$41),"")</f>
        <v/>
      </c>
      <c r="AB40" s="66" t="str">
        <f ca="1">IF(AND('Mapa final'!$Y$36="Baja",'Mapa final'!$AA$36="Mayor"),CONCATENATE("R5C",'Mapa final'!$O$36),"")</f>
        <v>R5C1</v>
      </c>
      <c r="AC40" s="67" t="str">
        <f>IF(AND('Mapa final'!$Y$37="Baja",'Mapa final'!$AA$37="Mayor"),CONCATENATE("R5C",'Mapa final'!$O$37),"")</f>
        <v/>
      </c>
      <c r="AD40" s="67" t="str">
        <f>IF(AND('Mapa final'!$Y$38="Baja",'Mapa final'!$AA$38="Mayor"),CONCATENATE("R5C",'Mapa final'!$O$38),"")</f>
        <v/>
      </c>
      <c r="AE40" s="67" t="str">
        <f>IF(AND('Mapa final'!$Y$39="Baja",'Mapa final'!$AA$39="Mayor"),CONCATENATE("R5C",'Mapa final'!$O$39),"")</f>
        <v/>
      </c>
      <c r="AF40" s="67" t="str">
        <f>IF(AND('Mapa final'!$Y$40="Baja",'Mapa final'!$AA$40="Mayor"),CONCATENATE("R5C",'Mapa final'!$O$40),"")</f>
        <v/>
      </c>
      <c r="AG40" s="68" t="str">
        <f>IF(AND('Mapa final'!$Y$41="Baja",'Mapa final'!$AA$41="Mayor"),CONCATENATE("R5C",'Mapa final'!$O$41),"")</f>
        <v/>
      </c>
      <c r="AH40" s="69" t="str">
        <f ca="1">IF(AND('Mapa final'!$Y$36="Baja",'Mapa final'!$AA$36="Catastrófico"),CONCATENATE("R5C",'Mapa final'!$O$36),"")</f>
        <v/>
      </c>
      <c r="AI40" s="70" t="str">
        <f>IF(AND('Mapa final'!$Y$37="Baja",'Mapa final'!$AA$37="Catastrófico"),CONCATENATE("R5C",'Mapa final'!$O$37),"")</f>
        <v/>
      </c>
      <c r="AJ40" s="70" t="str">
        <f>IF(AND('Mapa final'!$Y$38="Baja",'Mapa final'!$AA$38="Catastrófico"),CONCATENATE("R5C",'Mapa final'!$O$38),"")</f>
        <v/>
      </c>
      <c r="AK40" s="70" t="str">
        <f>IF(AND('Mapa final'!$Y$39="Baja",'Mapa final'!$AA$39="Catastrófico"),CONCATENATE("R5C",'Mapa final'!$O$39),"")</f>
        <v/>
      </c>
      <c r="AL40" s="70" t="str">
        <f>IF(AND('Mapa final'!$Y$40="Baja",'Mapa final'!$AA$40="Catastrófico"),CONCATENATE("R5C",'Mapa final'!$O$40),"")</f>
        <v/>
      </c>
      <c r="AM40" s="71" t="str">
        <f>IF(AND('Mapa final'!$Y$41="Baja",'Mapa final'!$AA$41="Catastrófico"),CONCATENATE("R5C",'Mapa final'!$O$41),"")</f>
        <v/>
      </c>
      <c r="AN40" s="97"/>
      <c r="AO40" s="483"/>
      <c r="AP40" s="484"/>
      <c r="AQ40" s="484"/>
      <c r="AR40" s="484"/>
      <c r="AS40" s="484"/>
      <c r="AT40" s="485"/>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row>
    <row r="41" spans="1:80" ht="15" customHeight="1">
      <c r="A41" s="97"/>
      <c r="B41" s="411"/>
      <c r="C41" s="411"/>
      <c r="D41" s="412"/>
      <c r="E41" s="452"/>
      <c r="F41" s="453"/>
      <c r="G41" s="453"/>
      <c r="H41" s="453"/>
      <c r="I41" s="453"/>
      <c r="J41" s="90" t="str">
        <f ca="1">IF(AND('Mapa final'!$Y$42="Baja",'Mapa final'!$AA$42="Leve"),CONCATENATE("R6C",'Mapa final'!$O$42),"")</f>
        <v/>
      </c>
      <c r="K41" s="91" t="str">
        <f>IF(AND('Mapa final'!$Y$43="Baja",'Mapa final'!$AA$43="Leve"),CONCATENATE("R6C",'Mapa final'!$O$43),"")</f>
        <v/>
      </c>
      <c r="L41" s="91" t="str">
        <f>IF(AND('Mapa final'!$Y$44="Baja",'Mapa final'!$AA$44="Leve"),CONCATENATE("R6C",'Mapa final'!$O$44),"")</f>
        <v/>
      </c>
      <c r="M41" s="91" t="str">
        <f>IF(AND('Mapa final'!$Y$45="Baja",'Mapa final'!$AA$45="Leve"),CONCATENATE("R6C",'Mapa final'!$O$45),"")</f>
        <v/>
      </c>
      <c r="N41" s="91" t="str">
        <f>IF(AND('Mapa final'!$Y$46="Baja",'Mapa final'!$AA$46="Leve"),CONCATENATE("R6C",'Mapa final'!$O$46),"")</f>
        <v/>
      </c>
      <c r="O41" s="92" t="str">
        <f>IF(AND('Mapa final'!$Y$47="Baja",'Mapa final'!$AA$47="Leve"),CONCATENATE("R6C",'Mapa final'!$O$47),"")</f>
        <v/>
      </c>
      <c r="P41" s="81" t="str">
        <f ca="1">IF(AND('Mapa final'!$Y$42="Baja",'Mapa final'!$AA$42="Menor"),CONCATENATE("R6C",'Mapa final'!$O$42),"")</f>
        <v/>
      </c>
      <c r="Q41" s="82" t="str">
        <f>IF(AND('Mapa final'!$Y$43="Baja",'Mapa final'!$AA$43="Menor"),CONCATENATE("R6C",'Mapa final'!$O$43),"")</f>
        <v/>
      </c>
      <c r="R41" s="82" t="str">
        <f>IF(AND('Mapa final'!$Y$44="Baja",'Mapa final'!$AA$44="Menor"),CONCATENATE("R6C",'Mapa final'!$O$44),"")</f>
        <v/>
      </c>
      <c r="S41" s="82" t="str">
        <f>IF(AND('Mapa final'!$Y$45="Baja",'Mapa final'!$AA$45="Menor"),CONCATENATE("R6C",'Mapa final'!$O$45),"")</f>
        <v/>
      </c>
      <c r="T41" s="82" t="str">
        <f>IF(AND('Mapa final'!$Y$46="Baja",'Mapa final'!$AA$46="Menor"),CONCATENATE("R6C",'Mapa final'!$O$46),"")</f>
        <v/>
      </c>
      <c r="U41" s="83" t="str">
        <f>IF(AND('Mapa final'!$Y$47="Baja",'Mapa final'!$AA$47="Menor"),CONCATENATE("R6C",'Mapa final'!$O$47),"")</f>
        <v/>
      </c>
      <c r="V41" s="81" t="str">
        <f ca="1">IF(AND('Mapa final'!$Y$42="Baja",'Mapa final'!$AA$42="Moderado"),CONCATENATE("R6C",'Mapa final'!$O$42),"")</f>
        <v/>
      </c>
      <c r="W41" s="82" t="str">
        <f>IF(AND('Mapa final'!$Y$43="Baja",'Mapa final'!$AA$43="Moderado"),CONCATENATE("R6C",'Mapa final'!$O$43),"")</f>
        <v/>
      </c>
      <c r="X41" s="82" t="str">
        <f>IF(AND('Mapa final'!$Y$44="Baja",'Mapa final'!$AA$44="Moderado"),CONCATENATE("R6C",'Mapa final'!$O$44),"")</f>
        <v/>
      </c>
      <c r="Y41" s="82" t="str">
        <f>IF(AND('Mapa final'!$Y$45="Baja",'Mapa final'!$AA$45="Moderado"),CONCATENATE("R6C",'Mapa final'!$O$45),"")</f>
        <v/>
      </c>
      <c r="Z41" s="82" t="str">
        <f>IF(AND('Mapa final'!$Y$46="Baja",'Mapa final'!$AA$46="Moderado"),CONCATENATE("R6C",'Mapa final'!$O$46),"")</f>
        <v/>
      </c>
      <c r="AA41" s="83" t="str">
        <f>IF(AND('Mapa final'!$Y$47="Baja",'Mapa final'!$AA$47="Moderado"),CONCATENATE("R6C",'Mapa final'!$O$47),"")</f>
        <v/>
      </c>
      <c r="AB41" s="66" t="str">
        <f ca="1">IF(AND('Mapa final'!$Y$42="Baja",'Mapa final'!$AA$42="Mayor"),CONCATENATE("R6C",'Mapa final'!$O$42),"")</f>
        <v/>
      </c>
      <c r="AC41" s="67" t="str">
        <f>IF(AND('Mapa final'!$Y$43="Baja",'Mapa final'!$AA$43="Mayor"),CONCATENATE("R6C",'Mapa final'!$O$43),"")</f>
        <v/>
      </c>
      <c r="AD41" s="67" t="str">
        <f>IF(AND('Mapa final'!$Y$44="Baja",'Mapa final'!$AA$44="Mayor"),CONCATENATE("R6C",'Mapa final'!$O$44),"")</f>
        <v/>
      </c>
      <c r="AE41" s="67" t="str">
        <f>IF(AND('Mapa final'!$Y$45="Baja",'Mapa final'!$AA$45="Mayor"),CONCATENATE("R6C",'Mapa final'!$O$45),"")</f>
        <v/>
      </c>
      <c r="AF41" s="67" t="str">
        <f>IF(AND('Mapa final'!$Y$46="Baja",'Mapa final'!$AA$46="Mayor"),CONCATENATE("R6C",'Mapa final'!$O$46),"")</f>
        <v/>
      </c>
      <c r="AG41" s="68" t="str">
        <f>IF(AND('Mapa final'!$Y$47="Baja",'Mapa final'!$AA$47="Mayor"),CONCATENATE("R6C",'Mapa final'!$O$47),"")</f>
        <v/>
      </c>
      <c r="AH41" s="69" t="str">
        <f ca="1">IF(AND('Mapa final'!$Y$42="Baja",'Mapa final'!$AA$42="Catastrófico"),CONCATENATE("R6C",'Mapa final'!$O$42),"")</f>
        <v/>
      </c>
      <c r="AI41" s="70" t="str">
        <f>IF(AND('Mapa final'!$Y$43="Baja",'Mapa final'!$AA$43="Catastrófico"),CONCATENATE("R6C",'Mapa final'!$O$43),"")</f>
        <v/>
      </c>
      <c r="AJ41" s="70" t="str">
        <f>IF(AND('Mapa final'!$Y$44="Baja",'Mapa final'!$AA$44="Catastrófico"),CONCATENATE("R6C",'Mapa final'!$O$44),"")</f>
        <v/>
      </c>
      <c r="AK41" s="70" t="str">
        <f>IF(AND('Mapa final'!$Y$45="Baja",'Mapa final'!$AA$45="Catastrófico"),CONCATENATE("R6C",'Mapa final'!$O$45),"")</f>
        <v/>
      </c>
      <c r="AL41" s="70" t="str">
        <f>IF(AND('Mapa final'!$Y$46="Baja",'Mapa final'!$AA$46="Catastrófico"),CONCATENATE("R6C",'Mapa final'!$O$46),"")</f>
        <v/>
      </c>
      <c r="AM41" s="71" t="str">
        <f>IF(AND('Mapa final'!$Y$47="Baja",'Mapa final'!$AA$47="Catastrófico"),CONCATENATE("R6C",'Mapa final'!$O$47),"")</f>
        <v/>
      </c>
      <c r="AN41" s="97"/>
      <c r="AO41" s="483"/>
      <c r="AP41" s="484"/>
      <c r="AQ41" s="484"/>
      <c r="AR41" s="484"/>
      <c r="AS41" s="484"/>
      <c r="AT41" s="485"/>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row>
    <row r="42" spans="1:80" ht="15" customHeight="1">
      <c r="A42" s="97"/>
      <c r="B42" s="411"/>
      <c r="C42" s="411"/>
      <c r="D42" s="412"/>
      <c r="E42" s="452"/>
      <c r="F42" s="453"/>
      <c r="G42" s="453"/>
      <c r="H42" s="453"/>
      <c r="I42" s="453"/>
      <c r="J42" s="90" t="str">
        <f ca="1">IF(AND('Mapa final'!$Y$48="Baja",'Mapa final'!$AA$48="Leve"),CONCATENATE("R7C",'Mapa final'!$O$48),"")</f>
        <v/>
      </c>
      <c r="K42" s="91" t="str">
        <f>IF(AND('Mapa final'!$Y$49="Baja",'Mapa final'!$AA$49="Leve"),CONCATENATE("R7C",'Mapa final'!$O$49),"")</f>
        <v/>
      </c>
      <c r="L42" s="91" t="str">
        <f>IF(AND('Mapa final'!$Y$50="Baja",'Mapa final'!$AA$50="Leve"),CONCATENATE("R7C",'Mapa final'!$O$50),"")</f>
        <v/>
      </c>
      <c r="M42" s="91" t="str">
        <f>IF(AND('Mapa final'!$Y$51="Baja",'Mapa final'!$AA$51="Leve"),CONCATENATE("R7C",'Mapa final'!$O$51),"")</f>
        <v/>
      </c>
      <c r="N42" s="91" t="str">
        <f>IF(AND('Mapa final'!$Y$52="Baja",'Mapa final'!$AA$52="Leve"),CONCATENATE("R7C",'Mapa final'!$O$52),"")</f>
        <v/>
      </c>
      <c r="O42" s="92" t="str">
        <f>IF(AND('Mapa final'!$Y$53="Baja",'Mapa final'!$AA$53="Leve"),CONCATENATE("R7C",'Mapa final'!$O$53),"")</f>
        <v/>
      </c>
      <c r="P42" s="81" t="str">
        <f ca="1">IF(AND('Mapa final'!$Y$48="Baja",'Mapa final'!$AA$48="Menor"),CONCATENATE("R7C",'Mapa final'!$O$48),"")</f>
        <v/>
      </c>
      <c r="Q42" s="82" t="str">
        <f>IF(AND('Mapa final'!$Y$49="Baja",'Mapa final'!$AA$49="Menor"),CONCATENATE("R7C",'Mapa final'!$O$49),"")</f>
        <v/>
      </c>
      <c r="R42" s="82" t="str">
        <f>IF(AND('Mapa final'!$Y$50="Baja",'Mapa final'!$AA$50="Menor"),CONCATENATE("R7C",'Mapa final'!$O$50),"")</f>
        <v/>
      </c>
      <c r="S42" s="82" t="str">
        <f>IF(AND('Mapa final'!$Y$51="Baja",'Mapa final'!$AA$51="Menor"),CONCATENATE("R7C",'Mapa final'!$O$51),"")</f>
        <v/>
      </c>
      <c r="T42" s="82" t="str">
        <f>IF(AND('Mapa final'!$Y$52="Baja",'Mapa final'!$AA$52="Menor"),CONCATENATE("R7C",'Mapa final'!$O$52),"")</f>
        <v/>
      </c>
      <c r="U42" s="83" t="str">
        <f>IF(AND('Mapa final'!$Y$53="Baja",'Mapa final'!$AA$53="Menor"),CONCATENATE("R7C",'Mapa final'!$O$53),"")</f>
        <v/>
      </c>
      <c r="V42" s="81" t="str">
        <f ca="1">IF(AND('Mapa final'!$Y$48="Baja",'Mapa final'!$AA$48="Moderado"),CONCATENATE("R7C",'Mapa final'!$O$48),"")</f>
        <v/>
      </c>
      <c r="W42" s="82" t="str">
        <f>IF(AND('Mapa final'!$Y$49="Baja",'Mapa final'!$AA$49="Moderado"),CONCATENATE("R7C",'Mapa final'!$O$49),"")</f>
        <v/>
      </c>
      <c r="X42" s="82" t="str">
        <f>IF(AND('Mapa final'!$Y$50="Baja",'Mapa final'!$AA$50="Moderado"),CONCATENATE("R7C",'Mapa final'!$O$50),"")</f>
        <v/>
      </c>
      <c r="Y42" s="82" t="str">
        <f>IF(AND('Mapa final'!$Y$51="Baja",'Mapa final'!$AA$51="Moderado"),CONCATENATE("R7C",'Mapa final'!$O$51),"")</f>
        <v/>
      </c>
      <c r="Z42" s="82" t="str">
        <f>IF(AND('Mapa final'!$Y$52="Baja",'Mapa final'!$AA$52="Moderado"),CONCATENATE("R7C",'Mapa final'!$O$52),"")</f>
        <v/>
      </c>
      <c r="AA42" s="83" t="str">
        <f>IF(AND('Mapa final'!$Y$53="Baja",'Mapa final'!$AA$53="Moderado"),CONCATENATE("R7C",'Mapa final'!$O$53),"")</f>
        <v/>
      </c>
      <c r="AB42" s="66" t="str">
        <f ca="1">IF(AND('Mapa final'!$Y$48="Baja",'Mapa final'!$AA$48="Mayor"),CONCATENATE("R7C",'Mapa final'!$O$48),"")</f>
        <v>R7C1</v>
      </c>
      <c r="AC42" s="67" t="str">
        <f>IF(AND('Mapa final'!$Y$49="Baja",'Mapa final'!$AA$49="Mayor"),CONCATENATE("R7C",'Mapa final'!$O$49),"")</f>
        <v/>
      </c>
      <c r="AD42" s="67" t="str">
        <f>IF(AND('Mapa final'!$Y$50="Baja",'Mapa final'!$AA$50="Mayor"),CONCATENATE("R7C",'Mapa final'!$O$50),"")</f>
        <v/>
      </c>
      <c r="AE42" s="67" t="str">
        <f>IF(AND('Mapa final'!$Y$51="Baja",'Mapa final'!$AA$51="Mayor"),CONCATENATE("R7C",'Mapa final'!$O$51),"")</f>
        <v/>
      </c>
      <c r="AF42" s="67" t="str">
        <f>IF(AND('Mapa final'!$Y$52="Baja",'Mapa final'!$AA$52="Mayor"),CONCATENATE("R7C",'Mapa final'!$O$52),"")</f>
        <v/>
      </c>
      <c r="AG42" s="68" t="str">
        <f>IF(AND('Mapa final'!$Y$53="Baja",'Mapa final'!$AA$53="Mayor"),CONCATENATE("R7C",'Mapa final'!$O$53),"")</f>
        <v/>
      </c>
      <c r="AH42" s="69" t="str">
        <f ca="1">IF(AND('Mapa final'!$Y$48="Baja",'Mapa final'!$AA$48="Catastrófico"),CONCATENATE("R7C",'Mapa final'!$O$48),"")</f>
        <v/>
      </c>
      <c r="AI42" s="70" t="str">
        <f>IF(AND('Mapa final'!$Y$49="Baja",'Mapa final'!$AA$49="Catastrófico"),CONCATENATE("R7C",'Mapa final'!$O$49),"")</f>
        <v/>
      </c>
      <c r="AJ42" s="70" t="str">
        <f>IF(AND('Mapa final'!$Y$50="Baja",'Mapa final'!$AA$50="Catastrófico"),CONCATENATE("R7C",'Mapa final'!$O$50),"")</f>
        <v/>
      </c>
      <c r="AK42" s="70" t="str">
        <f>IF(AND('Mapa final'!$Y$51="Baja",'Mapa final'!$AA$51="Catastrófico"),CONCATENATE("R7C",'Mapa final'!$O$51),"")</f>
        <v/>
      </c>
      <c r="AL42" s="70" t="str">
        <f>IF(AND('Mapa final'!$Y$52="Baja",'Mapa final'!$AA$52="Catastrófico"),CONCATENATE("R7C",'Mapa final'!$O$52),"")</f>
        <v/>
      </c>
      <c r="AM42" s="71" t="str">
        <f>IF(AND('Mapa final'!$Y$53="Baja",'Mapa final'!$AA$53="Catastrófico"),CONCATENATE("R7C",'Mapa final'!$O$53),"")</f>
        <v/>
      </c>
      <c r="AN42" s="97"/>
      <c r="AO42" s="483"/>
      <c r="AP42" s="484"/>
      <c r="AQ42" s="484"/>
      <c r="AR42" s="484"/>
      <c r="AS42" s="484"/>
      <c r="AT42" s="485"/>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row>
    <row r="43" spans="1:80" ht="15" customHeight="1">
      <c r="A43" s="97"/>
      <c r="B43" s="411"/>
      <c r="C43" s="411"/>
      <c r="D43" s="412"/>
      <c r="E43" s="452"/>
      <c r="F43" s="453"/>
      <c r="G43" s="453"/>
      <c r="H43" s="453"/>
      <c r="I43" s="453"/>
      <c r="J43" s="90" t="str">
        <f>IF(AND('Mapa final'!$Y$54="Baja",'Mapa final'!$AA$54="Leve"),CONCATENATE("R8C",'Mapa final'!$O$54),"")</f>
        <v/>
      </c>
      <c r="K43" s="91" t="str">
        <f>IF(AND('Mapa final'!$Y$55="Baja",'Mapa final'!$AA$55="Leve"),CONCATENATE("R8C",'Mapa final'!$O$55),"")</f>
        <v/>
      </c>
      <c r="L43" s="91" t="str">
        <f>IF(AND('Mapa final'!$Y$56="Baja",'Mapa final'!$AA$56="Leve"),CONCATENATE("R8C",'Mapa final'!$O$56),"")</f>
        <v/>
      </c>
      <c r="M43" s="91" t="str">
        <f>IF(AND('Mapa final'!$Y$57="Baja",'Mapa final'!$AA$57="Leve"),CONCATENATE("R8C",'Mapa final'!$O$57),"")</f>
        <v/>
      </c>
      <c r="N43" s="91" t="str">
        <f>IF(AND('Mapa final'!$Y$58="Baja",'Mapa final'!$AA$58="Leve"),CONCATENATE("R8C",'Mapa final'!$O$58),"")</f>
        <v/>
      </c>
      <c r="O43" s="92" t="str">
        <f>IF(AND('Mapa final'!$Y$59="Baja",'Mapa final'!$AA$59="Leve"),CONCATENATE("R8C",'Mapa final'!$O$59),"")</f>
        <v/>
      </c>
      <c r="P43" s="81" t="str">
        <f>IF(AND('Mapa final'!$Y$54="Baja",'Mapa final'!$AA$54="Menor"),CONCATENATE("R8C",'Mapa final'!$O$54),"")</f>
        <v/>
      </c>
      <c r="Q43" s="82" t="str">
        <f>IF(AND('Mapa final'!$Y$55="Baja",'Mapa final'!$AA$55="Menor"),CONCATENATE("R8C",'Mapa final'!$O$55),"")</f>
        <v/>
      </c>
      <c r="R43" s="82" t="str">
        <f>IF(AND('Mapa final'!$Y$56="Baja",'Mapa final'!$AA$56="Menor"),CONCATENATE("R8C",'Mapa final'!$O$56),"")</f>
        <v/>
      </c>
      <c r="S43" s="82" t="str">
        <f>IF(AND('Mapa final'!$Y$57="Baja",'Mapa final'!$AA$57="Menor"),CONCATENATE("R8C",'Mapa final'!$O$57),"")</f>
        <v/>
      </c>
      <c r="T43" s="82" t="str">
        <f>IF(AND('Mapa final'!$Y$58="Baja",'Mapa final'!$AA$58="Menor"),CONCATENATE("R8C",'Mapa final'!$O$58),"")</f>
        <v/>
      </c>
      <c r="U43" s="83" t="str">
        <f>IF(AND('Mapa final'!$Y$59="Baja",'Mapa final'!$AA$59="Menor"),CONCATENATE("R8C",'Mapa final'!$O$59),"")</f>
        <v/>
      </c>
      <c r="V43" s="81" t="str">
        <f>IF(AND('Mapa final'!$Y$54="Baja",'Mapa final'!$AA$54="Moderado"),CONCATENATE("R8C",'Mapa final'!$O$54),"")</f>
        <v/>
      </c>
      <c r="W43" s="82" t="str">
        <f>IF(AND('Mapa final'!$Y$55="Baja",'Mapa final'!$AA$55="Moderado"),CONCATENATE("R8C",'Mapa final'!$O$55),"")</f>
        <v/>
      </c>
      <c r="X43" s="82" t="str">
        <f>IF(AND('Mapa final'!$Y$56="Baja",'Mapa final'!$AA$56="Moderado"),CONCATENATE("R8C",'Mapa final'!$O$56),"")</f>
        <v/>
      </c>
      <c r="Y43" s="82" t="str">
        <f>IF(AND('Mapa final'!$Y$57="Baja",'Mapa final'!$AA$57="Moderado"),CONCATENATE("R8C",'Mapa final'!$O$57),"")</f>
        <v/>
      </c>
      <c r="Z43" s="82" t="str">
        <f>IF(AND('Mapa final'!$Y$58="Baja",'Mapa final'!$AA$58="Moderado"),CONCATENATE("R8C",'Mapa final'!$O$58),"")</f>
        <v/>
      </c>
      <c r="AA43" s="83" t="str">
        <f>IF(AND('Mapa final'!$Y$59="Baja",'Mapa final'!$AA$59="Moderado"),CONCATENATE("R8C",'Mapa final'!$O$59),"")</f>
        <v/>
      </c>
      <c r="AB43" s="66" t="str">
        <f>IF(AND('Mapa final'!$Y$54="Baja",'Mapa final'!$AA$54="Mayor"),CONCATENATE("R8C",'Mapa final'!$O$54),"")</f>
        <v/>
      </c>
      <c r="AC43" s="67" t="str">
        <f>IF(AND('Mapa final'!$Y$55="Baja",'Mapa final'!$AA$55="Mayor"),CONCATENATE("R8C",'Mapa final'!$O$55),"")</f>
        <v/>
      </c>
      <c r="AD43" s="67" t="str">
        <f>IF(AND('Mapa final'!$Y$56="Baja",'Mapa final'!$AA$56="Mayor"),CONCATENATE("R8C",'Mapa final'!$O$56),"")</f>
        <v/>
      </c>
      <c r="AE43" s="67" t="str">
        <f>IF(AND('Mapa final'!$Y$57="Baja",'Mapa final'!$AA$57="Mayor"),CONCATENATE("R8C",'Mapa final'!$O$57),"")</f>
        <v/>
      </c>
      <c r="AF43" s="67" t="str">
        <f>IF(AND('Mapa final'!$Y$58="Baja",'Mapa final'!$AA$58="Mayor"),CONCATENATE("R8C",'Mapa final'!$O$58),"")</f>
        <v/>
      </c>
      <c r="AG43" s="68" t="str">
        <f>IF(AND('Mapa final'!$Y$59="Baja",'Mapa final'!$AA$59="Mayor"),CONCATENATE("R8C",'Mapa final'!$O$59),"")</f>
        <v/>
      </c>
      <c r="AH43" s="69" t="str">
        <f>IF(AND('Mapa final'!$Y$54="Baja",'Mapa final'!$AA$54="Catastrófico"),CONCATENATE("R8C",'Mapa final'!$O$54),"")</f>
        <v/>
      </c>
      <c r="AI43" s="70" t="str">
        <f>IF(AND('Mapa final'!$Y$55="Baja",'Mapa final'!$AA$55="Catastrófico"),CONCATENATE("R8C",'Mapa final'!$O$55),"")</f>
        <v/>
      </c>
      <c r="AJ43" s="70" t="str">
        <f>IF(AND('Mapa final'!$Y$56="Baja",'Mapa final'!$AA$56="Catastrófico"),CONCATENATE("R8C",'Mapa final'!$O$56),"")</f>
        <v/>
      </c>
      <c r="AK43" s="70" t="str">
        <f>IF(AND('Mapa final'!$Y$57="Baja",'Mapa final'!$AA$57="Catastrófico"),CONCATENATE("R8C",'Mapa final'!$O$57),"")</f>
        <v/>
      </c>
      <c r="AL43" s="70" t="str">
        <f>IF(AND('Mapa final'!$Y$58="Baja",'Mapa final'!$AA$58="Catastrófico"),CONCATENATE("R8C",'Mapa final'!$O$58),"")</f>
        <v/>
      </c>
      <c r="AM43" s="71" t="str">
        <f>IF(AND('Mapa final'!$Y$59="Baja",'Mapa final'!$AA$59="Catastrófico"),CONCATENATE("R8C",'Mapa final'!$O$59),"")</f>
        <v/>
      </c>
      <c r="AN43" s="97"/>
      <c r="AO43" s="483"/>
      <c r="AP43" s="484"/>
      <c r="AQ43" s="484"/>
      <c r="AR43" s="484"/>
      <c r="AS43" s="484"/>
      <c r="AT43" s="485"/>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row>
    <row r="44" spans="1:80" ht="15" customHeight="1">
      <c r="A44" s="97"/>
      <c r="B44" s="411"/>
      <c r="C44" s="411"/>
      <c r="D44" s="412"/>
      <c r="E44" s="452"/>
      <c r="F44" s="453"/>
      <c r="G44" s="453"/>
      <c r="H44" s="453"/>
      <c r="I44" s="453"/>
      <c r="J44" s="90" t="str">
        <f>IF(AND('Mapa final'!$Y$60="Baja",'Mapa final'!$AA$60="Leve"),CONCATENATE("R9C",'Mapa final'!$O$60),"")</f>
        <v/>
      </c>
      <c r="K44" s="91" t="str">
        <f>IF(AND('Mapa final'!$Y$61="Baja",'Mapa final'!$AA$61="Leve"),CONCATENATE("R9C",'Mapa final'!$O$61),"")</f>
        <v/>
      </c>
      <c r="L44" s="91" t="str">
        <f>IF(AND('Mapa final'!$Y$62="Baja",'Mapa final'!$AA$62="Leve"),CONCATENATE("R9C",'Mapa final'!$O$62),"")</f>
        <v/>
      </c>
      <c r="M44" s="91" t="str">
        <f>IF(AND('Mapa final'!$Y$63="Baja",'Mapa final'!$AA$63="Leve"),CONCATENATE("R9C",'Mapa final'!$O$63),"")</f>
        <v/>
      </c>
      <c r="N44" s="91" t="str">
        <f>IF(AND('Mapa final'!$Y$64="Baja",'Mapa final'!$AA$64="Leve"),CONCATENATE("R9C",'Mapa final'!$O$64),"")</f>
        <v/>
      </c>
      <c r="O44" s="92" t="str">
        <f>IF(AND('Mapa final'!$Y$65="Baja",'Mapa final'!$AA$65="Leve"),CONCATENATE("R9C",'Mapa final'!$O$65),"")</f>
        <v/>
      </c>
      <c r="P44" s="81" t="str">
        <f>IF(AND('Mapa final'!$Y$60="Baja",'Mapa final'!$AA$60="Menor"),CONCATENATE("R9C",'Mapa final'!$O$60),"")</f>
        <v/>
      </c>
      <c r="Q44" s="82" t="str">
        <f>IF(AND('Mapa final'!$Y$61="Baja",'Mapa final'!$AA$61="Menor"),CONCATENATE("R9C",'Mapa final'!$O$61),"")</f>
        <v/>
      </c>
      <c r="R44" s="82" t="str">
        <f>IF(AND('Mapa final'!$Y$62="Baja",'Mapa final'!$AA$62="Menor"),CONCATENATE("R9C",'Mapa final'!$O$62),"")</f>
        <v/>
      </c>
      <c r="S44" s="82" t="str">
        <f>IF(AND('Mapa final'!$Y$63="Baja",'Mapa final'!$AA$63="Menor"),CONCATENATE("R9C",'Mapa final'!$O$63),"")</f>
        <v/>
      </c>
      <c r="T44" s="82" t="str">
        <f>IF(AND('Mapa final'!$Y$64="Baja",'Mapa final'!$AA$64="Menor"),CONCATENATE("R9C",'Mapa final'!$O$64),"")</f>
        <v/>
      </c>
      <c r="U44" s="83" t="str">
        <f>IF(AND('Mapa final'!$Y$65="Baja",'Mapa final'!$AA$65="Menor"),CONCATENATE("R9C",'Mapa final'!$O$65),"")</f>
        <v/>
      </c>
      <c r="V44" s="81" t="str">
        <f>IF(AND('Mapa final'!$Y$60="Baja",'Mapa final'!$AA$60="Moderado"),CONCATENATE("R9C",'Mapa final'!$O$60),"")</f>
        <v/>
      </c>
      <c r="W44" s="82" t="str">
        <f>IF(AND('Mapa final'!$Y$61="Baja",'Mapa final'!$AA$61="Moderado"),CONCATENATE("R9C",'Mapa final'!$O$61),"")</f>
        <v/>
      </c>
      <c r="X44" s="82" t="str">
        <f>IF(AND('Mapa final'!$Y$62="Baja",'Mapa final'!$AA$62="Moderado"),CONCATENATE("R9C",'Mapa final'!$O$62),"")</f>
        <v/>
      </c>
      <c r="Y44" s="82" t="str">
        <f>IF(AND('Mapa final'!$Y$63="Baja",'Mapa final'!$AA$63="Moderado"),CONCATENATE("R9C",'Mapa final'!$O$63),"")</f>
        <v/>
      </c>
      <c r="Z44" s="82" t="str">
        <f>IF(AND('Mapa final'!$Y$64="Baja",'Mapa final'!$AA$64="Moderado"),CONCATENATE("R9C",'Mapa final'!$O$64),"")</f>
        <v/>
      </c>
      <c r="AA44" s="83" t="str">
        <f>IF(AND('Mapa final'!$Y$65="Baja",'Mapa final'!$AA$65="Moderado"),CONCATENATE("R9C",'Mapa final'!$O$65),"")</f>
        <v/>
      </c>
      <c r="AB44" s="66" t="str">
        <f>IF(AND('Mapa final'!$Y$60="Baja",'Mapa final'!$AA$60="Mayor"),CONCATENATE("R9C",'Mapa final'!$O$60),"")</f>
        <v/>
      </c>
      <c r="AC44" s="67" t="str">
        <f>IF(AND('Mapa final'!$Y$61="Baja",'Mapa final'!$AA$61="Mayor"),CONCATENATE("R9C",'Mapa final'!$O$61),"")</f>
        <v/>
      </c>
      <c r="AD44" s="67" t="str">
        <f>IF(AND('Mapa final'!$Y$62="Baja",'Mapa final'!$AA$62="Mayor"),CONCATENATE("R9C",'Mapa final'!$O$62),"")</f>
        <v/>
      </c>
      <c r="AE44" s="67" t="str">
        <f>IF(AND('Mapa final'!$Y$63="Baja",'Mapa final'!$AA$63="Mayor"),CONCATENATE("R9C",'Mapa final'!$O$63),"")</f>
        <v/>
      </c>
      <c r="AF44" s="67" t="str">
        <f>IF(AND('Mapa final'!$Y$64="Baja",'Mapa final'!$AA$64="Mayor"),CONCATENATE("R9C",'Mapa final'!$O$64),"")</f>
        <v/>
      </c>
      <c r="AG44" s="68" t="str">
        <f>IF(AND('Mapa final'!$Y$65="Baja",'Mapa final'!$AA$65="Mayor"),CONCATENATE("R9C",'Mapa final'!$O$65),"")</f>
        <v/>
      </c>
      <c r="AH44" s="69" t="str">
        <f>IF(AND('Mapa final'!$Y$60="Baja",'Mapa final'!$AA$60="Catastrófico"),CONCATENATE("R9C",'Mapa final'!$O$60),"")</f>
        <v/>
      </c>
      <c r="AI44" s="70" t="str">
        <f>IF(AND('Mapa final'!$Y$61="Baja",'Mapa final'!$AA$61="Catastrófico"),CONCATENATE("R9C",'Mapa final'!$O$61),"")</f>
        <v/>
      </c>
      <c r="AJ44" s="70" t="str">
        <f>IF(AND('Mapa final'!$Y$62="Baja",'Mapa final'!$AA$62="Catastrófico"),CONCATENATE("R9C",'Mapa final'!$O$62),"")</f>
        <v/>
      </c>
      <c r="AK44" s="70" t="str">
        <f>IF(AND('Mapa final'!$Y$63="Baja",'Mapa final'!$AA$63="Catastrófico"),CONCATENATE("R9C",'Mapa final'!$O$63),"")</f>
        <v/>
      </c>
      <c r="AL44" s="70" t="str">
        <f>IF(AND('Mapa final'!$Y$64="Baja",'Mapa final'!$AA$64="Catastrófico"),CONCATENATE("R9C",'Mapa final'!$O$64),"")</f>
        <v/>
      </c>
      <c r="AM44" s="71" t="str">
        <f>IF(AND('Mapa final'!$Y$65="Baja",'Mapa final'!$AA$65="Catastrófico"),CONCATENATE("R9C",'Mapa final'!$O$65),"")</f>
        <v/>
      </c>
      <c r="AN44" s="97"/>
      <c r="AO44" s="483"/>
      <c r="AP44" s="484"/>
      <c r="AQ44" s="484"/>
      <c r="AR44" s="484"/>
      <c r="AS44" s="484"/>
      <c r="AT44" s="485"/>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row>
    <row r="45" spans="1:80" ht="15.75" customHeight="1" thickBot="1">
      <c r="A45" s="97"/>
      <c r="B45" s="411"/>
      <c r="C45" s="411"/>
      <c r="D45" s="412"/>
      <c r="E45" s="455"/>
      <c r="F45" s="456"/>
      <c r="G45" s="456"/>
      <c r="H45" s="456"/>
      <c r="I45" s="456"/>
      <c r="J45" s="93" t="str">
        <f>IF(AND('Mapa final'!$Y$66="Baja",'Mapa final'!$AA$66="Leve"),CONCATENATE("R10C",'Mapa final'!$O$66),"")</f>
        <v/>
      </c>
      <c r="K45" s="94" t="str">
        <f>IF(AND('Mapa final'!$Y$67="Baja",'Mapa final'!$AA$67="Leve"),CONCATENATE("R10C",'Mapa final'!$O$67),"")</f>
        <v/>
      </c>
      <c r="L45" s="94" t="str">
        <f>IF(AND('Mapa final'!$Y$68="Baja",'Mapa final'!$AA$68="Leve"),CONCATENATE("R10C",'Mapa final'!$O$68),"")</f>
        <v/>
      </c>
      <c r="M45" s="94" t="str">
        <f>IF(AND('Mapa final'!$Y$69="Baja",'Mapa final'!$AA$69="Leve"),CONCATENATE("R10C",'Mapa final'!$O$69),"")</f>
        <v/>
      </c>
      <c r="N45" s="94" t="str">
        <f>IF(AND('Mapa final'!$Y$70="Baja",'Mapa final'!$AA$70="Leve"),CONCATENATE("R10C",'Mapa final'!$O$70),"")</f>
        <v/>
      </c>
      <c r="O45" s="95" t="str">
        <f>IF(AND('Mapa final'!$Y$71="Baja",'Mapa final'!$AA$71="Leve"),CONCATENATE("R10C",'Mapa final'!$O$71),"")</f>
        <v/>
      </c>
      <c r="P45" s="81" t="str">
        <f>IF(AND('Mapa final'!$Y$66="Baja",'Mapa final'!$AA$66="Menor"),CONCATENATE("R10C",'Mapa final'!$O$66),"")</f>
        <v/>
      </c>
      <c r="Q45" s="82" t="str">
        <f>IF(AND('Mapa final'!$Y$67="Baja",'Mapa final'!$AA$67="Menor"),CONCATENATE("R10C",'Mapa final'!$O$67),"")</f>
        <v/>
      </c>
      <c r="R45" s="82" t="str">
        <f>IF(AND('Mapa final'!$Y$68="Baja",'Mapa final'!$AA$68="Menor"),CONCATENATE("R10C",'Mapa final'!$O$68),"")</f>
        <v/>
      </c>
      <c r="S45" s="82" t="str">
        <f>IF(AND('Mapa final'!$Y$69="Baja",'Mapa final'!$AA$69="Menor"),CONCATENATE("R10C",'Mapa final'!$O$69),"")</f>
        <v/>
      </c>
      <c r="T45" s="82" t="str">
        <f>IF(AND('Mapa final'!$Y$70="Baja",'Mapa final'!$AA$70="Menor"),CONCATENATE("R10C",'Mapa final'!$O$70),"")</f>
        <v/>
      </c>
      <c r="U45" s="83" t="str">
        <f>IF(AND('Mapa final'!$Y$71="Baja",'Mapa final'!$AA$71="Menor"),CONCATENATE("R10C",'Mapa final'!$O$71),"")</f>
        <v/>
      </c>
      <c r="V45" s="84" t="str">
        <f>IF(AND('Mapa final'!$Y$66="Baja",'Mapa final'!$AA$66="Moderado"),CONCATENATE("R10C",'Mapa final'!$O$66),"")</f>
        <v/>
      </c>
      <c r="W45" s="85" t="str">
        <f>IF(AND('Mapa final'!$Y$67="Baja",'Mapa final'!$AA$67="Moderado"),CONCATENATE("R10C",'Mapa final'!$O$67),"")</f>
        <v/>
      </c>
      <c r="X45" s="85" t="str">
        <f>IF(AND('Mapa final'!$Y$68="Baja",'Mapa final'!$AA$68="Moderado"),CONCATENATE("R10C",'Mapa final'!$O$68),"")</f>
        <v/>
      </c>
      <c r="Y45" s="85" t="str">
        <f>IF(AND('Mapa final'!$Y$69="Baja",'Mapa final'!$AA$69="Moderado"),CONCATENATE("R10C",'Mapa final'!$O$69),"")</f>
        <v/>
      </c>
      <c r="Z45" s="85" t="str">
        <f>IF(AND('Mapa final'!$Y$70="Baja",'Mapa final'!$AA$70="Moderado"),CONCATENATE("R10C",'Mapa final'!$O$70),"")</f>
        <v/>
      </c>
      <c r="AA45" s="86" t="str">
        <f>IF(AND('Mapa final'!$Y$71="Baja",'Mapa final'!$AA$71="Moderado"),CONCATENATE("R10C",'Mapa final'!$O$71),"")</f>
        <v/>
      </c>
      <c r="AB45" s="72" t="str">
        <f>IF(AND('Mapa final'!$Y$66="Baja",'Mapa final'!$AA$66="Mayor"),CONCATENATE("R10C",'Mapa final'!$O$66),"")</f>
        <v/>
      </c>
      <c r="AC45" s="73" t="str">
        <f>IF(AND('Mapa final'!$Y$67="Baja",'Mapa final'!$AA$67="Mayor"),CONCATENATE("R10C",'Mapa final'!$O$67),"")</f>
        <v/>
      </c>
      <c r="AD45" s="73" t="str">
        <f>IF(AND('Mapa final'!$Y$68="Baja",'Mapa final'!$AA$68="Mayor"),CONCATENATE("R10C",'Mapa final'!$O$68),"")</f>
        <v/>
      </c>
      <c r="AE45" s="73" t="str">
        <f>IF(AND('Mapa final'!$Y$69="Baja",'Mapa final'!$AA$69="Mayor"),CONCATENATE("R10C",'Mapa final'!$O$69),"")</f>
        <v/>
      </c>
      <c r="AF45" s="73" t="str">
        <f>IF(AND('Mapa final'!$Y$70="Baja",'Mapa final'!$AA$70="Mayor"),CONCATENATE("R10C",'Mapa final'!$O$70),"")</f>
        <v/>
      </c>
      <c r="AG45" s="74" t="str">
        <f>IF(AND('Mapa final'!$Y$71="Baja",'Mapa final'!$AA$71="Mayor"),CONCATENATE("R10C",'Mapa final'!$O$71),"")</f>
        <v/>
      </c>
      <c r="AH45" s="75" t="str">
        <f>IF(AND('Mapa final'!$Y$66="Baja",'Mapa final'!$AA$66="Catastrófico"),CONCATENATE("R10C",'Mapa final'!$O$66),"")</f>
        <v/>
      </c>
      <c r="AI45" s="76" t="str">
        <f>IF(AND('Mapa final'!$Y$67="Baja",'Mapa final'!$AA$67="Catastrófico"),CONCATENATE("R10C",'Mapa final'!$O$67),"")</f>
        <v/>
      </c>
      <c r="AJ45" s="76" t="str">
        <f>IF(AND('Mapa final'!$Y$68="Baja",'Mapa final'!$AA$68="Catastrófico"),CONCATENATE("R10C",'Mapa final'!$O$68),"")</f>
        <v/>
      </c>
      <c r="AK45" s="76" t="str">
        <f>IF(AND('Mapa final'!$Y$69="Baja",'Mapa final'!$AA$69="Catastrófico"),CONCATENATE("R10C",'Mapa final'!$O$69),"")</f>
        <v/>
      </c>
      <c r="AL45" s="76" t="str">
        <f>IF(AND('Mapa final'!$Y$70="Baja",'Mapa final'!$AA$70="Catastrófico"),CONCATENATE("R10C",'Mapa final'!$O$70),"")</f>
        <v/>
      </c>
      <c r="AM45" s="77" t="str">
        <f>IF(AND('Mapa final'!$Y$71="Baja",'Mapa final'!$AA$71="Catastrófico"),CONCATENATE("R10C",'Mapa final'!$O$71),"")</f>
        <v/>
      </c>
      <c r="AN45" s="97"/>
      <c r="AO45" s="486"/>
      <c r="AP45" s="487"/>
      <c r="AQ45" s="487"/>
      <c r="AR45" s="487"/>
      <c r="AS45" s="487"/>
      <c r="AT45" s="488"/>
    </row>
    <row r="46" spans="1:80" ht="46.5" customHeight="1">
      <c r="A46" s="97"/>
      <c r="B46" s="411"/>
      <c r="C46" s="411"/>
      <c r="D46" s="412"/>
      <c r="E46" s="449" t="s">
        <v>113</v>
      </c>
      <c r="F46" s="450"/>
      <c r="G46" s="450"/>
      <c r="H46" s="450"/>
      <c r="I46" s="451"/>
      <c r="J46" s="87" t="str">
        <f>IF(AND('Mapa final'!$Y$12="Muy Baja",'Mapa final'!$AA$12="Leve"),CONCATENATE("R1C",'Mapa final'!$O$12),"")</f>
        <v/>
      </c>
      <c r="K46" s="88" t="str">
        <f>IF(AND('Mapa final'!$Y$13="Muy Baja",'Mapa final'!$AA$13="Leve"),CONCATENATE("R1C",'Mapa final'!$O$13),"")</f>
        <v/>
      </c>
      <c r="L46" s="88" t="str">
        <f>IF(AND('Mapa final'!$Y$14="Muy Baja",'Mapa final'!$AA$14="Leve"),CONCATENATE("R1C",'Mapa final'!$O$14),"")</f>
        <v>R1C3</v>
      </c>
      <c r="M46" s="88" t="str">
        <f>IF(AND('Mapa final'!$Y$15="Muy Baja",'Mapa final'!$AA$15="Leve"),CONCATENATE("R1C",'Mapa final'!$O$15),"")</f>
        <v/>
      </c>
      <c r="N46" s="88" t="str">
        <f>IF(AND('Mapa final'!$Y$16="Muy Baja",'Mapa final'!$AA$16="Leve"),CONCATENATE("R1C",'Mapa final'!$O$16),"")</f>
        <v/>
      </c>
      <c r="O46" s="89" t="str">
        <f>IF(AND('Mapa final'!$Y$17="Muy Baja",'Mapa final'!$AA$17="Leve"),CONCATENATE("R1C",'Mapa final'!$O$17),"")</f>
        <v/>
      </c>
      <c r="P46" s="87" t="str">
        <f>IF(AND('Mapa final'!$Y$12="Muy Baja",'Mapa final'!$AA$12="Menor"),CONCATENATE("R1C",'Mapa final'!$O$12),"")</f>
        <v/>
      </c>
      <c r="Q46" s="88" t="str">
        <f>IF(AND('Mapa final'!$Y$13="Muy Baja",'Mapa final'!$AA$13="Menor"),CONCATENATE("R1C",'Mapa final'!$O$13),"")</f>
        <v/>
      </c>
      <c r="R46" s="88" t="str">
        <f>IF(AND('Mapa final'!$Y$14="Muy Baja",'Mapa final'!$AA$14="Menor"),CONCATENATE("R1C",'Mapa final'!$O$14),"")</f>
        <v/>
      </c>
      <c r="S46" s="88" t="str">
        <f>IF(AND('Mapa final'!$Y$15="Muy Baja",'Mapa final'!$AA$15="Menor"),CONCATENATE("R1C",'Mapa final'!$O$15),"")</f>
        <v/>
      </c>
      <c r="T46" s="88" t="str">
        <f>IF(AND('Mapa final'!$Y$16="Muy Baja",'Mapa final'!$AA$16="Menor"),CONCATENATE("R1C",'Mapa final'!$O$16),"")</f>
        <v/>
      </c>
      <c r="U46" s="89" t="str">
        <f>IF(AND('Mapa final'!$Y$17="Muy Baja",'Mapa final'!$AA$17="Menor"),CONCATENATE("R1C",'Mapa final'!$O$17),"")</f>
        <v/>
      </c>
      <c r="V46" s="78" t="str">
        <f>IF(AND('Mapa final'!$Y$12="Muy Baja",'Mapa final'!$AA$12="Moderado"),CONCATENATE("R1C",'Mapa final'!$O$12),"")</f>
        <v/>
      </c>
      <c r="W46" s="96" t="str">
        <f>IF(AND('Mapa final'!$Y$13="Muy Baja",'Mapa final'!$AA$13="Moderado"),CONCATENATE("R1C",'Mapa final'!$O$13),"")</f>
        <v/>
      </c>
      <c r="X46" s="79" t="str">
        <f>IF(AND('Mapa final'!$Y$14="Muy Baja",'Mapa final'!$AA$14="Moderado"),CONCATENATE("R1C",'Mapa final'!$O$14),"")</f>
        <v/>
      </c>
      <c r="Y46" s="79" t="str">
        <f>IF(AND('Mapa final'!$Y$15="Muy Baja",'Mapa final'!$AA$15="Moderado"),CONCATENATE("R1C",'Mapa final'!$O$15),"")</f>
        <v/>
      </c>
      <c r="Z46" s="79" t="str">
        <f>IF(AND('Mapa final'!$Y$16="Muy Baja",'Mapa final'!$AA$16="Moderado"),CONCATENATE("R1C",'Mapa final'!$O$16),"")</f>
        <v/>
      </c>
      <c r="AA46" s="80" t="str">
        <f>IF(AND('Mapa final'!$Y$17="Muy Baja",'Mapa final'!$AA$17="Moderado"),CONCATENATE("R1C",'Mapa final'!$O$17),"")</f>
        <v/>
      </c>
      <c r="AB46" s="60" t="str">
        <f>IF(AND('Mapa final'!$Y$12="Muy Baja",'Mapa final'!$AA$12="Mayor"),CONCATENATE("R1C",'Mapa final'!$O$12),"")</f>
        <v/>
      </c>
      <c r="AC46" s="61" t="str">
        <f>IF(AND('Mapa final'!$Y$13="Muy Baja",'Mapa final'!$AA$13="Mayor"),CONCATENATE("R1C",'Mapa final'!$O$13),"")</f>
        <v/>
      </c>
      <c r="AD46" s="61" t="str">
        <f>IF(AND('Mapa final'!$Y$14="Muy Baja",'Mapa final'!$AA$14="Mayor"),CONCATENATE("R1C",'Mapa final'!$O$14),"")</f>
        <v/>
      </c>
      <c r="AE46" s="61" t="str">
        <f>IF(AND('Mapa final'!$Y$15="Muy Baja",'Mapa final'!$AA$15="Mayor"),CONCATENATE("R1C",'Mapa final'!$O$15),"")</f>
        <v/>
      </c>
      <c r="AF46" s="61" t="str">
        <f>IF(AND('Mapa final'!$Y$16="Muy Baja",'Mapa final'!$AA$16="Mayor"),CONCATENATE("R1C",'Mapa final'!$O$16),"")</f>
        <v/>
      </c>
      <c r="AG46" s="62" t="str">
        <f>IF(AND('Mapa final'!$Y$17="Muy Baja",'Mapa final'!$AA$17="Mayor"),CONCATENATE("R1C",'Mapa final'!$O$17),"")</f>
        <v/>
      </c>
      <c r="AH46" s="63" t="str">
        <f>IF(AND('Mapa final'!$Y$12="Muy Baja",'Mapa final'!$AA$12="Catastrófico"),CONCATENATE("R1C",'Mapa final'!$O$12),"")</f>
        <v/>
      </c>
      <c r="AI46" s="64" t="str">
        <f>IF(AND('Mapa final'!$Y$13="Muy Baja",'Mapa final'!$AA$13="Catastrófico"),CONCATENATE("R1C",'Mapa final'!$O$13),"")</f>
        <v/>
      </c>
      <c r="AJ46" s="64" t="str">
        <f>IF(AND('Mapa final'!$Y$14="Muy Baja",'Mapa final'!$AA$14="Catastrófico"),CONCATENATE("R1C",'Mapa final'!$O$14),"")</f>
        <v/>
      </c>
      <c r="AK46" s="64" t="str">
        <f>IF(AND('Mapa final'!$Y$15="Muy Baja",'Mapa final'!$AA$15="Catastrófico"),CONCATENATE("R1C",'Mapa final'!$O$15),"")</f>
        <v/>
      </c>
      <c r="AL46" s="64" t="str">
        <f>IF(AND('Mapa final'!$Y$16="Muy Baja",'Mapa final'!$AA$16="Catastrófico"),CONCATENATE("R1C",'Mapa final'!$O$16),"")</f>
        <v/>
      </c>
      <c r="AM46" s="65" t="str">
        <f>IF(AND('Mapa final'!$Y$17="Muy Baja",'Mapa final'!$AA$17="Catastrófico"),CONCATENATE("R1C",'Mapa final'!$O$17),"")</f>
        <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ht="46.5" customHeight="1">
      <c r="A47" s="97"/>
      <c r="B47" s="411"/>
      <c r="C47" s="411"/>
      <c r="D47" s="412"/>
      <c r="E47" s="468"/>
      <c r="F47" s="453"/>
      <c r="G47" s="453"/>
      <c r="H47" s="453"/>
      <c r="I47" s="454"/>
      <c r="J47" s="90" t="str">
        <f>IF(AND('Mapa final'!$Y$18="Muy Baja",'Mapa final'!$AA$18="Leve"),CONCATENATE("R2C",'Mapa final'!$O$18),"")</f>
        <v/>
      </c>
      <c r="K47" s="91" t="str">
        <f>IF(AND('Mapa final'!$Y$19="Muy Baja",'Mapa final'!$AA$19="Leve"),CONCATENATE("R2C",'Mapa final'!$O$19),"")</f>
        <v/>
      </c>
      <c r="L47" s="91" t="str">
        <f>IF(AND('Mapa final'!$Y$20="Muy Baja",'Mapa final'!$AA$20="Leve"),CONCATENATE("R2C",'Mapa final'!$O$20),"")</f>
        <v/>
      </c>
      <c r="M47" s="91" t="str">
        <f>IF(AND('Mapa final'!$Y$21="Muy Baja",'Mapa final'!$AA$21="Leve"),CONCATENATE("R2C",'Mapa final'!$O$21),"")</f>
        <v/>
      </c>
      <c r="N47" s="91" t="str">
        <f>IF(AND('Mapa final'!$Y$22="Muy Baja",'Mapa final'!$AA$22="Leve"),CONCATENATE("R2C",'Mapa final'!$O$22),"")</f>
        <v/>
      </c>
      <c r="O47" s="92" t="str">
        <f>IF(AND('Mapa final'!$Y$23="Muy Baja",'Mapa final'!$AA$23="Leve"),CONCATENATE("R2C",'Mapa final'!$O$23),"")</f>
        <v/>
      </c>
      <c r="P47" s="90" t="str">
        <f>IF(AND('Mapa final'!$Y$18="Muy Baja",'Mapa final'!$AA$18="Menor"),CONCATENATE("R2C",'Mapa final'!$O$18),"")</f>
        <v/>
      </c>
      <c r="Q47" s="91" t="str">
        <f>IF(AND('Mapa final'!$Y$19="Muy Baja",'Mapa final'!$AA$19="Menor"),CONCATENATE("R2C",'Mapa final'!$O$19),"")</f>
        <v/>
      </c>
      <c r="R47" s="91" t="str">
        <f>IF(AND('Mapa final'!$Y$20="Muy Baja",'Mapa final'!$AA$20="Menor"),CONCATENATE("R2C",'Mapa final'!$O$20),"")</f>
        <v/>
      </c>
      <c r="S47" s="91" t="str">
        <f>IF(AND('Mapa final'!$Y$21="Muy Baja",'Mapa final'!$AA$21="Menor"),CONCATENATE("R2C",'Mapa final'!$O$21),"")</f>
        <v/>
      </c>
      <c r="T47" s="91" t="str">
        <f>IF(AND('Mapa final'!$Y$22="Muy Baja",'Mapa final'!$AA$22="Menor"),CONCATENATE("R2C",'Mapa final'!$O$22),"")</f>
        <v/>
      </c>
      <c r="U47" s="92" t="str">
        <f>IF(AND('Mapa final'!$Y$23="Muy Baja",'Mapa final'!$AA$23="Menor"),CONCATENATE("R2C",'Mapa final'!$O$23),"")</f>
        <v/>
      </c>
      <c r="V47" s="81" t="str">
        <f>IF(AND('Mapa final'!$Y$18="Muy Baja",'Mapa final'!$AA$18="Moderado"),CONCATENATE("R2C",'Mapa final'!$O$18),"")</f>
        <v/>
      </c>
      <c r="W47" s="82" t="str">
        <f>IF(AND('Mapa final'!$Y$19="Muy Baja",'Mapa final'!$AA$19="Moderado"),CONCATENATE("R2C",'Mapa final'!$O$19),"")</f>
        <v/>
      </c>
      <c r="X47" s="82" t="str">
        <f>IF(AND('Mapa final'!$Y$20="Muy Baja",'Mapa final'!$AA$20="Moderado"),CONCATENATE("R2C",'Mapa final'!$O$20),"")</f>
        <v/>
      </c>
      <c r="Y47" s="82" t="str">
        <f>IF(AND('Mapa final'!$Y$21="Muy Baja",'Mapa final'!$AA$21="Moderado"),CONCATENATE("R2C",'Mapa final'!$O$21),"")</f>
        <v/>
      </c>
      <c r="Z47" s="82" t="str">
        <f>IF(AND('Mapa final'!$Y$22="Muy Baja",'Mapa final'!$AA$22="Moderado"),CONCATENATE("R2C",'Mapa final'!$O$22),"")</f>
        <v/>
      </c>
      <c r="AA47" s="83" t="str">
        <f>IF(AND('Mapa final'!$Y$23="Muy Baja",'Mapa final'!$AA$23="Moderado"),CONCATENATE("R2C",'Mapa final'!$O$23),"")</f>
        <v/>
      </c>
      <c r="AB47" s="66" t="str">
        <f>IF(AND('Mapa final'!$Y$18="Muy Baja",'Mapa final'!$AA$18="Mayor"),CONCATENATE("R2C",'Mapa final'!$O$18),"")</f>
        <v/>
      </c>
      <c r="AC47" s="67" t="str">
        <f>IF(AND('Mapa final'!$Y$19="Muy Baja",'Mapa final'!$AA$19="Mayor"),CONCATENATE("R2C",'Mapa final'!$O$19),"")</f>
        <v/>
      </c>
      <c r="AD47" s="67" t="str">
        <f>IF(AND('Mapa final'!$Y$20="Muy Baja",'Mapa final'!$AA$20="Mayor"),CONCATENATE("R2C",'Mapa final'!$O$20),"")</f>
        <v/>
      </c>
      <c r="AE47" s="67" t="str">
        <f>IF(AND('Mapa final'!$Y$21="Muy Baja",'Mapa final'!$AA$21="Mayor"),CONCATENATE("R2C",'Mapa final'!$O$21),"")</f>
        <v/>
      </c>
      <c r="AF47" s="67" t="str">
        <f>IF(AND('Mapa final'!$Y$22="Muy Baja",'Mapa final'!$AA$22="Mayor"),CONCATENATE("R2C",'Mapa final'!$O$22),"")</f>
        <v/>
      </c>
      <c r="AG47" s="68" t="str">
        <f>IF(AND('Mapa final'!$Y$23="Muy Baja",'Mapa final'!$AA$23="Mayor"),CONCATENATE("R2C",'Mapa final'!$O$23),"")</f>
        <v/>
      </c>
      <c r="AH47" s="69" t="str">
        <f>IF(AND('Mapa final'!$Y$18="Muy Baja",'Mapa final'!$AA$18="Catastrófico"),CONCATENATE("R2C",'Mapa final'!$O$18),"")</f>
        <v/>
      </c>
      <c r="AI47" s="70" t="str">
        <f>IF(AND('Mapa final'!$Y$19="Muy Baja",'Mapa final'!$AA$19="Catastrófico"),CONCATENATE("R2C",'Mapa final'!$O$19),"")</f>
        <v/>
      </c>
      <c r="AJ47" s="70" t="str">
        <f>IF(AND('Mapa final'!$Y$20="Muy Baja",'Mapa final'!$AA$20="Catastrófico"),CONCATENATE("R2C",'Mapa final'!$O$20),"")</f>
        <v/>
      </c>
      <c r="AK47" s="70" t="str">
        <f>IF(AND('Mapa final'!$Y$21="Muy Baja",'Mapa final'!$AA$21="Catastrófico"),CONCATENATE("R2C",'Mapa final'!$O$21),"")</f>
        <v/>
      </c>
      <c r="AL47" s="70" t="str">
        <f>IF(AND('Mapa final'!$Y$22="Muy Baja",'Mapa final'!$AA$22="Catastrófico"),CONCATENATE("R2C",'Mapa final'!$O$22),"")</f>
        <v/>
      </c>
      <c r="AM47" s="71" t="str">
        <f>IF(AND('Mapa final'!$Y$23="Muy Baja",'Mapa final'!$AA$23="Catastrófico"),CONCATENATE("R2C",'Mapa final'!$O$23),"")</f>
        <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ht="15" customHeight="1">
      <c r="A48" s="97"/>
      <c r="B48" s="411"/>
      <c r="C48" s="411"/>
      <c r="D48" s="412"/>
      <c r="E48" s="468"/>
      <c r="F48" s="453"/>
      <c r="G48" s="453"/>
      <c r="H48" s="453"/>
      <c r="I48" s="454"/>
      <c r="J48" s="90" t="str">
        <f ca="1">IF(AND('Mapa final'!$Y$24="Muy Baja",'Mapa final'!$AA$24="Leve"),CONCATENATE("R3C",'Mapa final'!$O$24),"")</f>
        <v/>
      </c>
      <c r="K48" s="91" t="str">
        <f>IF(AND('Mapa final'!$Y$25="Muy Baja",'Mapa final'!$AA$25="Leve"),CONCATENATE("R3C",'Mapa final'!$O$25),"")</f>
        <v/>
      </c>
      <c r="L48" s="91" t="str">
        <f>IF(AND('Mapa final'!$Y$26="Muy Baja",'Mapa final'!$AA$26="Leve"),CONCATENATE("R3C",'Mapa final'!$O$26),"")</f>
        <v/>
      </c>
      <c r="M48" s="91" t="str">
        <f>IF(AND('Mapa final'!$Y$27="Muy Baja",'Mapa final'!$AA$27="Leve"),CONCATENATE("R3C",'Mapa final'!$O$27),"")</f>
        <v/>
      </c>
      <c r="N48" s="91" t="str">
        <f>IF(AND('Mapa final'!$Y$28="Muy Baja",'Mapa final'!$AA$28="Leve"),CONCATENATE("R3C",'Mapa final'!$O$28),"")</f>
        <v/>
      </c>
      <c r="O48" s="92" t="str">
        <f>IF(AND('Mapa final'!$Y$29="Muy Baja",'Mapa final'!$AA$29="Leve"),CONCATENATE("R3C",'Mapa final'!$O$29),"")</f>
        <v/>
      </c>
      <c r="P48" s="90" t="str">
        <f ca="1">IF(AND('Mapa final'!$Y$24="Muy Baja",'Mapa final'!$AA$24="Menor"),CONCATENATE("R3C",'Mapa final'!$O$24),"")</f>
        <v/>
      </c>
      <c r="Q48" s="91" t="str">
        <f>IF(AND('Mapa final'!$Y$25="Muy Baja",'Mapa final'!$AA$25="Menor"),CONCATENATE("R3C",'Mapa final'!$O$25),"")</f>
        <v/>
      </c>
      <c r="R48" s="91" t="str">
        <f>IF(AND('Mapa final'!$Y$26="Muy Baja",'Mapa final'!$AA$26="Menor"),CONCATENATE("R3C",'Mapa final'!$O$26),"")</f>
        <v/>
      </c>
      <c r="S48" s="91" t="str">
        <f>IF(AND('Mapa final'!$Y$27="Muy Baja",'Mapa final'!$AA$27="Menor"),CONCATENATE("R3C",'Mapa final'!$O$27),"")</f>
        <v/>
      </c>
      <c r="T48" s="91" t="str">
        <f>IF(AND('Mapa final'!$Y$28="Muy Baja",'Mapa final'!$AA$28="Menor"),CONCATENATE("R3C",'Mapa final'!$O$28),"")</f>
        <v/>
      </c>
      <c r="U48" s="92" t="str">
        <f>IF(AND('Mapa final'!$Y$29="Muy Baja",'Mapa final'!$AA$29="Menor"),CONCATENATE("R3C",'Mapa final'!$O$29),"")</f>
        <v/>
      </c>
      <c r="V48" s="81" t="str">
        <f ca="1">IF(AND('Mapa final'!$Y$24="Muy Baja",'Mapa final'!$AA$24="Moderado"),CONCATENATE("R3C",'Mapa final'!$O$24),"")</f>
        <v/>
      </c>
      <c r="W48" s="82" t="str">
        <f>IF(AND('Mapa final'!$Y$25="Muy Baja",'Mapa final'!$AA$25="Moderado"),CONCATENATE("R3C",'Mapa final'!$O$25),"")</f>
        <v/>
      </c>
      <c r="X48" s="82" t="str">
        <f>IF(AND('Mapa final'!$Y$26="Muy Baja",'Mapa final'!$AA$26="Moderado"),CONCATENATE("R3C",'Mapa final'!$O$26),"")</f>
        <v/>
      </c>
      <c r="Y48" s="82" t="str">
        <f>IF(AND('Mapa final'!$Y$27="Muy Baja",'Mapa final'!$AA$27="Moderado"),CONCATENATE("R3C",'Mapa final'!$O$27),"")</f>
        <v/>
      </c>
      <c r="Z48" s="82" t="str">
        <f>IF(AND('Mapa final'!$Y$28="Muy Baja",'Mapa final'!$AA$28="Moderado"),CONCATENATE("R3C",'Mapa final'!$O$28),"")</f>
        <v/>
      </c>
      <c r="AA48" s="83" t="str">
        <f>IF(AND('Mapa final'!$Y$29="Muy Baja",'Mapa final'!$AA$29="Moderado"),CONCATENATE("R3C",'Mapa final'!$O$29),"")</f>
        <v/>
      </c>
      <c r="AB48" s="66" t="str">
        <f ca="1">IF(AND('Mapa final'!$Y$24="Muy Baja",'Mapa final'!$AA$24="Mayor"),CONCATENATE("R3C",'Mapa final'!$O$24),"")</f>
        <v/>
      </c>
      <c r="AC48" s="67" t="str">
        <f>IF(AND('Mapa final'!$Y$25="Muy Baja",'Mapa final'!$AA$25="Mayor"),CONCATENATE("R3C",'Mapa final'!$O$25),"")</f>
        <v/>
      </c>
      <c r="AD48" s="67" t="str">
        <f>IF(AND('Mapa final'!$Y$26="Muy Baja",'Mapa final'!$AA$26="Mayor"),CONCATENATE("R3C",'Mapa final'!$O$26),"")</f>
        <v/>
      </c>
      <c r="AE48" s="67" t="str">
        <f>IF(AND('Mapa final'!$Y$27="Muy Baja",'Mapa final'!$AA$27="Mayor"),CONCATENATE("R3C",'Mapa final'!$O$27),"")</f>
        <v/>
      </c>
      <c r="AF48" s="67" t="str">
        <f>IF(AND('Mapa final'!$Y$28="Muy Baja",'Mapa final'!$AA$28="Mayor"),CONCATENATE("R3C",'Mapa final'!$O$28),"")</f>
        <v/>
      </c>
      <c r="AG48" s="68" t="str">
        <f>IF(AND('Mapa final'!$Y$29="Muy Baja",'Mapa final'!$AA$29="Mayor"),CONCATENATE("R3C",'Mapa final'!$O$29),"")</f>
        <v/>
      </c>
      <c r="AH48" s="69" t="str">
        <f ca="1">IF(AND('Mapa final'!$Y$24="Muy Baja",'Mapa final'!$AA$24="Catastrófico"),CONCATENATE("R3C",'Mapa final'!$O$24),"")</f>
        <v/>
      </c>
      <c r="AI48" s="70" t="str">
        <f>IF(AND('Mapa final'!$Y$25="Muy Baja",'Mapa final'!$AA$25="Catastrófico"),CONCATENATE("R3C",'Mapa final'!$O$25),"")</f>
        <v/>
      </c>
      <c r="AJ48" s="70" t="str">
        <f>IF(AND('Mapa final'!$Y$26="Muy Baja",'Mapa final'!$AA$26="Catastrófico"),CONCATENATE("R3C",'Mapa final'!$O$26),"")</f>
        <v/>
      </c>
      <c r="AK48" s="70" t="str">
        <f>IF(AND('Mapa final'!$Y$27="Muy Baja",'Mapa final'!$AA$27="Catastrófico"),CONCATENATE("R3C",'Mapa final'!$O$27),"")</f>
        <v/>
      </c>
      <c r="AL48" s="70" t="str">
        <f>IF(AND('Mapa final'!$Y$28="Muy Baja",'Mapa final'!$AA$28="Catastrófico"),CONCATENATE("R3C",'Mapa final'!$O$28),"")</f>
        <v/>
      </c>
      <c r="AM48" s="71" t="str">
        <f>IF(AND('Mapa final'!$Y$29="Muy Baja",'Mapa final'!$AA$29="Catastrófico"),CONCATENATE("R3C",'Mapa final'!$O$29),"")</f>
        <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ht="15" customHeight="1">
      <c r="A49" s="97"/>
      <c r="B49" s="411"/>
      <c r="C49" s="411"/>
      <c r="D49" s="412"/>
      <c r="E49" s="452"/>
      <c r="F49" s="453"/>
      <c r="G49" s="453"/>
      <c r="H49" s="453"/>
      <c r="I49" s="454"/>
      <c r="J49" s="90" t="str">
        <f ca="1">IF(AND('Mapa final'!$Y$30="Muy Baja",'Mapa final'!$AA$30="Leve"),CONCATENATE("R4C",'Mapa final'!$O$30),"")</f>
        <v/>
      </c>
      <c r="K49" s="91" t="str">
        <f>IF(AND('Mapa final'!$Y$31="Muy Baja",'Mapa final'!$AA$31="Leve"),CONCATENATE("R4C",'Mapa final'!$O$31),"")</f>
        <v/>
      </c>
      <c r="L49" s="91" t="str">
        <f>IF(AND('Mapa final'!$Y$32="Muy Baja",'Mapa final'!$AA$32="Leve"),CONCATENATE("R4C",'Mapa final'!$O$32),"")</f>
        <v/>
      </c>
      <c r="M49" s="91" t="str">
        <f>IF(AND('Mapa final'!$Y$33="Muy Baja",'Mapa final'!$AA$33="Leve"),CONCATENATE("R4C",'Mapa final'!$O$33),"")</f>
        <v/>
      </c>
      <c r="N49" s="91" t="str">
        <f>IF(AND('Mapa final'!$Y$34="Muy Baja",'Mapa final'!$AA$34="Leve"),CONCATENATE("R4C",'Mapa final'!$O$34),"")</f>
        <v/>
      </c>
      <c r="O49" s="92" t="str">
        <f>IF(AND('Mapa final'!$Y$35="Muy Baja",'Mapa final'!$AA$35="Leve"),CONCATENATE("R4C",'Mapa final'!$O$35),"")</f>
        <v/>
      </c>
      <c r="P49" s="90" t="str">
        <f ca="1">IF(AND('Mapa final'!$Y$30="Muy Baja",'Mapa final'!$AA$30="Menor"),CONCATENATE("R4C",'Mapa final'!$O$30),"")</f>
        <v/>
      </c>
      <c r="Q49" s="91" t="str">
        <f>IF(AND('Mapa final'!$Y$31="Muy Baja",'Mapa final'!$AA$31="Menor"),CONCATENATE("R4C",'Mapa final'!$O$31),"")</f>
        <v/>
      </c>
      <c r="R49" s="91" t="str">
        <f>IF(AND('Mapa final'!$Y$32="Muy Baja",'Mapa final'!$AA$32="Menor"),CONCATENATE("R4C",'Mapa final'!$O$32),"")</f>
        <v/>
      </c>
      <c r="S49" s="91" t="str">
        <f>IF(AND('Mapa final'!$Y$33="Muy Baja",'Mapa final'!$AA$33="Menor"),CONCATENATE("R4C",'Mapa final'!$O$33),"")</f>
        <v/>
      </c>
      <c r="T49" s="91" t="str">
        <f>IF(AND('Mapa final'!$Y$34="Muy Baja",'Mapa final'!$AA$34="Menor"),CONCATENATE("R4C",'Mapa final'!$O$34),"")</f>
        <v/>
      </c>
      <c r="U49" s="92" t="str">
        <f>IF(AND('Mapa final'!$Y$35="Muy Baja",'Mapa final'!$AA$35="Menor"),CONCATENATE("R4C",'Mapa final'!$O$35),"")</f>
        <v/>
      </c>
      <c r="V49" s="81" t="str">
        <f ca="1">IF(AND('Mapa final'!$Y$30="Muy Baja",'Mapa final'!$AA$30="Moderado"),CONCATENATE("R4C",'Mapa final'!$O$30),"")</f>
        <v/>
      </c>
      <c r="W49" s="82" t="str">
        <f>IF(AND('Mapa final'!$Y$31="Muy Baja",'Mapa final'!$AA$31="Moderado"),CONCATENATE("R4C",'Mapa final'!$O$31),"")</f>
        <v/>
      </c>
      <c r="X49" s="82" t="str">
        <f>IF(AND('Mapa final'!$Y$32="Muy Baja",'Mapa final'!$AA$32="Moderado"),CONCATENATE("R4C",'Mapa final'!$O$32),"")</f>
        <v/>
      </c>
      <c r="Y49" s="82" t="str">
        <f>IF(AND('Mapa final'!$Y$33="Muy Baja",'Mapa final'!$AA$33="Moderado"),CONCATENATE("R4C",'Mapa final'!$O$33),"")</f>
        <v/>
      </c>
      <c r="Z49" s="82" t="str">
        <f>IF(AND('Mapa final'!$Y$34="Muy Baja",'Mapa final'!$AA$34="Moderado"),CONCATENATE("R4C",'Mapa final'!$O$34),"")</f>
        <v/>
      </c>
      <c r="AA49" s="83" t="str">
        <f>IF(AND('Mapa final'!$Y$35="Muy Baja",'Mapa final'!$AA$35="Moderado"),CONCATENATE("R4C",'Mapa final'!$O$35),"")</f>
        <v/>
      </c>
      <c r="AB49" s="66" t="str">
        <f ca="1">IF(AND('Mapa final'!$Y$30="Muy Baja",'Mapa final'!$AA$30="Mayor"),CONCATENATE("R4C",'Mapa final'!$O$30),"")</f>
        <v/>
      </c>
      <c r="AC49" s="67" t="str">
        <f>IF(AND('Mapa final'!$Y$31="Muy Baja",'Mapa final'!$AA$31="Mayor"),CONCATENATE("R4C",'Mapa final'!$O$31),"")</f>
        <v/>
      </c>
      <c r="AD49" s="67" t="str">
        <f>IF(AND('Mapa final'!$Y$32="Muy Baja",'Mapa final'!$AA$32="Mayor"),CONCATENATE("R4C",'Mapa final'!$O$32),"")</f>
        <v/>
      </c>
      <c r="AE49" s="67" t="str">
        <f>IF(AND('Mapa final'!$Y$33="Muy Baja",'Mapa final'!$AA$33="Mayor"),CONCATENATE("R4C",'Mapa final'!$O$33),"")</f>
        <v/>
      </c>
      <c r="AF49" s="67" t="str">
        <f>IF(AND('Mapa final'!$Y$34="Muy Baja",'Mapa final'!$AA$34="Mayor"),CONCATENATE("R4C",'Mapa final'!$O$34),"")</f>
        <v/>
      </c>
      <c r="AG49" s="68" t="str">
        <f>IF(AND('Mapa final'!$Y$35="Muy Baja",'Mapa final'!$AA$35="Mayor"),CONCATENATE("R4C",'Mapa final'!$O$35),"")</f>
        <v/>
      </c>
      <c r="AH49" s="69" t="str">
        <f ca="1">IF(AND('Mapa final'!$Y$30="Muy Baja",'Mapa final'!$AA$30="Catastrófico"),CONCATENATE("R4C",'Mapa final'!$O$30),"")</f>
        <v/>
      </c>
      <c r="AI49" s="70" t="str">
        <f>IF(AND('Mapa final'!$Y$31="Muy Baja",'Mapa final'!$AA$31="Catastrófico"),CONCATENATE("R4C",'Mapa final'!$O$31),"")</f>
        <v/>
      </c>
      <c r="AJ49" s="70" t="str">
        <f>IF(AND('Mapa final'!$Y$32="Muy Baja",'Mapa final'!$AA$32="Catastrófico"),CONCATENATE("R4C",'Mapa final'!$O$32),"")</f>
        <v/>
      </c>
      <c r="AK49" s="70" t="str">
        <f>IF(AND('Mapa final'!$Y$33="Muy Baja",'Mapa final'!$AA$33="Catastrófico"),CONCATENATE("R4C",'Mapa final'!$O$33),"")</f>
        <v/>
      </c>
      <c r="AL49" s="70" t="str">
        <f>IF(AND('Mapa final'!$Y$34="Muy Baja",'Mapa final'!$AA$34="Catastrófico"),CONCATENATE("R4C",'Mapa final'!$O$34),"")</f>
        <v/>
      </c>
      <c r="AM49" s="71" t="str">
        <f>IF(AND('Mapa final'!$Y$35="Muy Baja",'Mapa final'!$AA$35="Catastrófico"),CONCATENATE("R4C",'Mapa final'!$O$35),"")</f>
        <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ht="15" customHeight="1">
      <c r="A50" s="97"/>
      <c r="B50" s="411"/>
      <c r="C50" s="411"/>
      <c r="D50" s="412"/>
      <c r="E50" s="452"/>
      <c r="F50" s="453"/>
      <c r="G50" s="453"/>
      <c r="H50" s="453"/>
      <c r="I50" s="454"/>
      <c r="J50" s="90" t="str">
        <f ca="1">IF(AND('Mapa final'!$Y$36="Muy Baja",'Mapa final'!$AA$36="Leve"),CONCATENATE("R5C",'Mapa final'!$O$36),"")</f>
        <v/>
      </c>
      <c r="K50" s="91" t="str">
        <f>IF(AND('Mapa final'!$Y$37="Muy Baja",'Mapa final'!$AA$37="Leve"),CONCATENATE("R5C",'Mapa final'!$O$37),"")</f>
        <v/>
      </c>
      <c r="L50" s="91" t="str">
        <f>IF(AND('Mapa final'!$Y$38="Muy Baja",'Mapa final'!$AA$38="Leve"),CONCATENATE("R5C",'Mapa final'!$O$38),"")</f>
        <v/>
      </c>
      <c r="M50" s="91" t="str">
        <f>IF(AND('Mapa final'!$Y$39="Muy Baja",'Mapa final'!$AA$39="Leve"),CONCATENATE("R5C",'Mapa final'!$O$39),"")</f>
        <v/>
      </c>
      <c r="N50" s="91" t="str">
        <f>IF(AND('Mapa final'!$Y$40="Muy Baja",'Mapa final'!$AA$40="Leve"),CONCATENATE("R5C",'Mapa final'!$O$40),"")</f>
        <v/>
      </c>
      <c r="O50" s="92" t="str">
        <f>IF(AND('Mapa final'!$Y$41="Muy Baja",'Mapa final'!$AA$41="Leve"),CONCATENATE("R5C",'Mapa final'!$O$41),"")</f>
        <v/>
      </c>
      <c r="P50" s="90" t="str">
        <f ca="1">IF(AND('Mapa final'!$Y$36="Muy Baja",'Mapa final'!$AA$36="Menor"),CONCATENATE("R5C",'Mapa final'!$O$36),"")</f>
        <v/>
      </c>
      <c r="Q50" s="91" t="str">
        <f>IF(AND('Mapa final'!$Y$37="Muy Baja",'Mapa final'!$AA$37="Menor"),CONCATENATE("R5C",'Mapa final'!$O$37),"")</f>
        <v/>
      </c>
      <c r="R50" s="91" t="str">
        <f>IF(AND('Mapa final'!$Y$38="Muy Baja",'Mapa final'!$AA$38="Menor"),CONCATENATE("R5C",'Mapa final'!$O$38),"")</f>
        <v/>
      </c>
      <c r="S50" s="91" t="str">
        <f>IF(AND('Mapa final'!$Y$39="Muy Baja",'Mapa final'!$AA$39="Menor"),CONCATENATE("R5C",'Mapa final'!$O$39),"")</f>
        <v/>
      </c>
      <c r="T50" s="91" t="str">
        <f>IF(AND('Mapa final'!$Y$40="Muy Baja",'Mapa final'!$AA$40="Menor"),CONCATENATE("R5C",'Mapa final'!$O$40),"")</f>
        <v/>
      </c>
      <c r="U50" s="92" t="str">
        <f>IF(AND('Mapa final'!$Y$41="Muy Baja",'Mapa final'!$AA$41="Menor"),CONCATENATE("R5C",'Mapa final'!$O$41),"")</f>
        <v/>
      </c>
      <c r="V50" s="81" t="str">
        <f ca="1">IF(AND('Mapa final'!$Y$36="Muy Baja",'Mapa final'!$AA$36="Moderado"),CONCATENATE("R5C",'Mapa final'!$O$36),"")</f>
        <v/>
      </c>
      <c r="W50" s="82" t="str">
        <f>IF(AND('Mapa final'!$Y$37="Muy Baja",'Mapa final'!$AA$37="Moderado"),CONCATENATE("R5C",'Mapa final'!$O$37),"")</f>
        <v/>
      </c>
      <c r="X50" s="82" t="str">
        <f>IF(AND('Mapa final'!$Y$38="Muy Baja",'Mapa final'!$AA$38="Moderado"),CONCATENATE("R5C",'Mapa final'!$O$38),"")</f>
        <v/>
      </c>
      <c r="Y50" s="82" t="str">
        <f>IF(AND('Mapa final'!$Y$39="Muy Baja",'Mapa final'!$AA$39="Moderado"),CONCATENATE("R5C",'Mapa final'!$O$39),"")</f>
        <v/>
      </c>
      <c r="Z50" s="82" t="str">
        <f>IF(AND('Mapa final'!$Y$40="Muy Baja",'Mapa final'!$AA$40="Moderado"),CONCATENATE("R5C",'Mapa final'!$O$40),"")</f>
        <v/>
      </c>
      <c r="AA50" s="83" t="str">
        <f>IF(AND('Mapa final'!$Y$41="Muy Baja",'Mapa final'!$AA$41="Moderado"),CONCATENATE("R5C",'Mapa final'!$O$41),"")</f>
        <v/>
      </c>
      <c r="AB50" s="66" t="str">
        <f ca="1">IF(AND('Mapa final'!$Y$36="Muy Baja",'Mapa final'!$AA$36="Mayor"),CONCATENATE("R5C",'Mapa final'!$O$36),"")</f>
        <v/>
      </c>
      <c r="AC50" s="67" t="str">
        <f>IF(AND('Mapa final'!$Y$37="Muy Baja",'Mapa final'!$AA$37="Mayor"),CONCATENATE("R5C",'Mapa final'!$O$37),"")</f>
        <v/>
      </c>
      <c r="AD50" s="67" t="str">
        <f>IF(AND('Mapa final'!$Y$38="Muy Baja",'Mapa final'!$AA$38="Mayor"),CONCATENATE("R5C",'Mapa final'!$O$38),"")</f>
        <v/>
      </c>
      <c r="AE50" s="67" t="str">
        <f>IF(AND('Mapa final'!$Y$39="Muy Baja",'Mapa final'!$AA$39="Mayor"),CONCATENATE("R5C",'Mapa final'!$O$39),"")</f>
        <v/>
      </c>
      <c r="AF50" s="67" t="str">
        <f>IF(AND('Mapa final'!$Y$40="Muy Baja",'Mapa final'!$AA$40="Mayor"),CONCATENATE("R5C",'Mapa final'!$O$40),"")</f>
        <v/>
      </c>
      <c r="AG50" s="68" t="str">
        <f>IF(AND('Mapa final'!$Y$41="Muy Baja",'Mapa final'!$AA$41="Mayor"),CONCATENATE("R5C",'Mapa final'!$O$41),"")</f>
        <v/>
      </c>
      <c r="AH50" s="69" t="str">
        <f ca="1">IF(AND('Mapa final'!$Y$36="Muy Baja",'Mapa final'!$AA$36="Catastrófico"),CONCATENATE("R5C",'Mapa final'!$O$36),"")</f>
        <v/>
      </c>
      <c r="AI50" s="70" t="str">
        <f>IF(AND('Mapa final'!$Y$37="Muy Baja",'Mapa final'!$AA$37="Catastrófico"),CONCATENATE("R5C",'Mapa final'!$O$37),"")</f>
        <v/>
      </c>
      <c r="AJ50" s="70" t="str">
        <f>IF(AND('Mapa final'!$Y$38="Muy Baja",'Mapa final'!$AA$38="Catastrófico"),CONCATENATE("R5C",'Mapa final'!$O$38),"")</f>
        <v/>
      </c>
      <c r="AK50" s="70" t="str">
        <f>IF(AND('Mapa final'!$Y$39="Muy Baja",'Mapa final'!$AA$39="Catastrófico"),CONCATENATE("R5C",'Mapa final'!$O$39),"")</f>
        <v/>
      </c>
      <c r="AL50" s="70" t="str">
        <f>IF(AND('Mapa final'!$Y$40="Muy Baja",'Mapa final'!$AA$40="Catastrófico"),CONCATENATE("R5C",'Mapa final'!$O$40),"")</f>
        <v/>
      </c>
      <c r="AM50" s="71" t="str">
        <f>IF(AND('Mapa final'!$Y$41="Muy Baja",'Mapa final'!$AA$41="Catastrófico"),CONCATENATE("R5C",'Mapa final'!$O$41),"")</f>
        <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 customHeight="1">
      <c r="A51" s="97"/>
      <c r="B51" s="411"/>
      <c r="C51" s="411"/>
      <c r="D51" s="412"/>
      <c r="E51" s="452"/>
      <c r="F51" s="453"/>
      <c r="G51" s="453"/>
      <c r="H51" s="453"/>
      <c r="I51" s="454"/>
      <c r="J51" s="90" t="str">
        <f ca="1">IF(AND('Mapa final'!$Y$42="Muy Baja",'Mapa final'!$AA$42="Leve"),CONCATENATE("R6C",'Mapa final'!$O$42),"")</f>
        <v/>
      </c>
      <c r="K51" s="91" t="str">
        <f>IF(AND('Mapa final'!$Y$43="Muy Baja",'Mapa final'!$AA$43="Leve"),CONCATENATE("R6C",'Mapa final'!$O$43),"")</f>
        <v/>
      </c>
      <c r="L51" s="91" t="str">
        <f>IF(AND('Mapa final'!$Y$44="Muy Baja",'Mapa final'!$AA$44="Leve"),CONCATENATE("R6C",'Mapa final'!$O$44),"")</f>
        <v/>
      </c>
      <c r="M51" s="91" t="str">
        <f>IF(AND('Mapa final'!$Y$45="Muy Baja",'Mapa final'!$AA$45="Leve"),CONCATENATE("R6C",'Mapa final'!$O$45),"")</f>
        <v/>
      </c>
      <c r="N51" s="91" t="str">
        <f>IF(AND('Mapa final'!$Y$46="Muy Baja",'Mapa final'!$AA$46="Leve"),CONCATENATE("R6C",'Mapa final'!$O$46),"")</f>
        <v/>
      </c>
      <c r="O51" s="92" t="str">
        <f>IF(AND('Mapa final'!$Y$47="Muy Baja",'Mapa final'!$AA$47="Leve"),CONCATENATE("R6C",'Mapa final'!$O$47),"")</f>
        <v/>
      </c>
      <c r="P51" s="90" t="str">
        <f ca="1">IF(AND('Mapa final'!$Y$42="Muy Baja",'Mapa final'!$AA$42="Menor"),CONCATENATE("R6C",'Mapa final'!$O$42),"")</f>
        <v/>
      </c>
      <c r="Q51" s="91" t="str">
        <f>IF(AND('Mapa final'!$Y$43="Muy Baja",'Mapa final'!$AA$43="Menor"),CONCATENATE("R6C",'Mapa final'!$O$43),"")</f>
        <v/>
      </c>
      <c r="R51" s="91" t="str">
        <f>IF(AND('Mapa final'!$Y$44="Muy Baja",'Mapa final'!$AA$44="Menor"),CONCATENATE("R6C",'Mapa final'!$O$44),"")</f>
        <v/>
      </c>
      <c r="S51" s="91" t="str">
        <f>IF(AND('Mapa final'!$Y$45="Muy Baja",'Mapa final'!$AA$45="Menor"),CONCATENATE("R6C",'Mapa final'!$O$45),"")</f>
        <v/>
      </c>
      <c r="T51" s="91" t="str">
        <f>IF(AND('Mapa final'!$Y$46="Muy Baja",'Mapa final'!$AA$46="Menor"),CONCATENATE("R6C",'Mapa final'!$O$46),"")</f>
        <v/>
      </c>
      <c r="U51" s="92" t="str">
        <f>IF(AND('Mapa final'!$Y$47="Muy Baja",'Mapa final'!$AA$47="Menor"),CONCATENATE("R6C",'Mapa final'!$O$47),"")</f>
        <v/>
      </c>
      <c r="V51" s="81" t="str">
        <f ca="1">IF(AND('Mapa final'!$Y$42="Muy Baja",'Mapa final'!$AA$42="Moderado"),CONCATENATE("R6C",'Mapa final'!$O$42),"")</f>
        <v/>
      </c>
      <c r="W51" s="82" t="str">
        <f>IF(AND('Mapa final'!$Y$43="Muy Baja",'Mapa final'!$AA$43="Moderado"),CONCATENATE("R6C",'Mapa final'!$O$43),"")</f>
        <v/>
      </c>
      <c r="X51" s="82" t="str">
        <f>IF(AND('Mapa final'!$Y$44="Muy Baja",'Mapa final'!$AA$44="Moderado"),CONCATENATE("R6C",'Mapa final'!$O$44),"")</f>
        <v/>
      </c>
      <c r="Y51" s="82" t="str">
        <f>IF(AND('Mapa final'!$Y$45="Muy Baja",'Mapa final'!$AA$45="Moderado"),CONCATENATE("R6C",'Mapa final'!$O$45),"")</f>
        <v/>
      </c>
      <c r="Z51" s="82" t="str">
        <f>IF(AND('Mapa final'!$Y$46="Muy Baja",'Mapa final'!$AA$46="Moderado"),CONCATENATE("R6C",'Mapa final'!$O$46),"")</f>
        <v/>
      </c>
      <c r="AA51" s="83" t="str">
        <f>IF(AND('Mapa final'!$Y$47="Muy Baja",'Mapa final'!$AA$47="Moderado"),CONCATENATE("R6C",'Mapa final'!$O$47),"")</f>
        <v/>
      </c>
      <c r="AB51" s="66" t="str">
        <f ca="1">IF(AND('Mapa final'!$Y$42="Muy Baja",'Mapa final'!$AA$42="Mayor"),CONCATENATE("R6C",'Mapa final'!$O$42),"")</f>
        <v/>
      </c>
      <c r="AC51" s="67" t="str">
        <f>IF(AND('Mapa final'!$Y$43="Muy Baja",'Mapa final'!$AA$43="Mayor"),CONCATENATE("R6C",'Mapa final'!$O$43),"")</f>
        <v/>
      </c>
      <c r="AD51" s="67" t="str">
        <f>IF(AND('Mapa final'!$Y$44="Muy Baja",'Mapa final'!$AA$44="Mayor"),CONCATENATE("R6C",'Mapa final'!$O$44),"")</f>
        <v/>
      </c>
      <c r="AE51" s="67" t="str">
        <f>IF(AND('Mapa final'!$Y$45="Muy Baja",'Mapa final'!$AA$45="Mayor"),CONCATENATE("R6C",'Mapa final'!$O$45),"")</f>
        <v/>
      </c>
      <c r="AF51" s="67" t="str">
        <f>IF(AND('Mapa final'!$Y$46="Muy Baja",'Mapa final'!$AA$46="Mayor"),CONCATENATE("R6C",'Mapa final'!$O$46),"")</f>
        <v/>
      </c>
      <c r="AG51" s="68" t="str">
        <f>IF(AND('Mapa final'!$Y$47="Muy Baja",'Mapa final'!$AA$47="Mayor"),CONCATENATE("R6C",'Mapa final'!$O$47),"")</f>
        <v/>
      </c>
      <c r="AH51" s="69" t="str">
        <f ca="1">IF(AND('Mapa final'!$Y$42="Muy Baja",'Mapa final'!$AA$42="Catastrófico"),CONCATENATE("R6C",'Mapa final'!$O$42),"")</f>
        <v/>
      </c>
      <c r="AI51" s="70" t="str">
        <f>IF(AND('Mapa final'!$Y$43="Muy Baja",'Mapa final'!$AA$43="Catastrófico"),CONCATENATE("R6C",'Mapa final'!$O$43),"")</f>
        <v/>
      </c>
      <c r="AJ51" s="70" t="str">
        <f>IF(AND('Mapa final'!$Y$44="Muy Baja",'Mapa final'!$AA$44="Catastrófico"),CONCATENATE("R6C",'Mapa final'!$O$44),"")</f>
        <v/>
      </c>
      <c r="AK51" s="70" t="str">
        <f>IF(AND('Mapa final'!$Y$45="Muy Baja",'Mapa final'!$AA$45="Catastrófico"),CONCATENATE("R6C",'Mapa final'!$O$45),"")</f>
        <v/>
      </c>
      <c r="AL51" s="70" t="str">
        <f>IF(AND('Mapa final'!$Y$46="Muy Baja",'Mapa final'!$AA$46="Catastrófico"),CONCATENATE("R6C",'Mapa final'!$O$46),"")</f>
        <v/>
      </c>
      <c r="AM51" s="71" t="str">
        <f>IF(AND('Mapa final'!$Y$47="Muy Baja",'Mapa final'!$AA$47="Catastrófico"),CONCATENATE("R6C",'Mapa final'!$O$47),"")</f>
        <v/>
      </c>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ht="15" customHeight="1">
      <c r="A52" s="97"/>
      <c r="B52" s="411"/>
      <c r="C52" s="411"/>
      <c r="D52" s="412"/>
      <c r="E52" s="452"/>
      <c r="F52" s="453"/>
      <c r="G52" s="453"/>
      <c r="H52" s="453"/>
      <c r="I52" s="454"/>
      <c r="J52" s="90" t="str">
        <f ca="1">IF(AND('Mapa final'!$Y$48="Muy Baja",'Mapa final'!$AA$48="Leve"),CONCATENATE("R7C",'Mapa final'!$O$48),"")</f>
        <v/>
      </c>
      <c r="K52" s="91" t="str">
        <f>IF(AND('Mapa final'!$Y$49="Muy Baja",'Mapa final'!$AA$49="Leve"),CONCATENATE("R7C",'Mapa final'!$O$49),"")</f>
        <v/>
      </c>
      <c r="L52" s="91" t="str">
        <f>IF(AND('Mapa final'!$Y$50="Muy Baja",'Mapa final'!$AA$50="Leve"),CONCATENATE("R7C",'Mapa final'!$O$50),"")</f>
        <v/>
      </c>
      <c r="M52" s="91" t="str">
        <f>IF(AND('Mapa final'!$Y$51="Muy Baja",'Mapa final'!$AA$51="Leve"),CONCATENATE("R7C",'Mapa final'!$O$51),"")</f>
        <v/>
      </c>
      <c r="N52" s="91" t="str">
        <f>IF(AND('Mapa final'!$Y$52="Muy Baja",'Mapa final'!$AA$52="Leve"),CONCATENATE("R7C",'Mapa final'!$O$52),"")</f>
        <v/>
      </c>
      <c r="O52" s="92" t="str">
        <f>IF(AND('Mapa final'!$Y$53="Muy Baja",'Mapa final'!$AA$53="Leve"),CONCATENATE("R7C",'Mapa final'!$O$53),"")</f>
        <v/>
      </c>
      <c r="P52" s="90" t="str">
        <f ca="1">IF(AND('Mapa final'!$Y$48="Muy Baja",'Mapa final'!$AA$48="Menor"),CONCATENATE("R7C",'Mapa final'!$O$48),"")</f>
        <v/>
      </c>
      <c r="Q52" s="91" t="str">
        <f>IF(AND('Mapa final'!$Y$49="Muy Baja",'Mapa final'!$AA$49="Menor"),CONCATENATE("R7C",'Mapa final'!$O$49),"")</f>
        <v/>
      </c>
      <c r="R52" s="91" t="str">
        <f>IF(AND('Mapa final'!$Y$50="Muy Baja",'Mapa final'!$AA$50="Menor"),CONCATENATE("R7C",'Mapa final'!$O$50),"")</f>
        <v/>
      </c>
      <c r="S52" s="91" t="str">
        <f>IF(AND('Mapa final'!$Y$51="Muy Baja",'Mapa final'!$AA$51="Menor"),CONCATENATE("R7C",'Mapa final'!$O$51),"")</f>
        <v/>
      </c>
      <c r="T52" s="91" t="str">
        <f>IF(AND('Mapa final'!$Y$52="Muy Baja",'Mapa final'!$AA$52="Menor"),CONCATENATE("R7C",'Mapa final'!$O$52),"")</f>
        <v/>
      </c>
      <c r="U52" s="92" t="str">
        <f>IF(AND('Mapa final'!$Y$53="Muy Baja",'Mapa final'!$AA$53="Menor"),CONCATENATE("R7C",'Mapa final'!$O$53),"")</f>
        <v/>
      </c>
      <c r="V52" s="81" t="str">
        <f ca="1">IF(AND('Mapa final'!$Y$48="Muy Baja",'Mapa final'!$AA$48="Moderado"),CONCATENATE("R7C",'Mapa final'!$O$48),"")</f>
        <v/>
      </c>
      <c r="W52" s="82" t="str">
        <f>IF(AND('Mapa final'!$Y$49="Muy Baja",'Mapa final'!$AA$49="Moderado"),CONCATENATE("R7C",'Mapa final'!$O$49),"")</f>
        <v/>
      </c>
      <c r="X52" s="82" t="str">
        <f>IF(AND('Mapa final'!$Y$50="Muy Baja",'Mapa final'!$AA$50="Moderado"),CONCATENATE("R7C",'Mapa final'!$O$50),"")</f>
        <v/>
      </c>
      <c r="Y52" s="82" t="str">
        <f>IF(AND('Mapa final'!$Y$51="Muy Baja",'Mapa final'!$AA$51="Moderado"),CONCATENATE("R7C",'Mapa final'!$O$51),"")</f>
        <v/>
      </c>
      <c r="Z52" s="82" t="str">
        <f>IF(AND('Mapa final'!$Y$52="Muy Baja",'Mapa final'!$AA$52="Moderado"),CONCATENATE("R7C",'Mapa final'!$O$52),"")</f>
        <v/>
      </c>
      <c r="AA52" s="83" t="str">
        <f>IF(AND('Mapa final'!$Y$53="Muy Baja",'Mapa final'!$AA$53="Moderado"),CONCATENATE("R7C",'Mapa final'!$O$53),"")</f>
        <v/>
      </c>
      <c r="AB52" s="66" t="str">
        <f ca="1">IF(AND('Mapa final'!$Y$48="Muy Baja",'Mapa final'!$AA$48="Mayor"),CONCATENATE("R7C",'Mapa final'!$O$48),"")</f>
        <v/>
      </c>
      <c r="AC52" s="67" t="str">
        <f>IF(AND('Mapa final'!$Y$49="Muy Baja",'Mapa final'!$AA$49="Mayor"),CONCATENATE("R7C",'Mapa final'!$O$49),"")</f>
        <v/>
      </c>
      <c r="AD52" s="67" t="str">
        <f>IF(AND('Mapa final'!$Y$50="Muy Baja",'Mapa final'!$AA$50="Mayor"),CONCATENATE("R7C",'Mapa final'!$O$50),"")</f>
        <v/>
      </c>
      <c r="AE52" s="67" t="str">
        <f>IF(AND('Mapa final'!$Y$51="Muy Baja",'Mapa final'!$AA$51="Mayor"),CONCATENATE("R7C",'Mapa final'!$O$51),"")</f>
        <v/>
      </c>
      <c r="AF52" s="67" t="str">
        <f>IF(AND('Mapa final'!$Y$52="Muy Baja",'Mapa final'!$AA$52="Mayor"),CONCATENATE("R7C",'Mapa final'!$O$52),"")</f>
        <v/>
      </c>
      <c r="AG52" s="68" t="str">
        <f>IF(AND('Mapa final'!$Y$53="Muy Baja",'Mapa final'!$AA$53="Mayor"),CONCATENATE("R7C",'Mapa final'!$O$53),"")</f>
        <v/>
      </c>
      <c r="AH52" s="69" t="str">
        <f ca="1">IF(AND('Mapa final'!$Y$48="Muy Baja",'Mapa final'!$AA$48="Catastrófico"),CONCATENATE("R7C",'Mapa final'!$O$48),"")</f>
        <v/>
      </c>
      <c r="AI52" s="70" t="str">
        <f>IF(AND('Mapa final'!$Y$49="Muy Baja",'Mapa final'!$AA$49="Catastrófico"),CONCATENATE("R7C",'Mapa final'!$O$49),"")</f>
        <v/>
      </c>
      <c r="AJ52" s="70" t="str">
        <f>IF(AND('Mapa final'!$Y$50="Muy Baja",'Mapa final'!$AA$50="Catastrófico"),CONCATENATE("R7C",'Mapa final'!$O$50),"")</f>
        <v/>
      </c>
      <c r="AK52" s="70" t="str">
        <f>IF(AND('Mapa final'!$Y$51="Muy Baja",'Mapa final'!$AA$51="Catastrófico"),CONCATENATE("R7C",'Mapa final'!$O$51),"")</f>
        <v/>
      </c>
      <c r="AL52" s="70" t="str">
        <f>IF(AND('Mapa final'!$Y$52="Muy Baja",'Mapa final'!$AA$52="Catastrófico"),CONCATENATE("R7C",'Mapa final'!$O$52),"")</f>
        <v/>
      </c>
      <c r="AM52" s="71" t="str">
        <f>IF(AND('Mapa final'!$Y$53="Muy Baja",'Mapa final'!$AA$53="Catastrófico"),CONCATENATE("R7C",'Mapa final'!$O$53),"")</f>
        <v/>
      </c>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c r="A53" s="97"/>
      <c r="B53" s="411"/>
      <c r="C53" s="411"/>
      <c r="D53" s="412"/>
      <c r="E53" s="452"/>
      <c r="F53" s="453"/>
      <c r="G53" s="453"/>
      <c r="H53" s="453"/>
      <c r="I53" s="454"/>
      <c r="J53" s="90" t="str">
        <f>IF(AND('Mapa final'!$Y$54="Muy Baja",'Mapa final'!$AA$54="Leve"),CONCATENATE("R8C",'Mapa final'!$O$54),"")</f>
        <v/>
      </c>
      <c r="K53" s="91" t="str">
        <f>IF(AND('Mapa final'!$Y$55="Muy Baja",'Mapa final'!$AA$55="Leve"),CONCATENATE("R8C",'Mapa final'!$O$55),"")</f>
        <v/>
      </c>
      <c r="L53" s="91" t="str">
        <f>IF(AND('Mapa final'!$Y$56="Muy Baja",'Mapa final'!$AA$56="Leve"),CONCATENATE("R8C",'Mapa final'!$O$56),"")</f>
        <v/>
      </c>
      <c r="M53" s="91" t="str">
        <f>IF(AND('Mapa final'!$Y$57="Muy Baja",'Mapa final'!$AA$57="Leve"),CONCATENATE("R8C",'Mapa final'!$O$57),"")</f>
        <v/>
      </c>
      <c r="N53" s="91" t="str">
        <f>IF(AND('Mapa final'!$Y$58="Muy Baja",'Mapa final'!$AA$58="Leve"),CONCATENATE("R8C",'Mapa final'!$O$58),"")</f>
        <v/>
      </c>
      <c r="O53" s="92" t="str">
        <f>IF(AND('Mapa final'!$Y$59="Muy Baja",'Mapa final'!$AA$59="Leve"),CONCATENATE("R8C",'Mapa final'!$O$59),"")</f>
        <v/>
      </c>
      <c r="P53" s="90" t="str">
        <f>IF(AND('Mapa final'!$Y$54="Muy Baja",'Mapa final'!$AA$54="Menor"),CONCATENATE("R8C",'Mapa final'!$O$54),"")</f>
        <v/>
      </c>
      <c r="Q53" s="91" t="str">
        <f>IF(AND('Mapa final'!$Y$55="Muy Baja",'Mapa final'!$AA$55="Menor"),CONCATENATE("R8C",'Mapa final'!$O$55),"")</f>
        <v/>
      </c>
      <c r="R53" s="91" t="str">
        <f>IF(AND('Mapa final'!$Y$56="Muy Baja",'Mapa final'!$AA$56="Menor"),CONCATENATE("R8C",'Mapa final'!$O$56),"")</f>
        <v/>
      </c>
      <c r="S53" s="91" t="str">
        <f>IF(AND('Mapa final'!$Y$57="Muy Baja",'Mapa final'!$AA$57="Menor"),CONCATENATE("R8C",'Mapa final'!$O$57),"")</f>
        <v/>
      </c>
      <c r="T53" s="91" t="str">
        <f>IF(AND('Mapa final'!$Y$58="Muy Baja",'Mapa final'!$AA$58="Menor"),CONCATENATE("R8C",'Mapa final'!$O$58),"")</f>
        <v/>
      </c>
      <c r="U53" s="92" t="str">
        <f>IF(AND('Mapa final'!$Y$59="Muy Baja",'Mapa final'!$AA$59="Menor"),CONCATENATE("R8C",'Mapa final'!$O$59),"")</f>
        <v/>
      </c>
      <c r="V53" s="81" t="str">
        <f>IF(AND('Mapa final'!$Y$54="Muy Baja",'Mapa final'!$AA$54="Moderado"),CONCATENATE("R8C",'Mapa final'!$O$54),"")</f>
        <v/>
      </c>
      <c r="W53" s="82" t="str">
        <f>IF(AND('Mapa final'!$Y$55="Muy Baja",'Mapa final'!$AA$55="Moderado"),CONCATENATE("R8C",'Mapa final'!$O$55),"")</f>
        <v/>
      </c>
      <c r="X53" s="82" t="str">
        <f>IF(AND('Mapa final'!$Y$56="Muy Baja",'Mapa final'!$AA$56="Moderado"),CONCATENATE("R8C",'Mapa final'!$O$56),"")</f>
        <v/>
      </c>
      <c r="Y53" s="82" t="str">
        <f>IF(AND('Mapa final'!$Y$57="Muy Baja",'Mapa final'!$AA$57="Moderado"),CONCATENATE("R8C",'Mapa final'!$O$57),"")</f>
        <v/>
      </c>
      <c r="Z53" s="82" t="str">
        <f>IF(AND('Mapa final'!$Y$58="Muy Baja",'Mapa final'!$AA$58="Moderado"),CONCATENATE("R8C",'Mapa final'!$O$58),"")</f>
        <v/>
      </c>
      <c r="AA53" s="83" t="str">
        <f>IF(AND('Mapa final'!$Y$59="Muy Baja",'Mapa final'!$AA$59="Moderado"),CONCATENATE("R8C",'Mapa final'!$O$59),"")</f>
        <v/>
      </c>
      <c r="AB53" s="66" t="str">
        <f>IF(AND('Mapa final'!$Y$54="Muy Baja",'Mapa final'!$AA$54="Mayor"),CONCATENATE("R8C",'Mapa final'!$O$54),"")</f>
        <v/>
      </c>
      <c r="AC53" s="67" t="str">
        <f>IF(AND('Mapa final'!$Y$55="Muy Baja",'Mapa final'!$AA$55="Mayor"),CONCATENATE("R8C",'Mapa final'!$O$55),"")</f>
        <v/>
      </c>
      <c r="AD53" s="67" t="str">
        <f>IF(AND('Mapa final'!$Y$56="Muy Baja",'Mapa final'!$AA$56="Mayor"),CONCATENATE("R8C",'Mapa final'!$O$56),"")</f>
        <v/>
      </c>
      <c r="AE53" s="67" t="str">
        <f>IF(AND('Mapa final'!$Y$57="Muy Baja",'Mapa final'!$AA$57="Mayor"),CONCATENATE("R8C",'Mapa final'!$O$57),"")</f>
        <v/>
      </c>
      <c r="AF53" s="67" t="str">
        <f>IF(AND('Mapa final'!$Y$58="Muy Baja",'Mapa final'!$AA$58="Mayor"),CONCATENATE("R8C",'Mapa final'!$O$58),"")</f>
        <v/>
      </c>
      <c r="AG53" s="68" t="str">
        <f>IF(AND('Mapa final'!$Y$59="Muy Baja",'Mapa final'!$AA$59="Mayor"),CONCATENATE("R8C",'Mapa final'!$O$59),"")</f>
        <v/>
      </c>
      <c r="AH53" s="69" t="str">
        <f>IF(AND('Mapa final'!$Y$54="Muy Baja",'Mapa final'!$AA$54="Catastrófico"),CONCATENATE("R8C",'Mapa final'!$O$54),"")</f>
        <v/>
      </c>
      <c r="AI53" s="70" t="str">
        <f>IF(AND('Mapa final'!$Y$55="Muy Baja",'Mapa final'!$AA$55="Catastrófico"),CONCATENATE("R8C",'Mapa final'!$O$55),"")</f>
        <v/>
      </c>
      <c r="AJ53" s="70" t="str">
        <f>IF(AND('Mapa final'!$Y$56="Muy Baja",'Mapa final'!$AA$56="Catastrófico"),CONCATENATE("R8C",'Mapa final'!$O$56),"")</f>
        <v/>
      </c>
      <c r="AK53" s="70" t="str">
        <f>IF(AND('Mapa final'!$Y$57="Muy Baja",'Mapa final'!$AA$57="Catastrófico"),CONCATENATE("R8C",'Mapa final'!$O$57),"")</f>
        <v/>
      </c>
      <c r="AL53" s="70" t="str">
        <f>IF(AND('Mapa final'!$Y$58="Muy Baja",'Mapa final'!$AA$58="Catastrófico"),CONCATENATE("R8C",'Mapa final'!$O$58),"")</f>
        <v/>
      </c>
      <c r="AM53" s="71" t="str">
        <f>IF(AND('Mapa final'!$Y$59="Muy Baja",'Mapa final'!$AA$59="Catastrófico"),CONCATENATE("R8C",'Mapa final'!$O$59),"")</f>
        <v/>
      </c>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c r="A54" s="97"/>
      <c r="B54" s="411"/>
      <c r="C54" s="411"/>
      <c r="D54" s="412"/>
      <c r="E54" s="452"/>
      <c r="F54" s="453"/>
      <c r="G54" s="453"/>
      <c r="H54" s="453"/>
      <c r="I54" s="454"/>
      <c r="J54" s="90" t="str">
        <f>IF(AND('Mapa final'!$Y$60="Muy Baja",'Mapa final'!$AA$60="Leve"),CONCATENATE("R9C",'Mapa final'!$O$60),"")</f>
        <v/>
      </c>
      <c r="K54" s="91" t="str">
        <f>IF(AND('Mapa final'!$Y$61="Muy Baja",'Mapa final'!$AA$61="Leve"),CONCATENATE("R9C",'Mapa final'!$O$61),"")</f>
        <v/>
      </c>
      <c r="L54" s="91" t="str">
        <f>IF(AND('Mapa final'!$Y$62="Muy Baja",'Mapa final'!$AA$62="Leve"),CONCATENATE("R9C",'Mapa final'!$O$62),"")</f>
        <v/>
      </c>
      <c r="M54" s="91" t="str">
        <f>IF(AND('Mapa final'!$Y$63="Muy Baja",'Mapa final'!$AA$63="Leve"),CONCATENATE("R9C",'Mapa final'!$O$63),"")</f>
        <v/>
      </c>
      <c r="N54" s="91" t="str">
        <f>IF(AND('Mapa final'!$Y$64="Muy Baja",'Mapa final'!$AA$64="Leve"),CONCATENATE("R9C",'Mapa final'!$O$64),"")</f>
        <v/>
      </c>
      <c r="O54" s="92" t="str">
        <f>IF(AND('Mapa final'!$Y$65="Muy Baja",'Mapa final'!$AA$65="Leve"),CONCATENATE("R9C",'Mapa final'!$O$65),"")</f>
        <v/>
      </c>
      <c r="P54" s="90" t="str">
        <f>IF(AND('Mapa final'!$Y$60="Muy Baja",'Mapa final'!$AA$60="Menor"),CONCATENATE("R9C",'Mapa final'!$O$60),"")</f>
        <v/>
      </c>
      <c r="Q54" s="91" t="str">
        <f>IF(AND('Mapa final'!$Y$61="Muy Baja",'Mapa final'!$AA$61="Menor"),CONCATENATE("R9C",'Mapa final'!$O$61),"")</f>
        <v/>
      </c>
      <c r="R54" s="91" t="str">
        <f>IF(AND('Mapa final'!$Y$62="Muy Baja",'Mapa final'!$AA$62="Menor"),CONCATENATE("R9C",'Mapa final'!$O$62),"")</f>
        <v/>
      </c>
      <c r="S54" s="91" t="str">
        <f>IF(AND('Mapa final'!$Y$63="Muy Baja",'Mapa final'!$AA$63="Menor"),CONCATENATE("R9C",'Mapa final'!$O$63),"")</f>
        <v/>
      </c>
      <c r="T54" s="91" t="str">
        <f>IF(AND('Mapa final'!$Y$64="Muy Baja",'Mapa final'!$AA$64="Menor"),CONCATENATE("R9C",'Mapa final'!$O$64),"")</f>
        <v/>
      </c>
      <c r="U54" s="92" t="str">
        <f>IF(AND('Mapa final'!$Y$65="Muy Baja",'Mapa final'!$AA$65="Menor"),CONCATENATE("R9C",'Mapa final'!$O$65),"")</f>
        <v/>
      </c>
      <c r="V54" s="81" t="str">
        <f>IF(AND('Mapa final'!$Y$60="Muy Baja",'Mapa final'!$AA$60="Moderado"),CONCATENATE("R9C",'Mapa final'!$O$60),"")</f>
        <v/>
      </c>
      <c r="W54" s="82" t="str">
        <f>IF(AND('Mapa final'!$Y$61="Muy Baja",'Mapa final'!$AA$61="Moderado"),CONCATENATE("R9C",'Mapa final'!$O$61),"")</f>
        <v/>
      </c>
      <c r="X54" s="82" t="str">
        <f>IF(AND('Mapa final'!$Y$62="Muy Baja",'Mapa final'!$AA$62="Moderado"),CONCATENATE("R9C",'Mapa final'!$O$62),"")</f>
        <v/>
      </c>
      <c r="Y54" s="82" t="str">
        <f>IF(AND('Mapa final'!$Y$63="Muy Baja",'Mapa final'!$AA$63="Moderado"),CONCATENATE("R9C",'Mapa final'!$O$63),"")</f>
        <v/>
      </c>
      <c r="Z54" s="82" t="str">
        <f>IF(AND('Mapa final'!$Y$64="Muy Baja",'Mapa final'!$AA$64="Moderado"),CONCATENATE("R9C",'Mapa final'!$O$64),"")</f>
        <v/>
      </c>
      <c r="AA54" s="83" t="str">
        <f>IF(AND('Mapa final'!$Y$65="Muy Baja",'Mapa final'!$AA$65="Moderado"),CONCATENATE("R9C",'Mapa final'!$O$65),"")</f>
        <v/>
      </c>
      <c r="AB54" s="66" t="str">
        <f>IF(AND('Mapa final'!$Y$60="Muy Baja",'Mapa final'!$AA$60="Mayor"),CONCATENATE("R9C",'Mapa final'!$O$60),"")</f>
        <v/>
      </c>
      <c r="AC54" s="67" t="str">
        <f>IF(AND('Mapa final'!$Y$61="Muy Baja",'Mapa final'!$AA$61="Mayor"),CONCATENATE("R9C",'Mapa final'!$O$61),"")</f>
        <v/>
      </c>
      <c r="AD54" s="67" t="str">
        <f>IF(AND('Mapa final'!$Y$62="Muy Baja",'Mapa final'!$AA$62="Mayor"),CONCATENATE("R9C",'Mapa final'!$O$62),"")</f>
        <v/>
      </c>
      <c r="AE54" s="67" t="str">
        <f>IF(AND('Mapa final'!$Y$63="Muy Baja",'Mapa final'!$AA$63="Mayor"),CONCATENATE("R9C",'Mapa final'!$O$63),"")</f>
        <v/>
      </c>
      <c r="AF54" s="67" t="str">
        <f>IF(AND('Mapa final'!$Y$64="Muy Baja",'Mapa final'!$AA$64="Mayor"),CONCATENATE("R9C",'Mapa final'!$O$64),"")</f>
        <v/>
      </c>
      <c r="AG54" s="68" t="str">
        <f>IF(AND('Mapa final'!$Y$65="Muy Baja",'Mapa final'!$AA$65="Mayor"),CONCATENATE("R9C",'Mapa final'!$O$65),"")</f>
        <v/>
      </c>
      <c r="AH54" s="69" t="str">
        <f>IF(AND('Mapa final'!$Y$60="Muy Baja",'Mapa final'!$AA$60="Catastrófico"),CONCATENATE("R9C",'Mapa final'!$O$60),"")</f>
        <v/>
      </c>
      <c r="AI54" s="70" t="str">
        <f>IF(AND('Mapa final'!$Y$61="Muy Baja",'Mapa final'!$AA$61="Catastrófico"),CONCATENATE("R9C",'Mapa final'!$O$61),"")</f>
        <v/>
      </c>
      <c r="AJ54" s="70" t="str">
        <f>IF(AND('Mapa final'!$Y$62="Muy Baja",'Mapa final'!$AA$62="Catastrófico"),CONCATENATE("R9C",'Mapa final'!$O$62),"")</f>
        <v/>
      </c>
      <c r="AK54" s="70" t="str">
        <f>IF(AND('Mapa final'!$Y$63="Muy Baja",'Mapa final'!$AA$63="Catastrófico"),CONCATENATE("R9C",'Mapa final'!$O$63),"")</f>
        <v/>
      </c>
      <c r="AL54" s="70" t="str">
        <f>IF(AND('Mapa final'!$Y$64="Muy Baja",'Mapa final'!$AA$64="Catastrófico"),CONCATENATE("R9C",'Mapa final'!$O$64),"")</f>
        <v/>
      </c>
      <c r="AM54" s="71" t="str">
        <f>IF(AND('Mapa final'!$Y$65="Muy Baja",'Mapa final'!$AA$65="Catastrófico"),CONCATENATE("R9C",'Mapa final'!$O$65),"")</f>
        <v/>
      </c>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ht="15.75" customHeight="1" thickBot="1">
      <c r="A55" s="97"/>
      <c r="B55" s="411"/>
      <c r="C55" s="411"/>
      <c r="D55" s="412"/>
      <c r="E55" s="455"/>
      <c r="F55" s="456"/>
      <c r="G55" s="456"/>
      <c r="H55" s="456"/>
      <c r="I55" s="457"/>
      <c r="J55" s="93" t="str">
        <f>IF(AND('Mapa final'!$Y$66="Muy Baja",'Mapa final'!$AA$66="Leve"),CONCATENATE("R10C",'Mapa final'!$O$66),"")</f>
        <v/>
      </c>
      <c r="K55" s="94" t="str">
        <f>IF(AND('Mapa final'!$Y$67="Muy Baja",'Mapa final'!$AA$67="Leve"),CONCATENATE("R10C",'Mapa final'!$O$67),"")</f>
        <v/>
      </c>
      <c r="L55" s="94" t="str">
        <f>IF(AND('Mapa final'!$Y$68="Muy Baja",'Mapa final'!$AA$68="Leve"),CONCATENATE("R10C",'Mapa final'!$O$68),"")</f>
        <v/>
      </c>
      <c r="M55" s="94" t="str">
        <f>IF(AND('Mapa final'!$Y$69="Muy Baja",'Mapa final'!$AA$69="Leve"),CONCATENATE("R10C",'Mapa final'!$O$69),"")</f>
        <v/>
      </c>
      <c r="N55" s="94" t="str">
        <f>IF(AND('Mapa final'!$Y$70="Muy Baja",'Mapa final'!$AA$70="Leve"),CONCATENATE("R10C",'Mapa final'!$O$70),"")</f>
        <v/>
      </c>
      <c r="O55" s="95" t="str">
        <f>IF(AND('Mapa final'!$Y$71="Muy Baja",'Mapa final'!$AA$71="Leve"),CONCATENATE("R10C",'Mapa final'!$O$71),"")</f>
        <v/>
      </c>
      <c r="P55" s="93" t="str">
        <f>IF(AND('Mapa final'!$Y$66="Muy Baja",'Mapa final'!$AA$66="Menor"),CONCATENATE("R10C",'Mapa final'!$O$66),"")</f>
        <v/>
      </c>
      <c r="Q55" s="94" t="str">
        <f>IF(AND('Mapa final'!$Y$67="Muy Baja",'Mapa final'!$AA$67="Menor"),CONCATENATE("R10C",'Mapa final'!$O$67),"")</f>
        <v/>
      </c>
      <c r="R55" s="94" t="str">
        <f>IF(AND('Mapa final'!$Y$68="Muy Baja",'Mapa final'!$AA$68="Menor"),CONCATENATE("R10C",'Mapa final'!$O$68),"")</f>
        <v/>
      </c>
      <c r="S55" s="94" t="str">
        <f>IF(AND('Mapa final'!$Y$69="Muy Baja",'Mapa final'!$AA$69="Menor"),CONCATENATE("R10C",'Mapa final'!$O$69),"")</f>
        <v/>
      </c>
      <c r="T55" s="94" t="str">
        <f>IF(AND('Mapa final'!$Y$70="Muy Baja",'Mapa final'!$AA$70="Menor"),CONCATENATE("R10C",'Mapa final'!$O$70),"")</f>
        <v/>
      </c>
      <c r="U55" s="95" t="str">
        <f>IF(AND('Mapa final'!$Y$71="Muy Baja",'Mapa final'!$AA$71="Menor"),CONCATENATE("R10C",'Mapa final'!$O$71),"")</f>
        <v/>
      </c>
      <c r="V55" s="84" t="str">
        <f>IF(AND('Mapa final'!$Y$66="Muy Baja",'Mapa final'!$AA$66="Moderado"),CONCATENATE("R10C",'Mapa final'!$O$66),"")</f>
        <v/>
      </c>
      <c r="W55" s="85" t="str">
        <f>IF(AND('Mapa final'!$Y$67="Muy Baja",'Mapa final'!$AA$67="Moderado"),CONCATENATE("R10C",'Mapa final'!$O$67),"")</f>
        <v/>
      </c>
      <c r="X55" s="85" t="str">
        <f>IF(AND('Mapa final'!$Y$68="Muy Baja",'Mapa final'!$AA$68="Moderado"),CONCATENATE("R10C",'Mapa final'!$O$68),"")</f>
        <v/>
      </c>
      <c r="Y55" s="85" t="str">
        <f>IF(AND('Mapa final'!$Y$69="Muy Baja",'Mapa final'!$AA$69="Moderado"),CONCATENATE("R10C",'Mapa final'!$O$69),"")</f>
        <v/>
      </c>
      <c r="Z55" s="85" t="str">
        <f>IF(AND('Mapa final'!$Y$70="Muy Baja",'Mapa final'!$AA$70="Moderado"),CONCATENATE("R10C",'Mapa final'!$O$70),"")</f>
        <v/>
      </c>
      <c r="AA55" s="86" t="str">
        <f>IF(AND('Mapa final'!$Y$71="Muy Baja",'Mapa final'!$AA$71="Moderado"),CONCATENATE("R10C",'Mapa final'!$O$71),"")</f>
        <v/>
      </c>
      <c r="AB55" s="72" t="str">
        <f>IF(AND('Mapa final'!$Y$66="Muy Baja",'Mapa final'!$AA$66="Mayor"),CONCATENATE("R10C",'Mapa final'!$O$66),"")</f>
        <v/>
      </c>
      <c r="AC55" s="73" t="str">
        <f>IF(AND('Mapa final'!$Y$67="Muy Baja",'Mapa final'!$AA$67="Mayor"),CONCATENATE("R10C",'Mapa final'!$O$67),"")</f>
        <v/>
      </c>
      <c r="AD55" s="73" t="str">
        <f>IF(AND('Mapa final'!$Y$68="Muy Baja",'Mapa final'!$AA$68="Mayor"),CONCATENATE("R10C",'Mapa final'!$O$68),"")</f>
        <v/>
      </c>
      <c r="AE55" s="73" t="str">
        <f>IF(AND('Mapa final'!$Y$69="Muy Baja",'Mapa final'!$AA$69="Mayor"),CONCATENATE("R10C",'Mapa final'!$O$69),"")</f>
        <v/>
      </c>
      <c r="AF55" s="73" t="str">
        <f>IF(AND('Mapa final'!$Y$70="Muy Baja",'Mapa final'!$AA$70="Mayor"),CONCATENATE("R10C",'Mapa final'!$O$70),"")</f>
        <v/>
      </c>
      <c r="AG55" s="74" t="str">
        <f>IF(AND('Mapa final'!$Y$71="Muy Baja",'Mapa final'!$AA$71="Mayor"),CONCATENATE("R10C",'Mapa final'!$O$71),"")</f>
        <v/>
      </c>
      <c r="AH55" s="75" t="str">
        <f>IF(AND('Mapa final'!$Y$66="Muy Baja",'Mapa final'!$AA$66="Catastrófico"),CONCATENATE("R10C",'Mapa final'!$O$66),"")</f>
        <v/>
      </c>
      <c r="AI55" s="76" t="str">
        <f>IF(AND('Mapa final'!$Y$67="Muy Baja",'Mapa final'!$AA$67="Catastrófico"),CONCATENATE("R10C",'Mapa final'!$O$67),"")</f>
        <v/>
      </c>
      <c r="AJ55" s="76" t="str">
        <f>IF(AND('Mapa final'!$Y$68="Muy Baja",'Mapa final'!$AA$68="Catastrófico"),CONCATENATE("R10C",'Mapa final'!$O$68),"")</f>
        <v/>
      </c>
      <c r="AK55" s="76" t="str">
        <f>IF(AND('Mapa final'!$Y$69="Muy Baja",'Mapa final'!$AA$69="Catastrófico"),CONCATENATE("R10C",'Mapa final'!$O$69),"")</f>
        <v/>
      </c>
      <c r="AL55" s="76" t="str">
        <f>IF(AND('Mapa final'!$Y$70="Muy Baja",'Mapa final'!$AA$70="Catastrófico"),CONCATENATE("R10C",'Mapa final'!$O$70),"")</f>
        <v/>
      </c>
      <c r="AM55" s="77" t="str">
        <f>IF(AND('Mapa final'!$Y$71="Muy Baja",'Mapa final'!$AA$71="Catastrófico"),CONCATENATE("R10C",'Mapa final'!$O$71),"")</f>
        <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c r="A56" s="97"/>
      <c r="B56" s="97"/>
      <c r="C56" s="97"/>
      <c r="D56" s="97"/>
      <c r="E56" s="97"/>
      <c r="F56" s="97"/>
      <c r="G56" s="97"/>
      <c r="H56" s="97"/>
      <c r="I56" s="97"/>
      <c r="J56" s="449" t="s">
        <v>112</v>
      </c>
      <c r="K56" s="450"/>
      <c r="L56" s="450"/>
      <c r="M56" s="450"/>
      <c r="N56" s="450"/>
      <c r="O56" s="451"/>
      <c r="P56" s="449" t="s">
        <v>111</v>
      </c>
      <c r="Q56" s="450"/>
      <c r="R56" s="450"/>
      <c r="S56" s="450"/>
      <c r="T56" s="450"/>
      <c r="U56" s="451"/>
      <c r="V56" s="449" t="s">
        <v>110</v>
      </c>
      <c r="W56" s="450"/>
      <c r="X56" s="450"/>
      <c r="Y56" s="450"/>
      <c r="Z56" s="450"/>
      <c r="AA56" s="451"/>
      <c r="AB56" s="449" t="s">
        <v>109</v>
      </c>
      <c r="AC56" s="458"/>
      <c r="AD56" s="450"/>
      <c r="AE56" s="450"/>
      <c r="AF56" s="450"/>
      <c r="AG56" s="451"/>
      <c r="AH56" s="449" t="s">
        <v>108</v>
      </c>
      <c r="AI56" s="450"/>
      <c r="AJ56" s="450"/>
      <c r="AK56" s="450"/>
      <c r="AL56" s="450"/>
      <c r="AM56" s="451"/>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c r="A57" s="97"/>
      <c r="B57" s="97"/>
      <c r="C57" s="97"/>
      <c r="D57" s="97"/>
      <c r="E57" s="97"/>
      <c r="F57" s="97"/>
      <c r="G57" s="97"/>
      <c r="H57" s="97"/>
      <c r="I57" s="97"/>
      <c r="J57" s="452"/>
      <c r="K57" s="453"/>
      <c r="L57" s="453"/>
      <c r="M57" s="453"/>
      <c r="N57" s="453"/>
      <c r="O57" s="454"/>
      <c r="P57" s="452"/>
      <c r="Q57" s="453"/>
      <c r="R57" s="453"/>
      <c r="S57" s="453"/>
      <c r="T57" s="453"/>
      <c r="U57" s="454"/>
      <c r="V57" s="452"/>
      <c r="W57" s="453"/>
      <c r="X57" s="453"/>
      <c r="Y57" s="453"/>
      <c r="Z57" s="453"/>
      <c r="AA57" s="454"/>
      <c r="AB57" s="452"/>
      <c r="AC57" s="453"/>
      <c r="AD57" s="453"/>
      <c r="AE57" s="453"/>
      <c r="AF57" s="453"/>
      <c r="AG57" s="454"/>
      <c r="AH57" s="452"/>
      <c r="AI57" s="453"/>
      <c r="AJ57" s="453"/>
      <c r="AK57" s="453"/>
      <c r="AL57" s="453"/>
      <c r="AM57" s="454"/>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c r="A58" s="97"/>
      <c r="B58" s="97"/>
      <c r="C58" s="97"/>
      <c r="D58" s="97"/>
      <c r="E58" s="97"/>
      <c r="F58" s="97"/>
      <c r="G58" s="97"/>
      <c r="H58" s="97"/>
      <c r="I58" s="97"/>
      <c r="J58" s="452"/>
      <c r="K58" s="453"/>
      <c r="L58" s="453"/>
      <c r="M58" s="453"/>
      <c r="N58" s="453"/>
      <c r="O58" s="454"/>
      <c r="P58" s="452"/>
      <c r="Q58" s="453"/>
      <c r="R58" s="453"/>
      <c r="S58" s="453"/>
      <c r="T58" s="453"/>
      <c r="U58" s="454"/>
      <c r="V58" s="452"/>
      <c r="W58" s="453"/>
      <c r="X58" s="453"/>
      <c r="Y58" s="453"/>
      <c r="Z58" s="453"/>
      <c r="AA58" s="454"/>
      <c r="AB58" s="452"/>
      <c r="AC58" s="453"/>
      <c r="AD58" s="453"/>
      <c r="AE58" s="453"/>
      <c r="AF58" s="453"/>
      <c r="AG58" s="454"/>
      <c r="AH58" s="452"/>
      <c r="AI58" s="453"/>
      <c r="AJ58" s="453"/>
      <c r="AK58" s="453"/>
      <c r="AL58" s="453"/>
      <c r="AM58" s="454"/>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c r="A59" s="97"/>
      <c r="B59" s="97"/>
      <c r="C59" s="97"/>
      <c r="D59" s="97"/>
      <c r="E59" s="97"/>
      <c r="F59" s="97"/>
      <c r="G59" s="97"/>
      <c r="H59" s="97"/>
      <c r="I59" s="97"/>
      <c r="J59" s="452"/>
      <c r="K59" s="453"/>
      <c r="L59" s="453"/>
      <c r="M59" s="453"/>
      <c r="N59" s="453"/>
      <c r="O59" s="454"/>
      <c r="P59" s="452"/>
      <c r="Q59" s="453"/>
      <c r="R59" s="453"/>
      <c r="S59" s="453"/>
      <c r="T59" s="453"/>
      <c r="U59" s="454"/>
      <c r="V59" s="452"/>
      <c r="W59" s="453"/>
      <c r="X59" s="453"/>
      <c r="Y59" s="453"/>
      <c r="Z59" s="453"/>
      <c r="AA59" s="454"/>
      <c r="AB59" s="452"/>
      <c r="AC59" s="453"/>
      <c r="AD59" s="453"/>
      <c r="AE59" s="453"/>
      <c r="AF59" s="453"/>
      <c r="AG59" s="454"/>
      <c r="AH59" s="452"/>
      <c r="AI59" s="453"/>
      <c r="AJ59" s="453"/>
      <c r="AK59" s="453"/>
      <c r="AL59" s="453"/>
      <c r="AM59" s="454"/>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c r="A60" s="97"/>
      <c r="B60" s="97"/>
      <c r="C60" s="97"/>
      <c r="D60" s="97"/>
      <c r="E60" s="97"/>
      <c r="F60" s="97"/>
      <c r="G60" s="97"/>
      <c r="H60" s="97"/>
      <c r="I60" s="97"/>
      <c r="J60" s="452"/>
      <c r="K60" s="453"/>
      <c r="L60" s="453"/>
      <c r="M60" s="453"/>
      <c r="N60" s="453"/>
      <c r="O60" s="454"/>
      <c r="P60" s="452"/>
      <c r="Q60" s="453"/>
      <c r="R60" s="453"/>
      <c r="S60" s="453"/>
      <c r="T60" s="453"/>
      <c r="U60" s="454"/>
      <c r="V60" s="452"/>
      <c r="W60" s="453"/>
      <c r="X60" s="453"/>
      <c r="Y60" s="453"/>
      <c r="Z60" s="453"/>
      <c r="AA60" s="454"/>
      <c r="AB60" s="452"/>
      <c r="AC60" s="453"/>
      <c r="AD60" s="453"/>
      <c r="AE60" s="453"/>
      <c r="AF60" s="453"/>
      <c r="AG60" s="454"/>
      <c r="AH60" s="452"/>
      <c r="AI60" s="453"/>
      <c r="AJ60" s="453"/>
      <c r="AK60" s="453"/>
      <c r="AL60" s="453"/>
      <c r="AM60" s="454"/>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ht="15.75" thickBot="1">
      <c r="A61" s="97"/>
      <c r="B61" s="97"/>
      <c r="C61" s="97"/>
      <c r="D61" s="97"/>
      <c r="E61" s="97"/>
      <c r="F61" s="97"/>
      <c r="G61" s="97"/>
      <c r="H61" s="97"/>
      <c r="I61" s="97"/>
      <c r="J61" s="455"/>
      <c r="K61" s="456"/>
      <c r="L61" s="456"/>
      <c r="M61" s="456"/>
      <c r="N61" s="456"/>
      <c r="O61" s="457"/>
      <c r="P61" s="455"/>
      <c r="Q61" s="456"/>
      <c r="R61" s="456"/>
      <c r="S61" s="456"/>
      <c r="T61" s="456"/>
      <c r="U61" s="457"/>
      <c r="V61" s="455"/>
      <c r="W61" s="456"/>
      <c r="X61" s="456"/>
      <c r="Y61" s="456"/>
      <c r="Z61" s="456"/>
      <c r="AA61" s="457"/>
      <c r="AB61" s="455"/>
      <c r="AC61" s="456"/>
      <c r="AD61" s="456"/>
      <c r="AE61" s="456"/>
      <c r="AF61" s="456"/>
      <c r="AG61" s="457"/>
      <c r="AH61" s="455"/>
      <c r="AI61" s="456"/>
      <c r="AJ61" s="456"/>
      <c r="AK61" s="456"/>
      <c r="AL61" s="456"/>
      <c r="AM61" s="45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row>
    <row r="63" spans="1:80" ht="15" customHeight="1">
      <c r="A63" s="97"/>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97"/>
      <c r="AV63" s="97"/>
      <c r="AW63" s="97"/>
      <c r="AX63" s="97"/>
      <c r="AY63" s="97"/>
      <c r="AZ63" s="97"/>
      <c r="BA63" s="97"/>
      <c r="BB63" s="97"/>
      <c r="BC63" s="97"/>
      <c r="BD63" s="97"/>
      <c r="BE63" s="97"/>
      <c r="BF63" s="97"/>
      <c r="BG63" s="97"/>
      <c r="BH63" s="97"/>
    </row>
    <row r="64" spans="1:80" ht="15" customHeight="1">
      <c r="A64" s="97"/>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97"/>
      <c r="AV64" s="97"/>
      <c r="AW64" s="97"/>
      <c r="AX64" s="97"/>
      <c r="AY64" s="97"/>
      <c r="AZ64" s="97"/>
      <c r="BA64" s="97"/>
      <c r="BB64" s="97"/>
      <c r="BC64" s="97"/>
      <c r="BD64" s="97"/>
      <c r="BE64" s="97"/>
      <c r="BF64" s="97"/>
      <c r="BG64" s="97"/>
      <c r="BH64" s="97"/>
    </row>
    <row r="65" spans="1:60">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row>
    <row r="66" spans="1:60">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row>
    <row r="67" spans="1:60">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row>
    <row r="68" spans="1:60">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row>
    <row r="69" spans="1:60">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row>
    <row r="70" spans="1:60">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row>
    <row r="71" spans="1:60">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row>
    <row r="72" spans="1:60">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row>
    <row r="73" spans="1:60">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row>
    <row r="74" spans="1:60">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row>
    <row r="75" spans="1:60">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row>
    <row r="76" spans="1:60">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row>
    <row r="77" spans="1:60">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row>
    <row r="78" spans="1:60">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row>
    <row r="79" spans="1:60">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row>
    <row r="80" spans="1:60">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row>
    <row r="81" spans="1:60">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row>
    <row r="82" spans="1:60">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row>
    <row r="83" spans="1:60">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row>
    <row r="84" spans="1:60">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row>
    <row r="85" spans="1:60">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row>
    <row r="86" spans="1:60">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row>
    <row r="87" spans="1:60">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row>
    <row r="88" spans="1:60">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row>
    <row r="89" spans="1:60">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row>
    <row r="90" spans="1:60">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row>
    <row r="91" spans="1:60">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row>
    <row r="92" spans="1:60">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row>
    <row r="93" spans="1:60">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row>
    <row r="94" spans="1:60">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row>
    <row r="95" spans="1:60">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row>
    <row r="96" spans="1:60">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row>
    <row r="97" spans="1:60">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row>
    <row r="98" spans="1:60">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row>
    <row r="99" spans="1:60">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row>
    <row r="100" spans="1:60">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row>
    <row r="101" spans="1:60">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row>
    <row r="102" spans="1:60">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row>
    <row r="103" spans="1:60">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row>
    <row r="104" spans="1:60">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row>
    <row r="105" spans="1:60">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row>
    <row r="106" spans="1:60">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row>
    <row r="107" spans="1:60">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row>
    <row r="108" spans="1:60">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row>
    <row r="109" spans="1:60">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row>
    <row r="110" spans="1:60">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row>
    <row r="111" spans="1:60">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row>
    <row r="112" spans="1:60">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row>
    <row r="113" spans="1:60">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row>
    <row r="114" spans="1:60">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row>
    <row r="115" spans="1:60">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row>
    <row r="116" spans="1:60">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row>
    <row r="117" spans="1:60">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row>
    <row r="118" spans="1:60">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row>
    <row r="119" spans="1:60">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row>
    <row r="120" spans="1:60">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row>
    <row r="121" spans="1:60">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row>
    <row r="122" spans="1:60">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row>
    <row r="123" spans="1:60">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row>
    <row r="124" spans="1:60">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row>
    <row r="125" spans="1:60">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row>
    <row r="126" spans="1:60">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row>
    <row r="127" spans="1:60">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row>
    <row r="128" spans="1:60">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row>
    <row r="129" spans="1:60">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row>
    <row r="130" spans="1:60">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row>
    <row r="131" spans="1:60">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row>
    <row r="132" spans="1:60">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row>
    <row r="133" spans="1:60">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row>
    <row r="134" spans="1:60">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row>
    <row r="135" spans="1:60">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row>
    <row r="136" spans="1:60">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row>
    <row r="137" spans="1:60">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row>
    <row r="138" spans="1:60">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row>
    <row r="139" spans="1:60">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row>
    <row r="140" spans="1:60">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row>
    <row r="141" spans="1:60">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row>
    <row r="142" spans="1:60">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row>
    <row r="143" spans="1:60">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row>
    <row r="144" spans="1:60">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row>
    <row r="145" spans="1:60">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row>
    <row r="146" spans="1:60">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row>
    <row r="147" spans="1:60">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row>
    <row r="148" spans="1:60">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row>
    <row r="149" spans="1:60">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row>
    <row r="150" spans="1:60">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row>
    <row r="151" spans="1:60">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row>
    <row r="152" spans="1:60">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row>
    <row r="153" spans="1:60">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row>
    <row r="154" spans="1:60">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row>
    <row r="155" spans="1:60">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row>
    <row r="156" spans="1:60">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row>
    <row r="157" spans="1:60">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row>
    <row r="158" spans="1:60">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row>
    <row r="159" spans="1:60">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row>
    <row r="160" spans="1:60">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row>
    <row r="161" spans="1:60">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row>
    <row r="162" spans="1:60">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row>
    <row r="163" spans="1:60">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row>
    <row r="164" spans="1:60">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row>
    <row r="165" spans="1:60">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row>
    <row r="166" spans="1:60">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row>
    <row r="167" spans="1:60">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row>
    <row r="168" spans="1:60">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row>
    <row r="169" spans="1:60">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row>
    <row r="170" spans="1:60">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row>
    <row r="171" spans="1:60">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row>
    <row r="172" spans="1:60">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row>
    <row r="173" spans="1:60">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row>
    <row r="174" spans="1:60">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row>
    <row r="175" spans="1:60">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row>
    <row r="176" spans="1:60">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row>
    <row r="177" spans="1:60">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row>
    <row r="178" spans="1:60">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row>
    <row r="179" spans="1:60">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row>
    <row r="180" spans="1:60">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row>
    <row r="181" spans="1:60">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row>
    <row r="182" spans="1:60">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row>
    <row r="183" spans="1:60">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row>
    <row r="184" spans="1:60">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row>
    <row r="185" spans="1:60">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row>
    <row r="186" spans="1:60">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row>
    <row r="187" spans="1:60">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row>
    <row r="188" spans="1:60">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row>
    <row r="189" spans="1:60">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row>
    <row r="190" spans="1:60">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row>
    <row r="191" spans="1:60">
      <c r="A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row>
    <row r="192" spans="1:60">
      <c r="A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row>
    <row r="193" spans="1:60">
      <c r="A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row>
    <row r="194" spans="1:60">
      <c r="A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row>
    <row r="195" spans="1:60">
      <c r="A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row>
    <row r="196" spans="1:60">
      <c r="A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row>
    <row r="197" spans="1:60">
      <c r="A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row>
    <row r="198" spans="1:60">
      <c r="A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row>
    <row r="199" spans="1:60">
      <c r="A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row>
    <row r="200" spans="1:60">
      <c r="A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row>
    <row r="201" spans="1:60">
      <c r="A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row>
    <row r="202" spans="1:60">
      <c r="A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row>
    <row r="203" spans="1:60">
      <c r="A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row>
    <row r="204" spans="1:60">
      <c r="A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row>
    <row r="205" spans="1:60">
      <c r="A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row>
    <row r="206" spans="1:60">
      <c r="A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row>
    <row r="207" spans="1:60">
      <c r="A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row>
    <row r="208" spans="1:60">
      <c r="A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row>
    <row r="209" spans="1:60">
      <c r="A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row>
    <row r="210" spans="1:60">
      <c r="A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row>
    <row r="211" spans="1:60">
      <c r="A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row>
    <row r="212" spans="1:60">
      <c r="A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row>
    <row r="213" spans="1:60">
      <c r="A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row>
    <row r="214" spans="1:60">
      <c r="A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row>
    <row r="215" spans="1:60">
      <c r="A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row>
    <row r="216" spans="1:60">
      <c r="A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row>
    <row r="217" spans="1:60">
      <c r="A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row>
    <row r="218" spans="1:60">
      <c r="A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row>
    <row r="219" spans="1:60">
      <c r="A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row>
    <row r="220" spans="1:60">
      <c r="A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row>
    <row r="221" spans="1:60">
      <c r="A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row>
    <row r="222" spans="1:60">
      <c r="A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row>
    <row r="223" spans="1:60">
      <c r="A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row>
    <row r="224" spans="1:60">
      <c r="A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row>
    <row r="225" spans="1:60">
      <c r="A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row>
    <row r="226" spans="1:60">
      <c r="A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row>
    <row r="227" spans="1:60">
      <c r="A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row>
    <row r="228" spans="1:60">
      <c r="A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row>
    <row r="229" spans="1:60">
      <c r="A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row>
    <row r="230" spans="1:60">
      <c r="A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row>
    <row r="231" spans="1:60">
      <c r="A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row>
    <row r="232" spans="1:60">
      <c r="A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row>
    <row r="233" spans="1:60">
      <c r="A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row>
    <row r="234" spans="1:60">
      <c r="A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row>
    <row r="235" spans="1:60">
      <c r="A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row>
    <row r="236" spans="1:60">
      <c r="A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row>
    <row r="237" spans="1:60">
      <c r="A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row>
    <row r="238" spans="1:60">
      <c r="A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row>
    <row r="239" spans="1:60">
      <c r="A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row>
    <row r="240" spans="1:60">
      <c r="A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row>
    <row r="241" spans="1:60">
      <c r="A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row>
    <row r="242" spans="1:60">
      <c r="A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row>
    <row r="243" spans="1:60">
      <c r="A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row>
    <row r="244" spans="1:60">
      <c r="A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row>
    <row r="245" spans="1:60">
      <c r="A245" s="97"/>
    </row>
    <row r="246" spans="1:60">
      <c r="A246" s="97"/>
    </row>
    <row r="247" spans="1:60">
      <c r="A247" s="97"/>
    </row>
    <row r="248" spans="1:60">
      <c r="A248" s="97"/>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2" zoomScale="90" zoomScaleNormal="90" workbookViewId="0">
      <selection activeCell="C6" sqref="C6"/>
    </sheetView>
  </sheetViews>
  <sheetFormatPr baseColWidth="10" defaultRowHeight="15"/>
  <cols>
    <col min="2" max="2" width="24.140625" customWidth="1"/>
    <col min="3" max="3" width="70.140625" customWidth="1"/>
    <col min="4" max="4" width="29.85546875" customWidth="1"/>
  </cols>
  <sheetData>
    <row r="1" spans="1:37" ht="23.25">
      <c r="A1" s="97"/>
      <c r="B1" s="498" t="s">
        <v>55</v>
      </c>
      <c r="C1" s="498"/>
      <c r="D1" s="498"/>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7">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1:37" ht="25.5">
      <c r="A3" s="97"/>
      <c r="B3" s="11"/>
      <c r="C3" s="12" t="s">
        <v>52</v>
      </c>
      <c r="D3" s="12" t="s">
        <v>4</v>
      </c>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7" ht="51">
      <c r="A4" s="97"/>
      <c r="B4" s="13" t="s">
        <v>51</v>
      </c>
      <c r="C4" s="14" t="s">
        <v>102</v>
      </c>
      <c r="D4" s="15">
        <v>0.2</v>
      </c>
      <c r="E4" s="97"/>
      <c r="F4" s="97"/>
      <c r="G4" s="97"/>
      <c r="H4" s="97"/>
      <c r="I4" s="97"/>
      <c r="J4" s="97"/>
      <c r="K4" s="97"/>
      <c r="L4" s="97"/>
      <c r="M4" s="97"/>
      <c r="N4" s="97"/>
      <c r="O4" s="97"/>
      <c r="P4" s="97"/>
      <c r="Q4" s="97"/>
      <c r="R4" s="97"/>
      <c r="S4" s="97"/>
      <c r="T4" s="97"/>
      <c r="U4" s="97"/>
      <c r="V4" s="97"/>
      <c r="W4" s="97"/>
      <c r="X4" s="97"/>
      <c r="Y4" s="97"/>
      <c r="Z4" s="97"/>
      <c r="AA4" s="97"/>
      <c r="AB4" s="97"/>
      <c r="AC4" s="97"/>
      <c r="AD4" s="97"/>
      <c r="AE4" s="97"/>
    </row>
    <row r="5" spans="1:37" ht="51">
      <c r="A5" s="97"/>
      <c r="B5" s="16" t="s">
        <v>53</v>
      </c>
      <c r="C5" s="17" t="s">
        <v>103</v>
      </c>
      <c r="D5" s="18">
        <v>0.4</v>
      </c>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7" ht="51">
      <c r="A6" s="97"/>
      <c r="B6" s="19" t="s">
        <v>107</v>
      </c>
      <c r="C6" s="17" t="s">
        <v>104</v>
      </c>
      <c r="D6" s="18">
        <v>0.6</v>
      </c>
      <c r="E6" s="97"/>
      <c r="F6" s="97"/>
      <c r="G6" s="97"/>
      <c r="H6" s="97"/>
      <c r="I6" s="97"/>
      <c r="J6" s="97"/>
      <c r="K6" s="97"/>
      <c r="L6" s="97"/>
      <c r="M6" s="97"/>
      <c r="N6" s="97"/>
      <c r="O6" s="97"/>
      <c r="P6" s="97"/>
      <c r="Q6" s="97"/>
      <c r="R6" s="97"/>
      <c r="S6" s="97"/>
      <c r="T6" s="97"/>
      <c r="U6" s="97"/>
      <c r="V6" s="97"/>
      <c r="W6" s="97"/>
      <c r="X6" s="97"/>
      <c r="Y6" s="97"/>
      <c r="Z6" s="97"/>
      <c r="AA6" s="97"/>
      <c r="AB6" s="97"/>
      <c r="AC6" s="97"/>
      <c r="AD6" s="97"/>
      <c r="AE6" s="97"/>
    </row>
    <row r="7" spans="1:37" ht="76.5">
      <c r="A7" s="97"/>
      <c r="B7" s="20" t="s">
        <v>6</v>
      </c>
      <c r="C7" s="17" t="s">
        <v>105</v>
      </c>
      <c r="D7" s="18">
        <v>0.8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row>
    <row r="8" spans="1:37" ht="51">
      <c r="A8" s="97"/>
      <c r="B8" s="21" t="s">
        <v>54</v>
      </c>
      <c r="C8" s="17" t="s">
        <v>106</v>
      </c>
      <c r="D8" s="18">
        <v>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row>
    <row r="9" spans="1:37">
      <c r="A9" s="97"/>
      <c r="B9" s="121"/>
      <c r="C9" s="121"/>
      <c r="D9" s="121"/>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row>
    <row r="10" spans="1:37" ht="16.5">
      <c r="A10" s="97"/>
      <c r="B10" s="122"/>
      <c r="C10" s="121"/>
      <c r="D10" s="12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row>
    <row r="11" spans="1:37">
      <c r="A11" s="97"/>
      <c r="B11" s="121"/>
      <c r="C11" s="121"/>
      <c r="D11" s="121"/>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row>
    <row r="12" spans="1:37">
      <c r="A12" s="97"/>
      <c r="B12" s="121"/>
      <c r="C12" s="121"/>
      <c r="D12" s="121"/>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c r="A13" s="97"/>
      <c r="B13" s="121"/>
      <c r="C13" s="121"/>
      <c r="D13" s="121"/>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c r="A14" s="97"/>
      <c r="B14" s="121"/>
      <c r="C14" s="121"/>
      <c r="D14" s="121"/>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c r="A15" s="97"/>
      <c r="B15" s="121"/>
      <c r="C15" s="121"/>
      <c r="D15" s="121"/>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c r="A16" s="97"/>
      <c r="B16" s="121"/>
      <c r="C16" s="121"/>
      <c r="D16" s="121"/>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c r="A17" s="97"/>
      <c r="B17" s="121"/>
      <c r="C17" s="121"/>
      <c r="D17" s="121"/>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c r="A18" s="97"/>
      <c r="B18" s="121"/>
      <c r="C18" s="121"/>
      <c r="D18" s="121"/>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row>
    <row r="20" spans="1:37">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row>
    <row r="21" spans="1:37">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row>
    <row r="22" spans="1:37">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row>
    <row r="23" spans="1:37">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row>
    <row r="24" spans="1:37">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row>
    <row r="25" spans="1:37">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row>
    <row r="26" spans="1:37">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row>
    <row r="27" spans="1:37">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row>
    <row r="28" spans="1:37">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row>
    <row r="29" spans="1:37">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row>
    <row r="32" spans="1:37">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row>
    <row r="33" spans="1:31">
      <c r="A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row>
    <row r="34" spans="1:31">
      <c r="A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row>
    <row r="35" spans="1:31">
      <c r="A35" s="97"/>
    </row>
    <row r="36" spans="1:31">
      <c r="A36" s="97"/>
    </row>
    <row r="37" spans="1:31">
      <c r="A37" s="97"/>
    </row>
    <row r="38" spans="1:31">
      <c r="A38" s="97"/>
    </row>
    <row r="39" spans="1:31">
      <c r="A39" s="97"/>
    </row>
    <row r="40" spans="1:31">
      <c r="A40" s="97"/>
    </row>
    <row r="41" spans="1:31">
      <c r="A41" s="97"/>
    </row>
    <row r="42" spans="1:31">
      <c r="A42" s="97"/>
    </row>
    <row r="43" spans="1:31">
      <c r="A43" s="97"/>
    </row>
    <row r="44" spans="1:31">
      <c r="A44" s="97"/>
    </row>
    <row r="45" spans="1:31">
      <c r="A45" s="97"/>
    </row>
    <row r="46" spans="1:31">
      <c r="A46" s="97"/>
    </row>
    <row r="47" spans="1:31">
      <c r="A47" s="97"/>
    </row>
    <row r="48" spans="1:31">
      <c r="A48" s="97"/>
    </row>
    <row r="49" spans="1:1">
      <c r="A49" s="97"/>
    </row>
    <row r="50" spans="1:1">
      <c r="A50" s="97"/>
    </row>
    <row r="51" spans="1:1">
      <c r="A51" s="97"/>
    </row>
    <row r="52" spans="1:1">
      <c r="A52" s="97"/>
    </row>
    <row r="53" spans="1:1">
      <c r="A53" s="97"/>
    </row>
    <row r="54" spans="1:1">
      <c r="A54" s="97"/>
    </row>
    <row r="55" spans="1:1">
      <c r="A55" s="9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7" sqref="D7"/>
    </sheetView>
  </sheetViews>
  <sheetFormatPr baseColWidth="10" defaultRowHeight="15"/>
  <cols>
    <col min="2" max="2" width="40.42578125" customWidth="1"/>
    <col min="3" max="3" width="74.85546875" customWidth="1"/>
    <col min="4" max="4" width="135" bestFit="1" customWidth="1"/>
    <col min="5" max="5" width="144.7109375" bestFit="1" customWidth="1"/>
  </cols>
  <sheetData>
    <row r="1" spans="1:21" ht="33.75">
      <c r="A1" s="97"/>
      <c r="B1" s="499" t="s">
        <v>63</v>
      </c>
      <c r="C1" s="499"/>
      <c r="D1" s="499"/>
      <c r="E1" s="97"/>
      <c r="F1" s="97"/>
      <c r="G1" s="97"/>
      <c r="H1" s="97"/>
      <c r="I1" s="97"/>
      <c r="J1" s="97"/>
      <c r="K1" s="97"/>
      <c r="L1" s="97"/>
      <c r="M1" s="97"/>
      <c r="N1" s="97"/>
      <c r="O1" s="97"/>
      <c r="P1" s="97"/>
      <c r="Q1" s="97"/>
      <c r="R1" s="97"/>
      <c r="S1" s="97"/>
      <c r="T1" s="97"/>
      <c r="U1" s="97"/>
    </row>
    <row r="2" spans="1:21">
      <c r="A2" s="97"/>
      <c r="B2" s="97"/>
      <c r="C2" s="97"/>
      <c r="D2" s="97"/>
      <c r="E2" s="97"/>
      <c r="F2" s="97"/>
      <c r="G2" s="97"/>
      <c r="H2" s="97"/>
      <c r="I2" s="97"/>
      <c r="J2" s="97"/>
      <c r="K2" s="97"/>
      <c r="L2" s="97"/>
      <c r="M2" s="97"/>
      <c r="N2" s="97"/>
      <c r="O2" s="97"/>
      <c r="P2" s="97"/>
      <c r="Q2" s="97"/>
      <c r="R2" s="97"/>
      <c r="S2" s="97"/>
      <c r="T2" s="97"/>
      <c r="U2" s="97"/>
    </row>
    <row r="3" spans="1:21" ht="30">
      <c r="A3" s="97"/>
      <c r="B3" s="118"/>
      <c r="C3" s="38" t="s">
        <v>56</v>
      </c>
      <c r="D3" s="38" t="s">
        <v>57</v>
      </c>
      <c r="E3" s="97"/>
      <c r="F3" s="97"/>
      <c r="G3" s="97"/>
      <c r="H3" s="97"/>
      <c r="I3" s="97"/>
      <c r="J3" s="97"/>
      <c r="K3" s="97"/>
      <c r="L3" s="97"/>
      <c r="M3" s="97"/>
      <c r="N3" s="97"/>
      <c r="O3" s="97"/>
      <c r="P3" s="97"/>
      <c r="Q3" s="97"/>
      <c r="R3" s="97"/>
      <c r="S3" s="97"/>
      <c r="T3" s="97"/>
      <c r="U3" s="97"/>
    </row>
    <row r="4" spans="1:21" ht="33.75">
      <c r="A4" s="117" t="s">
        <v>83</v>
      </c>
      <c r="B4" s="41" t="s">
        <v>101</v>
      </c>
      <c r="C4" s="46" t="s">
        <v>157</v>
      </c>
      <c r="D4" s="39" t="s">
        <v>97</v>
      </c>
      <c r="E4" s="97"/>
      <c r="F4" s="97"/>
      <c r="G4" s="97"/>
      <c r="H4" s="97"/>
      <c r="I4" s="97"/>
      <c r="J4" s="97"/>
      <c r="K4" s="97"/>
      <c r="L4" s="97"/>
      <c r="M4" s="97"/>
      <c r="N4" s="97"/>
      <c r="O4" s="97"/>
      <c r="P4" s="97"/>
      <c r="Q4" s="97"/>
      <c r="R4" s="97"/>
      <c r="S4" s="97"/>
      <c r="T4" s="97"/>
      <c r="U4" s="97"/>
    </row>
    <row r="5" spans="1:21" ht="67.5">
      <c r="A5" s="117" t="s">
        <v>84</v>
      </c>
      <c r="B5" s="42" t="s">
        <v>59</v>
      </c>
      <c r="C5" s="47" t="s">
        <v>93</v>
      </c>
      <c r="D5" s="40" t="s">
        <v>98</v>
      </c>
      <c r="E5" s="97"/>
      <c r="F5" s="97"/>
      <c r="G5" s="97"/>
      <c r="H5" s="97"/>
      <c r="I5" s="97"/>
      <c r="J5" s="97"/>
      <c r="K5" s="97"/>
      <c r="L5" s="97"/>
      <c r="M5" s="97"/>
      <c r="N5" s="97"/>
      <c r="O5" s="97"/>
      <c r="P5" s="97"/>
      <c r="Q5" s="97"/>
      <c r="R5" s="97"/>
      <c r="S5" s="97"/>
      <c r="T5" s="97"/>
      <c r="U5" s="97"/>
    </row>
    <row r="6" spans="1:21" ht="67.5">
      <c r="A6" s="117" t="s">
        <v>81</v>
      </c>
      <c r="B6" s="43" t="s">
        <v>60</v>
      </c>
      <c r="C6" s="47" t="s">
        <v>94</v>
      </c>
      <c r="D6" s="40" t="s">
        <v>100</v>
      </c>
      <c r="E6" s="97"/>
      <c r="F6" s="97"/>
      <c r="G6" s="97"/>
      <c r="H6" s="97"/>
      <c r="I6" s="97"/>
      <c r="J6" s="97"/>
      <c r="K6" s="97"/>
      <c r="L6" s="97"/>
      <c r="M6" s="97"/>
      <c r="N6" s="97"/>
      <c r="O6" s="97"/>
      <c r="P6" s="97"/>
      <c r="Q6" s="97"/>
      <c r="R6" s="97"/>
      <c r="S6" s="97"/>
      <c r="T6" s="97"/>
      <c r="U6" s="97"/>
    </row>
    <row r="7" spans="1:21" ht="101.25">
      <c r="A7" s="117" t="s">
        <v>7</v>
      </c>
      <c r="B7" s="44" t="s">
        <v>61</v>
      </c>
      <c r="C7" s="47" t="s">
        <v>95</v>
      </c>
      <c r="D7" s="40" t="s">
        <v>99</v>
      </c>
      <c r="E7" s="97"/>
      <c r="F7" s="97"/>
      <c r="G7" s="97"/>
      <c r="H7" s="97"/>
      <c r="I7" s="97"/>
      <c r="J7" s="97"/>
      <c r="K7" s="97"/>
      <c r="L7" s="97"/>
      <c r="M7" s="97"/>
      <c r="N7" s="97"/>
      <c r="O7" s="97"/>
      <c r="P7" s="97"/>
      <c r="Q7" s="97"/>
      <c r="R7" s="97"/>
      <c r="S7" s="97"/>
      <c r="T7" s="97"/>
      <c r="U7" s="97"/>
    </row>
    <row r="8" spans="1:21" ht="67.5">
      <c r="A8" s="117" t="s">
        <v>85</v>
      </c>
      <c r="B8" s="45" t="s">
        <v>62</v>
      </c>
      <c r="C8" s="47" t="s">
        <v>96</v>
      </c>
      <c r="D8" s="40" t="s">
        <v>118</v>
      </c>
      <c r="E8" s="97"/>
      <c r="F8" s="97"/>
      <c r="G8" s="97"/>
      <c r="H8" s="97"/>
      <c r="I8" s="97"/>
      <c r="J8" s="97"/>
      <c r="K8" s="97"/>
      <c r="L8" s="97"/>
      <c r="M8" s="97"/>
      <c r="N8" s="97"/>
      <c r="O8" s="97"/>
      <c r="P8" s="97"/>
      <c r="Q8" s="97"/>
      <c r="R8" s="97"/>
      <c r="S8" s="97"/>
      <c r="T8" s="97"/>
      <c r="U8" s="97"/>
    </row>
    <row r="9" spans="1:21" ht="20.25">
      <c r="A9" s="117"/>
      <c r="B9" s="117"/>
      <c r="C9" s="119"/>
      <c r="D9" s="119"/>
      <c r="E9" s="97"/>
      <c r="F9" s="97"/>
      <c r="G9" s="97"/>
      <c r="H9" s="97"/>
      <c r="I9" s="97"/>
      <c r="J9" s="97"/>
      <c r="K9" s="97"/>
      <c r="L9" s="97"/>
      <c r="M9" s="97"/>
      <c r="N9" s="97"/>
      <c r="O9" s="97"/>
      <c r="P9" s="97"/>
      <c r="Q9" s="97"/>
      <c r="R9" s="97"/>
      <c r="S9" s="97"/>
      <c r="T9" s="97"/>
      <c r="U9" s="97"/>
    </row>
    <row r="10" spans="1:21" ht="16.5">
      <c r="A10" s="117"/>
      <c r="B10" s="120"/>
      <c r="C10" s="120"/>
      <c r="D10" s="120"/>
      <c r="E10" s="97"/>
      <c r="F10" s="97"/>
      <c r="G10" s="97"/>
      <c r="H10" s="97"/>
      <c r="I10" s="97"/>
      <c r="J10" s="97"/>
      <c r="K10" s="97"/>
      <c r="L10" s="97"/>
      <c r="M10" s="97"/>
      <c r="N10" s="97"/>
      <c r="O10" s="97"/>
      <c r="P10" s="97"/>
      <c r="Q10" s="97"/>
      <c r="R10" s="97"/>
      <c r="S10" s="97"/>
      <c r="T10" s="97"/>
      <c r="U10" s="97"/>
    </row>
    <row r="11" spans="1:21">
      <c r="A11" s="117"/>
      <c r="B11" s="117" t="s">
        <v>91</v>
      </c>
      <c r="C11" s="117" t="s">
        <v>145</v>
      </c>
      <c r="D11" s="117" t="s">
        <v>152</v>
      </c>
      <c r="E11" s="97"/>
      <c r="F11" s="97"/>
      <c r="G11" s="97"/>
      <c r="H11" s="97"/>
      <c r="I11" s="97"/>
      <c r="J11" s="97"/>
      <c r="K11" s="97"/>
      <c r="L11" s="97"/>
      <c r="M11" s="97"/>
      <c r="N11" s="97"/>
      <c r="O11" s="97"/>
      <c r="P11" s="97"/>
      <c r="Q11" s="97"/>
      <c r="R11" s="97"/>
      <c r="S11" s="97"/>
      <c r="T11" s="97"/>
      <c r="U11" s="97"/>
    </row>
    <row r="12" spans="1:21">
      <c r="A12" s="117"/>
      <c r="B12" s="117" t="s">
        <v>89</v>
      </c>
      <c r="C12" s="117" t="s">
        <v>149</v>
      </c>
      <c r="D12" s="117" t="s">
        <v>153</v>
      </c>
      <c r="E12" s="97"/>
      <c r="F12" s="97"/>
      <c r="G12" s="97"/>
      <c r="H12" s="97"/>
      <c r="I12" s="97"/>
      <c r="J12" s="97"/>
      <c r="K12" s="97"/>
      <c r="L12" s="97"/>
      <c r="M12" s="97"/>
      <c r="N12" s="97"/>
      <c r="O12" s="97"/>
      <c r="P12" s="97"/>
      <c r="Q12" s="97"/>
      <c r="R12" s="97"/>
      <c r="S12" s="97"/>
      <c r="T12" s="97"/>
      <c r="U12" s="97"/>
    </row>
    <row r="13" spans="1:21">
      <c r="A13" s="117"/>
      <c r="B13" s="117"/>
      <c r="C13" s="117" t="s">
        <v>148</v>
      </c>
      <c r="D13" s="117" t="s">
        <v>154</v>
      </c>
      <c r="E13" s="97"/>
      <c r="F13" s="97"/>
      <c r="G13" s="97"/>
      <c r="H13" s="97"/>
      <c r="I13" s="97"/>
      <c r="J13" s="97"/>
      <c r="K13" s="97"/>
      <c r="L13" s="97"/>
      <c r="M13" s="97"/>
      <c r="N13" s="97"/>
      <c r="O13" s="97"/>
      <c r="P13" s="97"/>
      <c r="Q13" s="97"/>
      <c r="R13" s="97"/>
      <c r="S13" s="97"/>
      <c r="T13" s="97"/>
      <c r="U13" s="97"/>
    </row>
    <row r="14" spans="1:21">
      <c r="A14" s="117"/>
      <c r="B14" s="117"/>
      <c r="C14" s="117" t="s">
        <v>150</v>
      </c>
      <c r="D14" s="117" t="s">
        <v>155</v>
      </c>
      <c r="E14" s="97"/>
      <c r="F14" s="97"/>
      <c r="G14" s="97"/>
      <c r="H14" s="97"/>
      <c r="I14" s="97"/>
      <c r="J14" s="97"/>
      <c r="K14" s="97"/>
      <c r="L14" s="97"/>
      <c r="M14" s="97"/>
      <c r="N14" s="97"/>
      <c r="O14" s="97"/>
      <c r="P14" s="97"/>
      <c r="Q14" s="97"/>
      <c r="R14" s="97"/>
      <c r="S14" s="97"/>
      <c r="T14" s="97"/>
      <c r="U14" s="97"/>
    </row>
    <row r="15" spans="1:21">
      <c r="A15" s="117"/>
      <c r="B15" s="117"/>
      <c r="C15" s="117" t="s">
        <v>151</v>
      </c>
      <c r="D15" s="117" t="s">
        <v>156</v>
      </c>
      <c r="E15" s="97"/>
      <c r="F15" s="97"/>
      <c r="G15" s="97"/>
      <c r="H15" s="97"/>
      <c r="I15" s="97"/>
      <c r="J15" s="97"/>
      <c r="K15" s="97"/>
      <c r="L15" s="97"/>
      <c r="M15" s="97"/>
      <c r="N15" s="97"/>
      <c r="O15" s="97"/>
      <c r="P15" s="97"/>
      <c r="Q15" s="97"/>
      <c r="R15" s="97"/>
      <c r="S15" s="97"/>
      <c r="T15" s="97"/>
      <c r="U15" s="97"/>
    </row>
    <row r="16" spans="1:21">
      <c r="A16" s="117"/>
      <c r="B16" s="117"/>
      <c r="C16" s="117"/>
      <c r="D16" s="117"/>
      <c r="E16" s="97"/>
      <c r="F16" s="97"/>
      <c r="G16" s="97"/>
      <c r="H16" s="97"/>
      <c r="I16" s="97"/>
      <c r="J16" s="97"/>
      <c r="K16" s="97"/>
      <c r="L16" s="97"/>
      <c r="M16" s="97"/>
      <c r="N16" s="97"/>
      <c r="O16" s="97"/>
    </row>
    <row r="17" spans="1:15">
      <c r="A17" s="117"/>
      <c r="B17" s="117"/>
      <c r="C17" s="117"/>
      <c r="D17" s="117"/>
      <c r="E17" s="97"/>
      <c r="F17" s="97"/>
      <c r="G17" s="97"/>
      <c r="H17" s="97"/>
      <c r="I17" s="97"/>
      <c r="J17" s="97"/>
      <c r="K17" s="97"/>
      <c r="L17" s="97"/>
      <c r="M17" s="97"/>
      <c r="N17" s="97"/>
      <c r="O17" s="97"/>
    </row>
    <row r="18" spans="1:15">
      <c r="A18" s="117"/>
      <c r="B18" s="121"/>
      <c r="C18" s="121"/>
      <c r="D18" s="121"/>
      <c r="E18" s="97"/>
      <c r="F18" s="97"/>
      <c r="G18" s="97"/>
      <c r="H18" s="97"/>
      <c r="I18" s="97"/>
      <c r="J18" s="97"/>
      <c r="K18" s="97"/>
      <c r="L18" s="97"/>
      <c r="M18" s="97"/>
      <c r="N18" s="97"/>
      <c r="O18" s="97"/>
    </row>
    <row r="19" spans="1:15">
      <c r="A19" s="117"/>
      <c r="B19" s="121"/>
      <c r="C19" s="121"/>
      <c r="D19" s="121"/>
      <c r="E19" s="97"/>
      <c r="F19" s="97"/>
      <c r="G19" s="97"/>
      <c r="H19" s="97"/>
      <c r="I19" s="97"/>
      <c r="J19" s="97"/>
      <c r="K19" s="97"/>
      <c r="L19" s="97"/>
      <c r="M19" s="97"/>
      <c r="N19" s="97"/>
      <c r="O19" s="97"/>
    </row>
    <row r="20" spans="1:15">
      <c r="A20" s="117"/>
      <c r="B20" s="121"/>
      <c r="C20" s="121"/>
      <c r="D20" s="121"/>
      <c r="E20" s="97"/>
      <c r="F20" s="97"/>
      <c r="G20" s="97"/>
      <c r="H20" s="97"/>
      <c r="I20" s="97"/>
      <c r="J20" s="97"/>
      <c r="K20" s="97"/>
      <c r="L20" s="97"/>
      <c r="M20" s="97"/>
      <c r="N20" s="97"/>
      <c r="O20" s="97"/>
    </row>
    <row r="21" spans="1:15">
      <c r="A21" s="117"/>
      <c r="B21" s="121"/>
      <c r="C21" s="121"/>
      <c r="D21" s="121"/>
      <c r="E21" s="97"/>
      <c r="F21" s="97"/>
      <c r="G21" s="97"/>
      <c r="H21" s="97"/>
      <c r="I21" s="97"/>
      <c r="J21" s="97"/>
      <c r="K21" s="97"/>
      <c r="L21" s="97"/>
      <c r="M21" s="97"/>
      <c r="N21" s="97"/>
      <c r="O21" s="97"/>
    </row>
    <row r="22" spans="1:15" ht="20.25">
      <c r="A22" s="117"/>
      <c r="B22" s="117"/>
      <c r="C22" s="119"/>
      <c r="D22" s="119"/>
      <c r="E22" s="97"/>
      <c r="F22" s="97"/>
      <c r="G22" s="97"/>
      <c r="H22" s="97"/>
      <c r="I22" s="97"/>
      <c r="J22" s="97"/>
      <c r="K22" s="97"/>
      <c r="L22" s="97"/>
      <c r="M22" s="97"/>
      <c r="N22" s="97"/>
      <c r="O22" s="97"/>
    </row>
    <row r="23" spans="1:15" ht="20.25">
      <c r="A23" s="117"/>
      <c r="B23" s="117"/>
      <c r="C23" s="119"/>
      <c r="D23" s="119"/>
      <c r="E23" s="97"/>
      <c r="F23" s="97"/>
      <c r="G23" s="97"/>
      <c r="H23" s="97"/>
      <c r="I23" s="97"/>
      <c r="J23" s="97"/>
      <c r="K23" s="97"/>
      <c r="L23" s="97"/>
      <c r="M23" s="97"/>
      <c r="N23" s="97"/>
      <c r="O23" s="97"/>
    </row>
    <row r="24" spans="1:15" ht="20.25">
      <c r="A24" s="117"/>
      <c r="B24" s="117"/>
      <c r="C24" s="119"/>
      <c r="D24" s="119"/>
      <c r="E24" s="97"/>
      <c r="F24" s="97"/>
      <c r="G24" s="97"/>
      <c r="H24" s="97"/>
      <c r="I24" s="97"/>
      <c r="J24" s="97"/>
      <c r="K24" s="97"/>
      <c r="L24" s="97"/>
      <c r="M24" s="97"/>
      <c r="N24" s="97"/>
      <c r="O24" s="97"/>
    </row>
    <row r="25" spans="1:15" ht="20.25">
      <c r="A25" s="117"/>
      <c r="B25" s="117"/>
      <c r="C25" s="119"/>
      <c r="D25" s="119"/>
      <c r="E25" s="97"/>
      <c r="F25" s="97"/>
      <c r="G25" s="97"/>
      <c r="H25" s="97"/>
      <c r="I25" s="97"/>
      <c r="J25" s="97"/>
      <c r="K25" s="97"/>
      <c r="L25" s="97"/>
      <c r="M25" s="97"/>
      <c r="N25" s="97"/>
      <c r="O25" s="97"/>
    </row>
    <row r="26" spans="1:15" ht="20.25">
      <c r="A26" s="117"/>
      <c r="B26" s="117"/>
      <c r="C26" s="119"/>
      <c r="D26" s="119"/>
      <c r="E26" s="97"/>
      <c r="F26" s="97"/>
      <c r="G26" s="97"/>
      <c r="H26" s="97"/>
      <c r="I26" s="97"/>
      <c r="J26" s="97"/>
      <c r="K26" s="97"/>
      <c r="L26" s="97"/>
      <c r="M26" s="97"/>
      <c r="N26" s="97"/>
      <c r="O26" s="97"/>
    </row>
    <row r="27" spans="1:15" ht="20.25">
      <c r="A27" s="117"/>
      <c r="B27" s="117"/>
      <c r="C27" s="119"/>
      <c r="D27" s="119"/>
      <c r="E27" s="97"/>
      <c r="F27" s="97"/>
      <c r="G27" s="97"/>
      <c r="H27" s="97"/>
      <c r="I27" s="97"/>
      <c r="J27" s="97"/>
      <c r="K27" s="97"/>
      <c r="L27" s="97"/>
      <c r="M27" s="97"/>
      <c r="N27" s="97"/>
      <c r="O27" s="97"/>
    </row>
    <row r="28" spans="1:15" ht="20.25">
      <c r="A28" s="117"/>
      <c r="B28" s="117"/>
      <c r="C28" s="119"/>
      <c r="D28" s="119"/>
      <c r="E28" s="97"/>
      <c r="F28" s="97"/>
      <c r="G28" s="97"/>
      <c r="H28" s="97"/>
      <c r="I28" s="97"/>
      <c r="J28" s="97"/>
      <c r="K28" s="97"/>
      <c r="L28" s="97"/>
      <c r="M28" s="97"/>
      <c r="N28" s="97"/>
      <c r="O28" s="97"/>
    </row>
    <row r="29" spans="1:15" ht="20.25">
      <c r="A29" s="117"/>
      <c r="B29" s="117"/>
      <c r="C29" s="119"/>
      <c r="D29" s="119"/>
      <c r="E29" s="97"/>
      <c r="F29" s="97"/>
      <c r="G29" s="97"/>
      <c r="H29" s="97"/>
      <c r="I29" s="97"/>
      <c r="J29" s="97"/>
      <c r="K29" s="97"/>
      <c r="L29" s="97"/>
      <c r="M29" s="97"/>
      <c r="N29" s="97"/>
      <c r="O29" s="97"/>
    </row>
    <row r="30" spans="1:15" ht="20.25">
      <c r="A30" s="117"/>
      <c r="B30" s="117"/>
      <c r="C30" s="119"/>
      <c r="D30" s="119"/>
      <c r="E30" s="97"/>
      <c r="F30" s="97"/>
      <c r="G30" s="97"/>
      <c r="H30" s="97"/>
      <c r="I30" s="97"/>
      <c r="J30" s="97"/>
      <c r="K30" s="97"/>
      <c r="L30" s="97"/>
      <c r="M30" s="97"/>
      <c r="N30" s="97"/>
      <c r="O30" s="97"/>
    </row>
    <row r="31" spans="1:15" ht="20.25">
      <c r="A31" s="117"/>
      <c r="B31" s="117"/>
      <c r="C31" s="119"/>
      <c r="D31" s="119"/>
      <c r="E31" s="97"/>
      <c r="F31" s="97"/>
      <c r="G31" s="97"/>
      <c r="H31" s="97"/>
      <c r="I31" s="97"/>
      <c r="J31" s="97"/>
      <c r="K31" s="97"/>
      <c r="L31" s="97"/>
      <c r="M31" s="97"/>
      <c r="N31" s="97"/>
      <c r="O31" s="97"/>
    </row>
    <row r="32" spans="1:15" ht="20.25">
      <c r="A32" s="117"/>
      <c r="B32" s="117"/>
      <c r="C32" s="119"/>
      <c r="D32" s="119"/>
      <c r="E32" s="97"/>
      <c r="F32" s="97"/>
      <c r="G32" s="97"/>
      <c r="H32" s="97"/>
      <c r="I32" s="97"/>
      <c r="J32" s="97"/>
      <c r="K32" s="97"/>
      <c r="L32" s="97"/>
      <c r="M32" s="97"/>
      <c r="N32" s="97"/>
      <c r="O32" s="97"/>
    </row>
    <row r="33" spans="1:15" ht="20.25">
      <c r="A33" s="117"/>
      <c r="B33" s="117"/>
      <c r="C33" s="119"/>
      <c r="D33" s="119"/>
      <c r="E33" s="97"/>
      <c r="F33" s="97"/>
      <c r="G33" s="97"/>
      <c r="H33" s="97"/>
      <c r="I33" s="97"/>
      <c r="J33" s="97"/>
      <c r="K33" s="97"/>
      <c r="L33" s="97"/>
      <c r="M33" s="97"/>
      <c r="N33" s="97"/>
      <c r="O33" s="97"/>
    </row>
    <row r="34" spans="1:15" ht="20.25">
      <c r="A34" s="117"/>
      <c r="B34" s="117"/>
      <c r="C34" s="119"/>
      <c r="D34" s="119"/>
      <c r="E34" s="97"/>
      <c r="F34" s="97"/>
      <c r="G34" s="97"/>
      <c r="H34" s="97"/>
      <c r="I34" s="97"/>
      <c r="J34" s="97"/>
      <c r="K34" s="97"/>
      <c r="L34" s="97"/>
      <c r="M34" s="97"/>
      <c r="N34" s="97"/>
      <c r="O34" s="97"/>
    </row>
    <row r="35" spans="1:15" ht="20.25">
      <c r="A35" s="117"/>
      <c r="B35" s="117"/>
      <c r="C35" s="119"/>
      <c r="D35" s="119"/>
      <c r="E35" s="97"/>
      <c r="F35" s="97"/>
      <c r="G35" s="97"/>
      <c r="H35" s="97"/>
      <c r="I35" s="97"/>
      <c r="J35" s="97"/>
      <c r="K35" s="97"/>
      <c r="L35" s="97"/>
      <c r="M35" s="97"/>
      <c r="N35" s="97"/>
      <c r="O35" s="97"/>
    </row>
    <row r="36" spans="1:15" ht="20.25">
      <c r="A36" s="117"/>
      <c r="B36" s="117"/>
      <c r="C36" s="119"/>
      <c r="D36" s="119"/>
      <c r="E36" s="97"/>
      <c r="F36" s="97"/>
      <c r="G36" s="97"/>
      <c r="H36" s="97"/>
      <c r="I36" s="97"/>
      <c r="J36" s="97"/>
      <c r="K36" s="97"/>
      <c r="L36" s="97"/>
      <c r="M36" s="97"/>
      <c r="N36" s="97"/>
      <c r="O36" s="97"/>
    </row>
    <row r="37" spans="1:15" ht="20.25">
      <c r="A37" s="117"/>
      <c r="B37" s="117"/>
      <c r="C37" s="119"/>
      <c r="D37" s="119"/>
      <c r="E37" s="97"/>
      <c r="F37" s="97"/>
      <c r="G37" s="97"/>
      <c r="H37" s="97"/>
      <c r="I37" s="97"/>
      <c r="J37" s="97"/>
      <c r="K37" s="97"/>
      <c r="L37" s="97"/>
      <c r="M37" s="97"/>
      <c r="N37" s="97"/>
      <c r="O37" s="97"/>
    </row>
    <row r="38" spans="1:15" ht="20.25">
      <c r="A38" s="117"/>
      <c r="B38" s="117"/>
      <c r="C38" s="119"/>
      <c r="D38" s="119"/>
      <c r="E38" s="97"/>
      <c r="F38" s="97"/>
      <c r="G38" s="97"/>
      <c r="H38" s="97"/>
      <c r="I38" s="97"/>
      <c r="J38" s="97"/>
      <c r="K38" s="97"/>
      <c r="L38" s="97"/>
      <c r="M38" s="97"/>
      <c r="N38" s="97"/>
      <c r="O38" s="97"/>
    </row>
    <row r="39" spans="1:15" ht="20.25">
      <c r="A39" s="117"/>
      <c r="B39" s="117"/>
      <c r="C39" s="119"/>
      <c r="D39" s="119"/>
      <c r="E39" s="97"/>
      <c r="F39" s="97"/>
      <c r="G39" s="97"/>
      <c r="H39" s="97"/>
      <c r="I39" s="97"/>
      <c r="J39" s="97"/>
      <c r="K39" s="97"/>
      <c r="L39" s="97"/>
      <c r="M39" s="97"/>
      <c r="N39" s="97"/>
      <c r="O39" s="97"/>
    </row>
    <row r="40" spans="1:15" ht="20.25">
      <c r="A40" s="117"/>
      <c r="B40" s="117"/>
      <c r="C40" s="119"/>
      <c r="D40" s="119"/>
      <c r="E40" s="97"/>
      <c r="F40" s="97"/>
      <c r="G40" s="97"/>
      <c r="H40" s="97"/>
      <c r="I40" s="97"/>
      <c r="J40" s="97"/>
      <c r="K40" s="97"/>
      <c r="L40" s="97"/>
      <c r="M40" s="97"/>
      <c r="N40" s="97"/>
      <c r="O40" s="97"/>
    </row>
    <row r="41" spans="1:15" ht="20.25">
      <c r="A41" s="117"/>
      <c r="B41" s="117"/>
      <c r="C41" s="119"/>
      <c r="D41" s="119"/>
      <c r="E41" s="97"/>
      <c r="F41" s="97"/>
      <c r="G41" s="97"/>
      <c r="H41" s="97"/>
      <c r="I41" s="97"/>
      <c r="J41" s="97"/>
      <c r="K41" s="97"/>
      <c r="L41" s="97"/>
      <c r="M41" s="97"/>
      <c r="N41" s="97"/>
      <c r="O41" s="97"/>
    </row>
    <row r="42" spans="1:15" ht="20.25">
      <c r="A42" s="117"/>
      <c r="B42" s="117"/>
      <c r="C42" s="119"/>
      <c r="D42" s="119"/>
      <c r="E42" s="97"/>
      <c r="F42" s="97"/>
      <c r="G42" s="97"/>
      <c r="H42" s="97"/>
      <c r="I42" s="97"/>
      <c r="J42" s="97"/>
      <c r="K42" s="97"/>
      <c r="L42" s="97"/>
      <c r="M42" s="97"/>
      <c r="N42" s="97"/>
      <c r="O42" s="97"/>
    </row>
    <row r="43" spans="1:15" ht="20.25">
      <c r="A43" s="117"/>
      <c r="B43" s="117"/>
      <c r="C43" s="119"/>
      <c r="D43" s="119"/>
      <c r="E43" s="97"/>
      <c r="F43" s="97"/>
      <c r="G43" s="97"/>
      <c r="H43" s="97"/>
      <c r="I43" s="97"/>
      <c r="J43" s="97"/>
      <c r="K43" s="97"/>
      <c r="L43" s="97"/>
      <c r="M43" s="97"/>
      <c r="N43" s="97"/>
      <c r="O43" s="97"/>
    </row>
    <row r="44" spans="1:15" ht="20.25">
      <c r="A44" s="117"/>
      <c r="B44" s="117"/>
      <c r="C44" s="119"/>
      <c r="D44" s="119"/>
      <c r="E44" s="97"/>
      <c r="F44" s="97"/>
      <c r="G44" s="97"/>
      <c r="H44" s="97"/>
      <c r="I44" s="97"/>
      <c r="J44" s="97"/>
      <c r="K44" s="97"/>
      <c r="L44" s="97"/>
      <c r="M44" s="97"/>
      <c r="N44" s="97"/>
      <c r="O44" s="97"/>
    </row>
    <row r="45" spans="1:15" ht="20.25">
      <c r="A45" s="117"/>
      <c r="B45" s="117"/>
      <c r="C45" s="119"/>
      <c r="D45" s="119"/>
      <c r="E45" s="97"/>
      <c r="F45" s="97"/>
      <c r="G45" s="97"/>
      <c r="H45" s="97"/>
      <c r="I45" s="97"/>
      <c r="J45" s="97"/>
      <c r="K45" s="97"/>
      <c r="L45" s="97"/>
      <c r="M45" s="97"/>
      <c r="N45" s="97"/>
      <c r="O45" s="97"/>
    </row>
    <row r="46" spans="1:15" ht="20.25">
      <c r="A46" s="117"/>
      <c r="B46" s="117"/>
      <c r="C46" s="119"/>
      <c r="D46" s="119"/>
      <c r="E46" s="97"/>
      <c r="F46" s="97"/>
      <c r="G46" s="97"/>
      <c r="H46" s="97"/>
      <c r="I46" s="97"/>
      <c r="J46" s="97"/>
      <c r="K46" s="97"/>
      <c r="L46" s="97"/>
      <c r="M46" s="97"/>
      <c r="N46" s="97"/>
      <c r="O46" s="97"/>
    </row>
    <row r="47" spans="1:15" ht="20.25">
      <c r="A47" s="117"/>
      <c r="B47" s="117"/>
      <c r="C47" s="119"/>
      <c r="D47" s="119"/>
      <c r="E47" s="97"/>
      <c r="F47" s="97"/>
      <c r="G47" s="97"/>
      <c r="H47" s="97"/>
      <c r="I47" s="97"/>
      <c r="J47" s="97"/>
      <c r="K47" s="97"/>
      <c r="L47" s="97"/>
      <c r="M47" s="97"/>
      <c r="N47" s="97"/>
      <c r="O47" s="97"/>
    </row>
    <row r="48" spans="1:15" ht="20.25">
      <c r="A48" s="117"/>
      <c r="B48" s="117"/>
      <c r="C48" s="119"/>
      <c r="D48" s="119"/>
      <c r="E48" s="97"/>
      <c r="F48" s="97"/>
      <c r="G48" s="97"/>
      <c r="H48" s="97"/>
      <c r="I48" s="97"/>
      <c r="J48" s="97"/>
      <c r="K48" s="97"/>
      <c r="L48" s="97"/>
      <c r="M48" s="97"/>
      <c r="N48" s="97"/>
      <c r="O48" s="97"/>
    </row>
    <row r="49" spans="1:15" ht="20.25">
      <c r="A49" s="117"/>
      <c r="B49" s="117"/>
      <c r="C49" s="119"/>
      <c r="D49" s="119"/>
      <c r="E49" s="97"/>
      <c r="F49" s="97"/>
      <c r="G49" s="97"/>
      <c r="H49" s="97"/>
      <c r="I49" s="97"/>
      <c r="J49" s="97"/>
      <c r="K49" s="97"/>
      <c r="L49" s="97"/>
      <c r="M49" s="97"/>
      <c r="N49" s="97"/>
      <c r="O49" s="97"/>
    </row>
    <row r="50" spans="1:15" ht="20.25">
      <c r="A50" s="117"/>
      <c r="B50" s="117"/>
      <c r="C50" s="119"/>
      <c r="D50" s="119"/>
      <c r="E50" s="97"/>
      <c r="F50" s="97"/>
      <c r="G50" s="97"/>
      <c r="H50" s="97"/>
      <c r="I50" s="97"/>
      <c r="J50" s="97"/>
      <c r="K50" s="97"/>
      <c r="L50" s="97"/>
      <c r="M50" s="97"/>
      <c r="N50" s="97"/>
      <c r="O50" s="97"/>
    </row>
    <row r="51" spans="1:15" ht="20.25">
      <c r="A51" s="117"/>
      <c r="B51" s="117"/>
      <c r="C51" s="119"/>
      <c r="D51" s="119"/>
      <c r="E51" s="97"/>
      <c r="F51" s="97"/>
      <c r="G51" s="97"/>
      <c r="H51" s="97"/>
      <c r="I51" s="97"/>
      <c r="J51" s="97"/>
      <c r="K51" s="97"/>
      <c r="L51" s="97"/>
      <c r="M51" s="97"/>
      <c r="N51" s="97"/>
      <c r="O51" s="97"/>
    </row>
    <row r="52" spans="1:15" ht="20.25">
      <c r="A52" s="117"/>
      <c r="B52" s="23"/>
      <c r="C52" s="36"/>
      <c r="D52" s="36"/>
    </row>
    <row r="53" spans="1:15" ht="20.25">
      <c r="A53" s="117"/>
      <c r="B53" s="23"/>
      <c r="C53" s="36"/>
      <c r="D53" s="36"/>
    </row>
    <row r="54" spans="1:15" ht="20.25">
      <c r="A54" s="117"/>
      <c r="B54" s="23"/>
      <c r="C54" s="36"/>
      <c r="D54" s="36"/>
    </row>
    <row r="55" spans="1:15" ht="20.25">
      <c r="A55" s="117"/>
      <c r="B55" s="23"/>
      <c r="C55" s="36"/>
      <c r="D55" s="36"/>
    </row>
    <row r="56" spans="1:15" ht="20.25">
      <c r="A56" s="117"/>
      <c r="B56" s="23"/>
      <c r="C56" s="36"/>
      <c r="D56" s="36"/>
    </row>
    <row r="57" spans="1:15" ht="20.25">
      <c r="A57" s="117"/>
      <c r="B57" s="23"/>
      <c r="C57" s="36"/>
      <c r="D57" s="36"/>
    </row>
    <row r="58" spans="1:15" ht="20.25">
      <c r="A58" s="117"/>
      <c r="B58" s="23"/>
      <c r="C58" s="36"/>
      <c r="D58" s="36"/>
    </row>
    <row r="59" spans="1:15" ht="20.25">
      <c r="A59" s="117"/>
      <c r="B59" s="23"/>
      <c r="C59" s="36"/>
      <c r="D59" s="36"/>
    </row>
    <row r="60" spans="1:15" ht="20.25">
      <c r="A60" s="117"/>
      <c r="B60" s="23"/>
      <c r="C60" s="36"/>
      <c r="D60" s="36"/>
    </row>
    <row r="61" spans="1:15" ht="20.25">
      <c r="A61" s="117"/>
      <c r="B61" s="23"/>
      <c r="C61" s="36"/>
      <c r="D61" s="36"/>
    </row>
    <row r="62" spans="1:15" ht="20.25">
      <c r="A62" s="117"/>
      <c r="B62" s="23"/>
      <c r="C62" s="36"/>
      <c r="D62" s="36"/>
    </row>
    <row r="63" spans="1:15" ht="20.25">
      <c r="A63" s="117"/>
      <c r="B63" s="23"/>
      <c r="C63" s="36"/>
      <c r="D63" s="36"/>
    </row>
    <row r="64" spans="1:15" ht="20.25">
      <c r="A64" s="117"/>
      <c r="B64" s="23"/>
      <c r="C64" s="36"/>
      <c r="D64" s="36"/>
    </row>
    <row r="65" spans="1:4" ht="20.25">
      <c r="A65" s="117"/>
      <c r="B65" s="23"/>
      <c r="C65" s="36"/>
      <c r="D65" s="36"/>
    </row>
    <row r="66" spans="1:4" ht="20.25">
      <c r="A66" s="117"/>
      <c r="B66" s="23"/>
      <c r="C66" s="36"/>
      <c r="D66" s="36"/>
    </row>
    <row r="67" spans="1:4" ht="20.25">
      <c r="A67" s="117"/>
      <c r="B67" s="23"/>
      <c r="C67" s="36"/>
      <c r="D67" s="36"/>
    </row>
    <row r="68" spans="1:4" ht="20.25">
      <c r="A68" s="117"/>
      <c r="B68" s="23"/>
      <c r="C68" s="36"/>
      <c r="D68" s="36"/>
    </row>
    <row r="69" spans="1:4" ht="20.25">
      <c r="A69" s="117"/>
      <c r="B69" s="23"/>
      <c r="C69" s="36"/>
      <c r="D69" s="36"/>
    </row>
    <row r="70" spans="1:4" ht="20.25">
      <c r="A70" s="117"/>
      <c r="B70" s="23"/>
      <c r="C70" s="36"/>
      <c r="D70" s="36"/>
    </row>
    <row r="71" spans="1:4" ht="20.25">
      <c r="A71" s="117"/>
      <c r="B71" s="23"/>
      <c r="C71" s="36"/>
      <c r="D71" s="36"/>
    </row>
    <row r="72" spans="1:4" ht="20.25">
      <c r="A72" s="117"/>
      <c r="B72" s="23"/>
      <c r="C72" s="36"/>
      <c r="D72" s="36"/>
    </row>
    <row r="73" spans="1:4" ht="20.25">
      <c r="A73" s="117"/>
      <c r="B73" s="23"/>
      <c r="C73" s="36"/>
      <c r="D73" s="36"/>
    </row>
    <row r="74" spans="1:4" ht="20.25">
      <c r="A74" s="117"/>
      <c r="B74" s="23"/>
      <c r="C74" s="36"/>
      <c r="D74" s="36"/>
    </row>
    <row r="75" spans="1:4" ht="20.25">
      <c r="A75" s="117"/>
      <c r="B75" s="23"/>
      <c r="C75" s="36"/>
      <c r="D75" s="36"/>
    </row>
    <row r="76" spans="1:4" ht="20.25">
      <c r="A76" s="117"/>
      <c r="B76" s="23"/>
      <c r="C76" s="36"/>
      <c r="D76" s="36"/>
    </row>
    <row r="77" spans="1:4" ht="20.25">
      <c r="A77" s="117"/>
      <c r="B77" s="23"/>
      <c r="C77" s="36"/>
      <c r="D77" s="36"/>
    </row>
    <row r="78" spans="1:4" ht="20.25">
      <c r="A78" s="117"/>
      <c r="B78" s="23"/>
      <c r="C78" s="36"/>
      <c r="D78" s="36"/>
    </row>
    <row r="79" spans="1:4" ht="20.25">
      <c r="A79" s="117"/>
      <c r="B79" s="23"/>
      <c r="C79" s="36"/>
      <c r="D79" s="36"/>
    </row>
    <row r="80" spans="1:4" ht="20.25">
      <c r="A80" s="117"/>
      <c r="B80" s="23"/>
      <c r="C80" s="36"/>
      <c r="D80" s="36"/>
    </row>
    <row r="81" spans="1:4" ht="20.25">
      <c r="A81" s="117"/>
      <c r="B81" s="23"/>
      <c r="C81" s="36"/>
      <c r="D81" s="36"/>
    </row>
    <row r="82" spans="1:4" ht="20.25">
      <c r="A82" s="117"/>
      <c r="B82" s="23"/>
      <c r="C82" s="36"/>
      <c r="D82" s="36"/>
    </row>
    <row r="83" spans="1:4" ht="20.25">
      <c r="A83" s="117"/>
      <c r="B83" s="23"/>
      <c r="C83" s="36"/>
      <c r="D83" s="36"/>
    </row>
    <row r="84" spans="1:4" ht="20.25">
      <c r="A84" s="117"/>
      <c r="B84" s="23"/>
      <c r="C84" s="36"/>
      <c r="D84" s="36"/>
    </row>
    <row r="85" spans="1:4" ht="20.25">
      <c r="A85" s="117"/>
      <c r="B85" s="23"/>
      <c r="C85" s="36"/>
      <c r="D85" s="36"/>
    </row>
    <row r="86" spans="1:4" ht="20.25">
      <c r="A86" s="117"/>
      <c r="B86" s="23"/>
      <c r="C86" s="36"/>
      <c r="D86" s="36"/>
    </row>
    <row r="87" spans="1:4" ht="20.25">
      <c r="A87" s="117"/>
      <c r="B87" s="23"/>
      <c r="C87" s="36"/>
      <c r="D87" s="36"/>
    </row>
    <row r="88" spans="1:4" ht="20.25">
      <c r="A88" s="117"/>
      <c r="B88" s="23"/>
      <c r="C88" s="36"/>
      <c r="D88" s="36"/>
    </row>
    <row r="89" spans="1:4" ht="20.25">
      <c r="A89" s="117"/>
      <c r="B89" s="23"/>
      <c r="C89" s="36"/>
      <c r="D89" s="36"/>
    </row>
    <row r="90" spans="1:4" ht="20.25">
      <c r="A90" s="117"/>
      <c r="B90" s="23"/>
      <c r="C90" s="36"/>
      <c r="D90" s="36"/>
    </row>
    <row r="91" spans="1:4" ht="20.25">
      <c r="A91" s="117"/>
      <c r="B91" s="23"/>
      <c r="C91" s="36"/>
      <c r="D91" s="36"/>
    </row>
    <row r="92" spans="1:4" ht="20.25">
      <c r="A92" s="117"/>
      <c r="B92" s="23"/>
      <c r="C92" s="36"/>
      <c r="D92" s="36"/>
    </row>
    <row r="93" spans="1:4" ht="20.25">
      <c r="A93" s="117"/>
      <c r="B93" s="23"/>
      <c r="C93" s="36"/>
      <c r="D93" s="36"/>
    </row>
    <row r="94" spans="1:4" ht="20.25">
      <c r="A94" s="117"/>
      <c r="B94" s="23"/>
      <c r="C94" s="36"/>
      <c r="D94" s="36"/>
    </row>
    <row r="95" spans="1:4" ht="20.25">
      <c r="A95" s="117"/>
      <c r="B95" s="23"/>
      <c r="C95" s="36"/>
      <c r="D95" s="36"/>
    </row>
    <row r="96" spans="1:4" ht="20.25">
      <c r="A96" s="117"/>
      <c r="B96" s="23"/>
      <c r="C96" s="36"/>
      <c r="D96" s="36"/>
    </row>
    <row r="97" spans="1:4" ht="20.25">
      <c r="A97" s="117"/>
      <c r="B97" s="23"/>
      <c r="C97" s="36"/>
      <c r="D97" s="36"/>
    </row>
    <row r="98" spans="1:4" ht="20.25">
      <c r="A98" s="117"/>
      <c r="B98" s="23"/>
      <c r="C98" s="36"/>
      <c r="D98" s="36"/>
    </row>
    <row r="99" spans="1:4" ht="20.25">
      <c r="A99" s="117"/>
      <c r="B99" s="23"/>
      <c r="C99" s="36"/>
      <c r="D99" s="36"/>
    </row>
    <row r="100" spans="1:4" ht="20.25">
      <c r="A100" s="117"/>
      <c r="B100" s="23"/>
      <c r="C100" s="36"/>
      <c r="D100" s="36"/>
    </row>
    <row r="101" spans="1:4" ht="20.25">
      <c r="A101" s="117"/>
      <c r="B101" s="23"/>
      <c r="C101" s="36"/>
      <c r="D101" s="36"/>
    </row>
    <row r="102" spans="1:4" ht="20.25">
      <c r="A102" s="117"/>
      <c r="B102" s="23"/>
      <c r="C102" s="36"/>
      <c r="D102" s="36"/>
    </row>
    <row r="103" spans="1:4" ht="20.25">
      <c r="A103" s="117"/>
      <c r="B103" s="23"/>
      <c r="C103" s="36"/>
      <c r="D103" s="36"/>
    </row>
    <row r="104" spans="1:4" ht="20.25">
      <c r="A104" s="117"/>
      <c r="B104" s="23"/>
      <c r="C104" s="36"/>
      <c r="D104" s="36"/>
    </row>
    <row r="105" spans="1:4" ht="20.25">
      <c r="A105" s="117"/>
      <c r="B105" s="23"/>
      <c r="C105" s="36"/>
      <c r="D105" s="36"/>
    </row>
    <row r="106" spans="1:4" ht="20.25">
      <c r="A106" s="117"/>
      <c r="B106" s="23"/>
      <c r="C106" s="36"/>
      <c r="D106" s="36"/>
    </row>
    <row r="107" spans="1:4" ht="20.25">
      <c r="A107" s="117"/>
      <c r="B107" s="23"/>
      <c r="C107" s="36"/>
      <c r="D107" s="36"/>
    </row>
    <row r="108" spans="1:4" ht="20.25">
      <c r="A108" s="117"/>
      <c r="B108" s="23"/>
      <c r="C108" s="36"/>
      <c r="D108" s="36"/>
    </row>
    <row r="109" spans="1:4" ht="20.25">
      <c r="A109" s="117"/>
      <c r="B109" s="23"/>
      <c r="C109" s="36"/>
      <c r="D109" s="36"/>
    </row>
    <row r="110" spans="1:4" ht="20.25">
      <c r="A110" s="117"/>
      <c r="B110" s="23"/>
      <c r="C110" s="36"/>
      <c r="D110" s="36"/>
    </row>
    <row r="111" spans="1:4" ht="20.25">
      <c r="A111" s="117"/>
      <c r="B111" s="23"/>
      <c r="C111" s="36"/>
      <c r="D111" s="36"/>
    </row>
    <row r="112" spans="1:4" ht="20.25">
      <c r="A112" s="117"/>
      <c r="B112" s="23"/>
      <c r="C112" s="36"/>
      <c r="D112" s="36"/>
    </row>
    <row r="113" spans="1:4" ht="20.25">
      <c r="A113" s="117"/>
      <c r="B113" s="23"/>
      <c r="C113" s="36"/>
      <c r="D113" s="36"/>
    </row>
    <row r="114" spans="1:4" ht="20.25">
      <c r="A114" s="117"/>
      <c r="B114" s="23"/>
      <c r="C114" s="36"/>
      <c r="D114" s="36"/>
    </row>
    <row r="115" spans="1:4" ht="20.25">
      <c r="A115" s="117"/>
      <c r="B115" s="23"/>
      <c r="C115" s="36"/>
      <c r="D115" s="36"/>
    </row>
    <row r="116" spans="1:4" ht="20.25">
      <c r="A116" s="117"/>
      <c r="B116" s="23"/>
      <c r="C116" s="36"/>
      <c r="D116" s="36"/>
    </row>
    <row r="117" spans="1:4" ht="20.25">
      <c r="A117" s="117"/>
      <c r="B117" s="23"/>
      <c r="C117" s="36"/>
      <c r="D117" s="36"/>
    </row>
    <row r="118" spans="1:4" ht="20.25">
      <c r="A118" s="117"/>
      <c r="B118" s="23"/>
      <c r="C118" s="36"/>
      <c r="D118" s="36"/>
    </row>
    <row r="119" spans="1:4" ht="20.25">
      <c r="A119" s="117"/>
      <c r="B119" s="23"/>
      <c r="C119" s="36"/>
      <c r="D119" s="36"/>
    </row>
    <row r="120" spans="1:4" ht="20.25">
      <c r="A120" s="117"/>
      <c r="B120" s="23"/>
      <c r="C120" s="36"/>
      <c r="D120" s="36"/>
    </row>
    <row r="121" spans="1:4" ht="20.25">
      <c r="A121" s="117"/>
      <c r="B121" s="23"/>
      <c r="C121" s="36"/>
      <c r="D121" s="36"/>
    </row>
    <row r="122" spans="1:4" ht="20.25">
      <c r="A122" s="117"/>
      <c r="B122" s="23"/>
      <c r="C122" s="36"/>
      <c r="D122" s="36"/>
    </row>
    <row r="123" spans="1:4" ht="20.25">
      <c r="A123" s="117"/>
      <c r="B123" s="23"/>
      <c r="C123" s="36"/>
      <c r="D123" s="36"/>
    </row>
    <row r="124" spans="1:4" ht="20.25">
      <c r="A124" s="117"/>
      <c r="B124" s="23"/>
      <c r="C124" s="36"/>
      <c r="D124" s="36"/>
    </row>
    <row r="125" spans="1:4" ht="20.25">
      <c r="A125" s="117"/>
      <c r="B125" s="23"/>
      <c r="C125" s="36"/>
      <c r="D125" s="36"/>
    </row>
    <row r="126" spans="1:4" ht="20.25">
      <c r="A126" s="117"/>
      <c r="B126" s="23"/>
      <c r="C126" s="36"/>
      <c r="D126" s="36"/>
    </row>
    <row r="127" spans="1:4" ht="20.25">
      <c r="A127" s="117"/>
      <c r="B127" s="23"/>
      <c r="C127" s="36"/>
      <c r="D127" s="36"/>
    </row>
    <row r="128" spans="1:4" ht="20.25">
      <c r="A128" s="117"/>
      <c r="B128" s="23"/>
      <c r="C128" s="36"/>
      <c r="D128" s="36"/>
    </row>
    <row r="129" spans="1:4" ht="20.25">
      <c r="A129" s="117"/>
      <c r="B129" s="23"/>
      <c r="C129" s="36"/>
      <c r="D129" s="36"/>
    </row>
    <row r="130" spans="1:4" ht="20.25">
      <c r="A130" s="117"/>
      <c r="B130" s="23"/>
      <c r="C130" s="36"/>
      <c r="D130" s="36"/>
    </row>
    <row r="131" spans="1:4" ht="20.25">
      <c r="A131" s="117"/>
      <c r="B131" s="23"/>
      <c r="C131" s="36"/>
      <c r="D131" s="36"/>
    </row>
    <row r="132" spans="1:4" ht="20.25">
      <c r="A132" s="117"/>
      <c r="B132" s="23"/>
      <c r="C132" s="36"/>
      <c r="D132" s="36"/>
    </row>
    <row r="133" spans="1:4" ht="20.25">
      <c r="A133" s="117"/>
      <c r="B133" s="23"/>
      <c r="C133" s="36"/>
      <c r="D133" s="36"/>
    </row>
    <row r="134" spans="1:4" ht="20.25">
      <c r="A134" s="117"/>
      <c r="B134" s="23"/>
      <c r="C134" s="36"/>
      <c r="D134" s="36"/>
    </row>
    <row r="135" spans="1:4" ht="20.25">
      <c r="A135" s="117"/>
      <c r="B135" s="23"/>
      <c r="C135" s="36"/>
      <c r="D135" s="36"/>
    </row>
    <row r="136" spans="1:4" ht="20.25">
      <c r="A136" s="117"/>
      <c r="B136" s="23"/>
      <c r="C136" s="36"/>
      <c r="D136" s="36"/>
    </row>
    <row r="137" spans="1:4" ht="20.25">
      <c r="A137" s="117"/>
      <c r="B137" s="23"/>
      <c r="C137" s="36"/>
      <c r="D137" s="36"/>
    </row>
    <row r="138" spans="1:4" ht="20.25">
      <c r="A138" s="117"/>
      <c r="B138" s="23"/>
      <c r="C138" s="36"/>
      <c r="D138" s="36"/>
    </row>
    <row r="139" spans="1:4" ht="20.25">
      <c r="A139" s="117"/>
      <c r="B139" s="23"/>
      <c r="C139" s="36"/>
      <c r="D139" s="36"/>
    </row>
    <row r="140" spans="1:4" ht="20.25">
      <c r="A140" s="117"/>
      <c r="B140" s="23"/>
      <c r="C140" s="36"/>
      <c r="D140" s="36"/>
    </row>
    <row r="141" spans="1:4" ht="20.25">
      <c r="A141" s="117"/>
      <c r="B141" s="23"/>
      <c r="C141" s="36"/>
      <c r="D141" s="36"/>
    </row>
    <row r="142" spans="1:4" ht="20.25">
      <c r="A142" s="117"/>
      <c r="B142" s="23"/>
      <c r="C142" s="36"/>
      <c r="D142" s="36"/>
    </row>
    <row r="143" spans="1:4" ht="20.25">
      <c r="A143" s="117"/>
      <c r="B143" s="23"/>
      <c r="C143" s="36"/>
      <c r="D143" s="36"/>
    </row>
    <row r="144" spans="1:4" ht="20.25">
      <c r="A144" s="117"/>
      <c r="B144" s="23"/>
      <c r="C144" s="36"/>
      <c r="D144" s="36"/>
    </row>
    <row r="145" spans="1:4" ht="20.25">
      <c r="A145" s="117"/>
      <c r="B145" s="23"/>
      <c r="C145" s="36"/>
      <c r="D145" s="36"/>
    </row>
    <row r="146" spans="1:4" ht="20.25">
      <c r="A146" s="117"/>
      <c r="B146" s="23"/>
      <c r="C146" s="36"/>
      <c r="D146" s="36"/>
    </row>
    <row r="147" spans="1:4" ht="20.25">
      <c r="A147" s="117"/>
      <c r="B147" s="23"/>
      <c r="C147" s="36"/>
      <c r="D147" s="36"/>
    </row>
    <row r="148" spans="1:4" ht="20.25">
      <c r="A148" s="117"/>
      <c r="B148" s="23"/>
      <c r="C148" s="36"/>
      <c r="D148" s="36"/>
    </row>
    <row r="149" spans="1:4" ht="20.25">
      <c r="A149" s="117"/>
      <c r="B149" s="23"/>
      <c r="C149" s="36"/>
      <c r="D149" s="36"/>
    </row>
    <row r="150" spans="1:4" ht="20.25">
      <c r="A150" s="117"/>
      <c r="B150" s="23"/>
      <c r="C150" s="36"/>
      <c r="D150" s="36"/>
    </row>
    <row r="151" spans="1:4" ht="20.25">
      <c r="A151" s="117"/>
      <c r="B151" s="23"/>
      <c r="C151" s="36"/>
      <c r="D151" s="36"/>
    </row>
    <row r="152" spans="1:4" ht="20.25">
      <c r="A152" s="117"/>
      <c r="B152" s="23"/>
      <c r="C152" s="36"/>
      <c r="D152" s="36"/>
    </row>
    <row r="153" spans="1:4" ht="20.25">
      <c r="A153" s="117"/>
      <c r="B153" s="23"/>
      <c r="C153" s="36"/>
      <c r="D153" s="36"/>
    </row>
    <row r="154" spans="1:4" ht="20.25">
      <c r="A154" s="117"/>
      <c r="B154" s="23"/>
      <c r="C154" s="36"/>
      <c r="D154" s="36"/>
    </row>
    <row r="155" spans="1:4" ht="20.25">
      <c r="A155" s="117"/>
      <c r="B155" s="23"/>
      <c r="C155" s="36"/>
      <c r="D155" s="36"/>
    </row>
    <row r="156" spans="1:4" ht="20.25">
      <c r="A156" s="117"/>
      <c r="B156" s="23"/>
      <c r="C156" s="36"/>
      <c r="D156" s="36"/>
    </row>
    <row r="157" spans="1:4" ht="20.25">
      <c r="A157" s="117"/>
      <c r="B157" s="23"/>
      <c r="C157" s="36"/>
      <c r="D157" s="36"/>
    </row>
    <row r="158" spans="1:4" ht="20.25">
      <c r="A158" s="117"/>
      <c r="B158" s="23"/>
      <c r="C158" s="36"/>
      <c r="D158" s="36"/>
    </row>
    <row r="159" spans="1:4" ht="20.25">
      <c r="A159" s="117"/>
      <c r="B159" s="23"/>
      <c r="C159" s="36"/>
      <c r="D159" s="36"/>
    </row>
    <row r="160" spans="1:4" ht="20.25">
      <c r="A160" s="117"/>
      <c r="B160" s="23"/>
      <c r="C160" s="36"/>
      <c r="D160" s="36"/>
    </row>
    <row r="161" spans="1:4" ht="20.25">
      <c r="A161" s="117"/>
      <c r="B161" s="23"/>
      <c r="C161" s="36"/>
      <c r="D161" s="36"/>
    </row>
    <row r="162" spans="1:4" ht="20.25">
      <c r="A162" s="117"/>
      <c r="B162" s="23"/>
      <c r="C162" s="36"/>
      <c r="D162" s="36"/>
    </row>
    <row r="163" spans="1:4" ht="20.25">
      <c r="A163" s="117"/>
      <c r="B163" s="23"/>
      <c r="C163" s="36"/>
      <c r="D163" s="36"/>
    </row>
    <row r="164" spans="1:4" ht="20.25">
      <c r="A164" s="117"/>
      <c r="B164" s="23"/>
      <c r="C164" s="36"/>
      <c r="D164" s="36"/>
    </row>
    <row r="165" spans="1:4" ht="20.25">
      <c r="A165" s="117"/>
      <c r="B165" s="23"/>
      <c r="C165" s="36"/>
      <c r="D165" s="36"/>
    </row>
    <row r="166" spans="1:4" ht="20.25">
      <c r="A166" s="117"/>
      <c r="B166" s="23"/>
      <c r="C166" s="36"/>
      <c r="D166" s="36"/>
    </row>
    <row r="167" spans="1:4" ht="20.25">
      <c r="A167" s="117"/>
      <c r="B167" s="23"/>
      <c r="C167" s="36"/>
      <c r="D167" s="36"/>
    </row>
    <row r="168" spans="1:4" ht="20.25">
      <c r="A168" s="117"/>
      <c r="B168" s="23"/>
      <c r="C168" s="36"/>
      <c r="D168" s="36"/>
    </row>
    <row r="169" spans="1:4" ht="20.25">
      <c r="A169" s="117"/>
      <c r="B169" s="23"/>
      <c r="C169" s="36"/>
      <c r="D169" s="36"/>
    </row>
    <row r="170" spans="1:4" ht="20.25">
      <c r="A170" s="117"/>
      <c r="B170" s="23"/>
      <c r="C170" s="36"/>
      <c r="D170" s="36"/>
    </row>
    <row r="171" spans="1:4" ht="20.25">
      <c r="A171" s="117"/>
      <c r="B171" s="23"/>
      <c r="C171" s="36"/>
      <c r="D171" s="36"/>
    </row>
    <row r="172" spans="1:4" ht="20.25">
      <c r="A172" s="117"/>
      <c r="B172" s="23"/>
      <c r="C172" s="36"/>
      <c r="D172" s="36"/>
    </row>
    <row r="173" spans="1:4" ht="20.25">
      <c r="A173" s="117"/>
      <c r="B173" s="23"/>
      <c r="C173" s="36"/>
      <c r="D173" s="36"/>
    </row>
    <row r="174" spans="1:4" ht="20.25">
      <c r="A174" s="117"/>
      <c r="B174" s="23"/>
      <c r="C174" s="36"/>
      <c r="D174" s="36"/>
    </row>
    <row r="175" spans="1:4" ht="20.25">
      <c r="A175" s="117"/>
      <c r="B175" s="23"/>
      <c r="C175" s="36"/>
      <c r="D175" s="36"/>
    </row>
    <row r="176" spans="1:4" ht="20.25">
      <c r="A176" s="117"/>
      <c r="B176" s="23"/>
      <c r="C176" s="36"/>
      <c r="D176" s="36"/>
    </row>
    <row r="177" spans="1:4" ht="20.25">
      <c r="A177" s="117"/>
      <c r="B177" s="23"/>
      <c r="C177" s="36"/>
      <c r="D177" s="36"/>
    </row>
    <row r="178" spans="1:4" ht="20.25">
      <c r="A178" s="117"/>
      <c r="B178" s="23"/>
      <c r="C178" s="36"/>
      <c r="D178" s="36"/>
    </row>
    <row r="179" spans="1:4" ht="20.25">
      <c r="A179" s="117"/>
      <c r="B179" s="23"/>
      <c r="C179" s="36"/>
      <c r="D179" s="36"/>
    </row>
    <row r="180" spans="1:4" ht="20.25">
      <c r="A180" s="117"/>
      <c r="B180" s="23"/>
      <c r="C180" s="36"/>
      <c r="D180" s="36"/>
    </row>
    <row r="181" spans="1:4" ht="20.25">
      <c r="A181" s="117"/>
      <c r="B181" s="23"/>
      <c r="C181" s="36"/>
      <c r="D181" s="36"/>
    </row>
    <row r="182" spans="1:4" ht="20.25">
      <c r="A182" s="117"/>
      <c r="B182" s="23"/>
      <c r="C182" s="36"/>
      <c r="D182" s="36"/>
    </row>
    <row r="183" spans="1:4" ht="20.25">
      <c r="A183" s="117"/>
      <c r="B183" s="23"/>
      <c r="C183" s="36"/>
      <c r="D183" s="36"/>
    </row>
    <row r="184" spans="1:4" ht="20.25">
      <c r="A184" s="117"/>
      <c r="B184" s="23"/>
      <c r="C184" s="36"/>
      <c r="D184" s="36"/>
    </row>
    <row r="185" spans="1:4" ht="20.25">
      <c r="A185" s="117"/>
      <c r="B185" s="23"/>
      <c r="C185" s="36"/>
      <c r="D185" s="36"/>
    </row>
    <row r="186" spans="1:4" ht="20.25">
      <c r="A186" s="117"/>
      <c r="B186" s="23"/>
      <c r="C186" s="36"/>
      <c r="D186" s="36"/>
    </row>
    <row r="187" spans="1:4" ht="20.25">
      <c r="A187" s="117"/>
      <c r="B187" s="23"/>
      <c r="C187" s="36"/>
      <c r="D187" s="36"/>
    </row>
    <row r="188" spans="1:4" ht="20.25">
      <c r="A188" s="117"/>
      <c r="B188" s="23"/>
      <c r="C188" s="36"/>
      <c r="D188" s="36"/>
    </row>
    <row r="189" spans="1:4" ht="20.25">
      <c r="A189" s="117"/>
      <c r="B189" s="23"/>
      <c r="C189" s="36"/>
      <c r="D189" s="36"/>
    </row>
    <row r="190" spans="1:4" ht="20.25">
      <c r="A190" s="117"/>
      <c r="B190" s="23"/>
      <c r="C190" s="36"/>
      <c r="D190" s="36"/>
    </row>
    <row r="191" spans="1:4" ht="20.25">
      <c r="A191" s="117"/>
      <c r="B191" s="23"/>
      <c r="C191" s="36"/>
      <c r="D191" s="36"/>
    </row>
    <row r="192" spans="1:4" ht="20.25">
      <c r="A192" s="117"/>
      <c r="B192" s="23"/>
      <c r="C192" s="36"/>
      <c r="D192" s="36"/>
    </row>
    <row r="193" spans="1:4" ht="20.25">
      <c r="A193" s="117"/>
      <c r="B193" s="23"/>
      <c r="C193" s="36"/>
      <c r="D193" s="36"/>
    </row>
    <row r="194" spans="1:4" ht="20.25">
      <c r="A194" s="117"/>
      <c r="B194" s="23"/>
      <c r="C194" s="36"/>
      <c r="D194" s="36"/>
    </row>
    <row r="195" spans="1:4" ht="20.25">
      <c r="A195" s="117"/>
      <c r="B195" s="23"/>
      <c r="C195" s="36"/>
      <c r="D195" s="36"/>
    </row>
    <row r="196" spans="1:4" ht="20.25">
      <c r="A196" s="117"/>
      <c r="B196" s="23"/>
      <c r="C196" s="36"/>
      <c r="D196" s="36"/>
    </row>
    <row r="197" spans="1:4" ht="20.25">
      <c r="A197" s="117"/>
      <c r="B197" s="23"/>
      <c r="C197" s="36"/>
      <c r="D197" s="36"/>
    </row>
    <row r="198" spans="1:4" ht="20.25">
      <c r="A198" s="117"/>
      <c r="B198" s="23"/>
      <c r="C198" s="36"/>
      <c r="D198" s="36"/>
    </row>
    <row r="199" spans="1:4" ht="20.25">
      <c r="A199" s="117"/>
      <c r="B199" s="23"/>
      <c r="C199" s="36"/>
      <c r="D199" s="36"/>
    </row>
    <row r="200" spans="1:4" ht="20.25">
      <c r="A200" s="117"/>
      <c r="B200" s="23"/>
      <c r="C200" s="36"/>
      <c r="D200" s="36"/>
    </row>
    <row r="201" spans="1:4" ht="20.25">
      <c r="A201" s="117"/>
      <c r="B201" s="23"/>
      <c r="C201" s="36"/>
      <c r="D201" s="36"/>
    </row>
    <row r="202" spans="1:4" ht="20.25">
      <c r="A202" s="117"/>
      <c r="B202" s="23"/>
      <c r="C202" s="36"/>
      <c r="D202" s="36"/>
    </row>
    <row r="203" spans="1:4" ht="20.25">
      <c r="A203" s="117"/>
      <c r="B203" s="23"/>
      <c r="C203" s="36"/>
      <c r="D203" s="36"/>
    </row>
    <row r="204" spans="1:4" ht="20.25">
      <c r="A204" s="117"/>
      <c r="B204" s="23"/>
      <c r="C204" s="36"/>
      <c r="D204" s="36"/>
    </row>
    <row r="205" spans="1:4" ht="20.25">
      <c r="A205" s="117"/>
      <c r="B205" s="23"/>
      <c r="C205" s="36"/>
      <c r="D205" s="36"/>
    </row>
    <row r="206" spans="1:4" ht="20.25">
      <c r="A206" s="117"/>
      <c r="B206" s="23"/>
      <c r="C206" s="36"/>
      <c r="D206" s="36"/>
    </row>
    <row r="207" spans="1:4" ht="20.25">
      <c r="A207" s="117"/>
      <c r="B207" s="23"/>
      <c r="C207" s="36"/>
      <c r="D207" s="36"/>
    </row>
    <row r="208" spans="1:4">
      <c r="A208" s="97"/>
      <c r="B208" s="23"/>
      <c r="C208" s="23"/>
      <c r="D208" s="23"/>
    </row>
    <row r="209" spans="1:8" ht="20.25">
      <c r="A209" s="97"/>
      <c r="B209" s="32" t="s">
        <v>88</v>
      </c>
      <c r="C209" s="32" t="s">
        <v>144</v>
      </c>
      <c r="D209" s="35" t="s">
        <v>88</v>
      </c>
      <c r="E209" s="35" t="s">
        <v>144</v>
      </c>
    </row>
    <row r="210" spans="1:8" ht="21">
      <c r="A210" s="97"/>
      <c r="B210" s="33" t="s">
        <v>90</v>
      </c>
      <c r="C210" s="33"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c r="A211" s="97"/>
      <c r="B211" s="33" t="s">
        <v>90</v>
      </c>
      <c r="C211" s="33" t="s">
        <v>93</v>
      </c>
      <c r="E211" t="s">
        <v>58</v>
      </c>
      <c r="F211" t="str">
        <f t="shared" ref="F211:F221" si="0">IF(NOT(ISBLANK(D211)),D211,IF(NOT(ISBLANK(E211)),"     "&amp;E211,FALSE))</f>
        <v xml:space="preserve">     Afectación menor a 10 SMLMV .</v>
      </c>
    </row>
    <row r="212" spans="1:8" ht="21">
      <c r="A212" s="97"/>
      <c r="B212" s="33" t="s">
        <v>90</v>
      </c>
      <c r="C212" s="33" t="s">
        <v>94</v>
      </c>
      <c r="E212" t="s">
        <v>93</v>
      </c>
      <c r="F212" t="str">
        <f t="shared" si="0"/>
        <v xml:space="preserve">     Entre 10 y 50 SMLMV </v>
      </c>
    </row>
    <row r="213" spans="1:8" ht="21">
      <c r="A213" s="97"/>
      <c r="B213" s="33" t="s">
        <v>90</v>
      </c>
      <c r="C213" s="33" t="s">
        <v>95</v>
      </c>
      <c r="E213" t="s">
        <v>94</v>
      </c>
      <c r="F213" t="str">
        <f t="shared" si="0"/>
        <v xml:space="preserve">     Entre 50 y 100 SMLMV </v>
      </c>
    </row>
    <row r="214" spans="1:8" ht="21">
      <c r="A214" s="97"/>
      <c r="B214" s="33" t="s">
        <v>90</v>
      </c>
      <c r="C214" s="33" t="s">
        <v>96</v>
      </c>
      <c r="E214" t="s">
        <v>95</v>
      </c>
      <c r="F214" t="str">
        <f t="shared" si="0"/>
        <v xml:space="preserve">     Entre 100 y 500 SMLMV </v>
      </c>
    </row>
    <row r="215" spans="1:8" ht="21">
      <c r="A215" s="97"/>
      <c r="B215" s="33" t="s">
        <v>57</v>
      </c>
      <c r="C215" s="33" t="s">
        <v>97</v>
      </c>
      <c r="E215" t="s">
        <v>96</v>
      </c>
      <c r="F215" t="str">
        <f t="shared" si="0"/>
        <v xml:space="preserve">     Mayor a 500 SMLMV </v>
      </c>
    </row>
    <row r="216" spans="1:8" ht="21">
      <c r="A216" s="97"/>
      <c r="B216" s="33" t="s">
        <v>57</v>
      </c>
      <c r="C216" s="33" t="s">
        <v>98</v>
      </c>
      <c r="D216" t="s">
        <v>57</v>
      </c>
      <c r="F216" t="str">
        <f t="shared" si="0"/>
        <v>Pérdida Reputacional</v>
      </c>
    </row>
    <row r="217" spans="1:8" ht="21">
      <c r="A217" s="97"/>
      <c r="B217" s="33" t="s">
        <v>57</v>
      </c>
      <c r="C217" s="33" t="s">
        <v>100</v>
      </c>
      <c r="E217" t="s">
        <v>97</v>
      </c>
      <c r="F217" t="str">
        <f t="shared" si="0"/>
        <v xml:space="preserve">     El riesgo afecta la imagen de alguna área de la organización</v>
      </c>
    </row>
    <row r="218" spans="1:8" ht="21">
      <c r="A218" s="97"/>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c r="A219" s="97"/>
      <c r="B219" s="33" t="s">
        <v>57</v>
      </c>
      <c r="C219" s="33" t="s">
        <v>118</v>
      </c>
      <c r="E219" t="s">
        <v>100</v>
      </c>
      <c r="F219" t="str">
        <f t="shared" si="0"/>
        <v xml:space="preserve">     El riesgo afecta la imagen de la entidad con algunos usuarios de relevancia frente al logro de los objetivos</v>
      </c>
    </row>
    <row r="220" spans="1:8">
      <c r="A220" s="97"/>
      <c r="B220" s="34"/>
      <c r="C220" s="34"/>
      <c r="E220" t="s">
        <v>99</v>
      </c>
      <c r="F220" t="str">
        <f t="shared" si="0"/>
        <v xml:space="preserve">     El riesgo afecta la imagen de de la entidad con efecto publicitario sostenido a nivel de sector administrativo, nivel departamental o municipal</v>
      </c>
    </row>
    <row r="221" spans="1:8">
      <c r="A221" s="97"/>
      <c r="B221" s="34" t="e" cm="1">
        <f t="array" aca="1" ref="B221:B223" ca="1">_xlfn.UNIQUE(Tabla1[[#All],[Criterios]])</f>
        <v>#NAME?</v>
      </c>
      <c r="C221" s="34"/>
      <c r="E221" t="s">
        <v>118</v>
      </c>
      <c r="F221" t="str">
        <f t="shared" si="0"/>
        <v xml:space="preserve">     El riesgo afecta la imagen de la entidad a nivel nacional, con efecto publicitarios sostenible a nivel país</v>
      </c>
    </row>
    <row r="222" spans="1:8">
      <c r="A222" s="97"/>
      <c r="B222" s="34" t="e">
        <f ca="1"/>
        <v>#NAME?</v>
      </c>
      <c r="C222" s="34"/>
    </row>
    <row r="223" spans="1:8">
      <c r="B223" s="34" t="e">
        <f ca="1"/>
        <v>#NAME?</v>
      </c>
      <c r="C223" s="34"/>
      <c r="F223" s="37" t="s">
        <v>146</v>
      </c>
    </row>
    <row r="224" spans="1:8">
      <c r="B224" s="22"/>
      <c r="C224" s="22"/>
      <c r="F224" s="37" t="s">
        <v>147</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8" workbookViewId="0">
      <selection activeCell="E11" sqref="E11"/>
    </sheetView>
  </sheetViews>
  <sheetFormatPr baseColWidth="10" defaultColWidth="14.28515625" defaultRowHeight="12.75"/>
  <cols>
    <col min="1" max="2" width="14.28515625" style="102"/>
    <col min="3" max="3" width="17" style="102" customWidth="1"/>
    <col min="4" max="4" width="14.28515625" style="102"/>
    <col min="5" max="5" width="46" style="102" customWidth="1"/>
    <col min="6" max="16384" width="14.28515625" style="102"/>
  </cols>
  <sheetData>
    <row r="1" spans="2:6" ht="24" customHeight="1" thickBot="1">
      <c r="B1" s="500" t="s">
        <v>78</v>
      </c>
      <c r="C1" s="501"/>
      <c r="D1" s="501"/>
      <c r="E1" s="501"/>
      <c r="F1" s="502"/>
    </row>
    <row r="2" spans="2:6" ht="16.5" thickBot="1">
      <c r="B2" s="103"/>
      <c r="C2" s="103"/>
      <c r="D2" s="103"/>
      <c r="E2" s="103"/>
      <c r="F2" s="103"/>
    </row>
    <row r="3" spans="2:6" ht="16.5" thickBot="1">
      <c r="B3" s="504" t="s">
        <v>64</v>
      </c>
      <c r="C3" s="505"/>
      <c r="D3" s="505"/>
      <c r="E3" s="115" t="s">
        <v>65</v>
      </c>
      <c r="F3" s="116" t="s">
        <v>66</v>
      </c>
    </row>
    <row r="4" spans="2:6" ht="31.5">
      <c r="B4" s="506" t="s">
        <v>67</v>
      </c>
      <c r="C4" s="508" t="s">
        <v>13</v>
      </c>
      <c r="D4" s="104" t="s">
        <v>14</v>
      </c>
      <c r="E4" s="105" t="s">
        <v>68</v>
      </c>
      <c r="F4" s="106">
        <v>0.25</v>
      </c>
    </row>
    <row r="5" spans="2:6" ht="47.25">
      <c r="B5" s="507"/>
      <c r="C5" s="509"/>
      <c r="D5" s="107" t="s">
        <v>15</v>
      </c>
      <c r="E5" s="108" t="s">
        <v>69</v>
      </c>
      <c r="F5" s="109">
        <v>0.15</v>
      </c>
    </row>
    <row r="6" spans="2:6" ht="47.25">
      <c r="B6" s="507"/>
      <c r="C6" s="509"/>
      <c r="D6" s="107" t="s">
        <v>16</v>
      </c>
      <c r="E6" s="108" t="s">
        <v>70</v>
      </c>
      <c r="F6" s="109">
        <v>0.1</v>
      </c>
    </row>
    <row r="7" spans="2:6" ht="63">
      <c r="B7" s="507"/>
      <c r="C7" s="509" t="s">
        <v>17</v>
      </c>
      <c r="D7" s="107" t="s">
        <v>10</v>
      </c>
      <c r="E7" s="108" t="s">
        <v>71</v>
      </c>
      <c r="F7" s="109">
        <v>0.25</v>
      </c>
    </row>
    <row r="8" spans="2:6" ht="31.5">
      <c r="B8" s="507"/>
      <c r="C8" s="509"/>
      <c r="D8" s="107" t="s">
        <v>9</v>
      </c>
      <c r="E8" s="108" t="s">
        <v>72</v>
      </c>
      <c r="F8" s="109">
        <v>0.15</v>
      </c>
    </row>
    <row r="9" spans="2:6" ht="47.25">
      <c r="B9" s="507" t="s">
        <v>161</v>
      </c>
      <c r="C9" s="509" t="s">
        <v>18</v>
      </c>
      <c r="D9" s="107" t="s">
        <v>19</v>
      </c>
      <c r="E9" s="108" t="s">
        <v>73</v>
      </c>
      <c r="F9" s="110" t="s">
        <v>74</v>
      </c>
    </row>
    <row r="10" spans="2:6" ht="63">
      <c r="B10" s="507"/>
      <c r="C10" s="509"/>
      <c r="D10" s="107" t="s">
        <v>20</v>
      </c>
      <c r="E10" s="108" t="s">
        <v>75</v>
      </c>
      <c r="F10" s="110" t="s">
        <v>74</v>
      </c>
    </row>
    <row r="11" spans="2:6" ht="47.25">
      <c r="B11" s="507"/>
      <c r="C11" s="509" t="s">
        <v>21</v>
      </c>
      <c r="D11" s="107" t="s">
        <v>22</v>
      </c>
      <c r="E11" s="108" t="s">
        <v>76</v>
      </c>
      <c r="F11" s="110" t="s">
        <v>74</v>
      </c>
    </row>
    <row r="12" spans="2:6" ht="47.25">
      <c r="B12" s="507"/>
      <c r="C12" s="509"/>
      <c r="D12" s="107" t="s">
        <v>23</v>
      </c>
      <c r="E12" s="108" t="s">
        <v>77</v>
      </c>
      <c r="F12" s="110" t="s">
        <v>74</v>
      </c>
    </row>
    <row r="13" spans="2:6" ht="31.5">
      <c r="B13" s="507"/>
      <c r="C13" s="509" t="s">
        <v>24</v>
      </c>
      <c r="D13" s="107" t="s">
        <v>119</v>
      </c>
      <c r="E13" s="108" t="s">
        <v>122</v>
      </c>
      <c r="F13" s="110" t="s">
        <v>74</v>
      </c>
    </row>
    <row r="14" spans="2:6" ht="32.25" thickBot="1">
      <c r="B14" s="510"/>
      <c r="C14" s="511"/>
      <c r="D14" s="111" t="s">
        <v>120</v>
      </c>
      <c r="E14" s="112" t="s">
        <v>121</v>
      </c>
      <c r="F14" s="113" t="s">
        <v>74</v>
      </c>
    </row>
    <row r="15" spans="2:6" ht="49.5" customHeight="1">
      <c r="B15" s="503" t="s">
        <v>158</v>
      </c>
      <c r="C15" s="503"/>
      <c r="D15" s="503"/>
      <c r="E15" s="503"/>
      <c r="F15" s="503"/>
    </row>
    <row r="16" spans="2:6" ht="27" customHeight="1">
      <c r="B16" s="11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110" zoomScaleNormal="110" zoomScaleSheetLayoutView="90" workbookViewId="0">
      <selection activeCell="C4" sqref="C4"/>
    </sheetView>
  </sheetViews>
  <sheetFormatPr baseColWidth="10" defaultRowHeight="15"/>
  <cols>
    <col min="1" max="1" width="1.42578125" style="22" customWidth="1"/>
    <col min="2" max="2" width="4.7109375" style="22" bestFit="1" customWidth="1"/>
    <col min="3" max="3" width="33.85546875" style="22" customWidth="1"/>
    <col min="4" max="4" width="4.7109375" style="141" bestFit="1" customWidth="1"/>
    <col min="5" max="5" width="36" style="22" customWidth="1"/>
    <col min="6" max="6" width="3.28515625" style="22" customWidth="1"/>
    <col min="7" max="7" width="4.85546875" style="142" bestFit="1" customWidth="1"/>
    <col min="8" max="8" width="36.28515625" style="22" customWidth="1"/>
    <col min="9" max="9" width="4.85546875" style="141" bestFit="1" customWidth="1"/>
    <col min="10" max="10" width="32" style="22" customWidth="1"/>
    <col min="257" max="257" width="1.42578125" customWidth="1"/>
    <col min="258" max="258" width="4.7109375" bestFit="1" customWidth="1"/>
    <col min="259" max="259" width="33.85546875" customWidth="1"/>
    <col min="260" max="260" width="4.7109375" bestFit="1" customWidth="1"/>
    <col min="261" max="261" width="36" customWidth="1"/>
    <col min="262" max="262" width="3.28515625" customWidth="1"/>
    <col min="263" max="263" width="4.85546875" bestFit="1" customWidth="1"/>
    <col min="264" max="264" width="36.28515625" customWidth="1"/>
    <col min="265" max="265" width="4.85546875" bestFit="1" customWidth="1"/>
    <col min="266" max="266" width="32" customWidth="1"/>
    <col min="513" max="513" width="1.42578125" customWidth="1"/>
    <col min="514" max="514" width="4.7109375" bestFit="1" customWidth="1"/>
    <col min="515" max="515" width="33.85546875" customWidth="1"/>
    <col min="516" max="516" width="4.7109375" bestFit="1" customWidth="1"/>
    <col min="517" max="517" width="36" customWidth="1"/>
    <col min="518" max="518" width="3.28515625" customWidth="1"/>
    <col min="519" max="519" width="4.85546875" bestFit="1" customWidth="1"/>
    <col min="520" max="520" width="36.28515625" customWidth="1"/>
    <col min="521" max="521" width="4.85546875" bestFit="1" customWidth="1"/>
    <col min="522" max="522" width="32" customWidth="1"/>
    <col min="769" max="769" width="1.42578125" customWidth="1"/>
    <col min="770" max="770" width="4.7109375" bestFit="1" customWidth="1"/>
    <col min="771" max="771" width="33.85546875" customWidth="1"/>
    <col min="772" max="772" width="4.7109375" bestFit="1" customWidth="1"/>
    <col min="773" max="773" width="36" customWidth="1"/>
    <col min="774" max="774" width="3.28515625" customWidth="1"/>
    <col min="775" max="775" width="4.85546875" bestFit="1" customWidth="1"/>
    <col min="776" max="776" width="36.28515625" customWidth="1"/>
    <col min="777" max="777" width="4.85546875" bestFit="1" customWidth="1"/>
    <col min="778" max="778" width="32" customWidth="1"/>
    <col min="1025" max="1025" width="1.42578125" customWidth="1"/>
    <col min="1026" max="1026" width="4.7109375" bestFit="1" customWidth="1"/>
    <col min="1027" max="1027" width="33.85546875" customWidth="1"/>
    <col min="1028" max="1028" width="4.7109375" bestFit="1" customWidth="1"/>
    <col min="1029" max="1029" width="36" customWidth="1"/>
    <col min="1030" max="1030" width="3.28515625" customWidth="1"/>
    <col min="1031" max="1031" width="4.85546875" bestFit="1" customWidth="1"/>
    <col min="1032" max="1032" width="36.28515625" customWidth="1"/>
    <col min="1033" max="1033" width="4.85546875" bestFit="1" customWidth="1"/>
    <col min="1034" max="1034" width="32" customWidth="1"/>
    <col min="1281" max="1281" width="1.42578125" customWidth="1"/>
    <col min="1282" max="1282" width="4.7109375" bestFit="1" customWidth="1"/>
    <col min="1283" max="1283" width="33.85546875" customWidth="1"/>
    <col min="1284" max="1284" width="4.7109375" bestFit="1" customWidth="1"/>
    <col min="1285" max="1285" width="36" customWidth="1"/>
    <col min="1286" max="1286" width="3.28515625" customWidth="1"/>
    <col min="1287" max="1287" width="4.85546875" bestFit="1" customWidth="1"/>
    <col min="1288" max="1288" width="36.28515625" customWidth="1"/>
    <col min="1289" max="1289" width="4.85546875" bestFit="1" customWidth="1"/>
    <col min="1290" max="1290" width="32" customWidth="1"/>
    <col min="1537" max="1537" width="1.42578125" customWidth="1"/>
    <col min="1538" max="1538" width="4.7109375" bestFit="1" customWidth="1"/>
    <col min="1539" max="1539" width="33.85546875" customWidth="1"/>
    <col min="1540" max="1540" width="4.7109375" bestFit="1" customWidth="1"/>
    <col min="1541" max="1541" width="36" customWidth="1"/>
    <col min="1542" max="1542" width="3.28515625" customWidth="1"/>
    <col min="1543" max="1543" width="4.85546875" bestFit="1" customWidth="1"/>
    <col min="1544" max="1544" width="36.28515625" customWidth="1"/>
    <col min="1545" max="1545" width="4.85546875" bestFit="1" customWidth="1"/>
    <col min="1546" max="1546" width="32" customWidth="1"/>
    <col min="1793" max="1793" width="1.42578125" customWidth="1"/>
    <col min="1794" max="1794" width="4.7109375" bestFit="1" customWidth="1"/>
    <col min="1795" max="1795" width="33.85546875" customWidth="1"/>
    <col min="1796" max="1796" width="4.7109375" bestFit="1" customWidth="1"/>
    <col min="1797" max="1797" width="36" customWidth="1"/>
    <col min="1798" max="1798" width="3.28515625" customWidth="1"/>
    <col min="1799" max="1799" width="4.85546875" bestFit="1" customWidth="1"/>
    <col min="1800" max="1800" width="36.28515625" customWidth="1"/>
    <col min="1801" max="1801" width="4.85546875" bestFit="1" customWidth="1"/>
    <col min="1802" max="1802" width="32" customWidth="1"/>
    <col min="2049" max="2049" width="1.42578125" customWidth="1"/>
    <col min="2050" max="2050" width="4.7109375" bestFit="1" customWidth="1"/>
    <col min="2051" max="2051" width="33.85546875" customWidth="1"/>
    <col min="2052" max="2052" width="4.7109375" bestFit="1" customWidth="1"/>
    <col min="2053" max="2053" width="36" customWidth="1"/>
    <col min="2054" max="2054" width="3.28515625" customWidth="1"/>
    <col min="2055" max="2055" width="4.85546875" bestFit="1" customWidth="1"/>
    <col min="2056" max="2056" width="36.28515625" customWidth="1"/>
    <col min="2057" max="2057" width="4.85546875" bestFit="1" customWidth="1"/>
    <col min="2058" max="2058" width="32" customWidth="1"/>
    <col min="2305" max="2305" width="1.42578125" customWidth="1"/>
    <col min="2306" max="2306" width="4.7109375" bestFit="1" customWidth="1"/>
    <col min="2307" max="2307" width="33.85546875" customWidth="1"/>
    <col min="2308" max="2308" width="4.7109375" bestFit="1" customWidth="1"/>
    <col min="2309" max="2309" width="36" customWidth="1"/>
    <col min="2310" max="2310" width="3.28515625" customWidth="1"/>
    <col min="2311" max="2311" width="4.85546875" bestFit="1" customWidth="1"/>
    <col min="2312" max="2312" width="36.28515625" customWidth="1"/>
    <col min="2313" max="2313" width="4.85546875" bestFit="1" customWidth="1"/>
    <col min="2314" max="2314" width="32" customWidth="1"/>
    <col min="2561" max="2561" width="1.42578125" customWidth="1"/>
    <col min="2562" max="2562" width="4.7109375" bestFit="1" customWidth="1"/>
    <col min="2563" max="2563" width="33.85546875" customWidth="1"/>
    <col min="2564" max="2564" width="4.7109375" bestFit="1" customWidth="1"/>
    <col min="2565" max="2565" width="36" customWidth="1"/>
    <col min="2566" max="2566" width="3.28515625" customWidth="1"/>
    <col min="2567" max="2567" width="4.85546875" bestFit="1" customWidth="1"/>
    <col min="2568" max="2568" width="36.28515625" customWidth="1"/>
    <col min="2569" max="2569" width="4.85546875" bestFit="1" customWidth="1"/>
    <col min="2570" max="2570" width="32" customWidth="1"/>
    <col min="2817" max="2817" width="1.42578125" customWidth="1"/>
    <col min="2818" max="2818" width="4.7109375" bestFit="1" customWidth="1"/>
    <col min="2819" max="2819" width="33.85546875" customWidth="1"/>
    <col min="2820" max="2820" width="4.7109375" bestFit="1" customWidth="1"/>
    <col min="2821" max="2821" width="36" customWidth="1"/>
    <col min="2822" max="2822" width="3.28515625" customWidth="1"/>
    <col min="2823" max="2823" width="4.85546875" bestFit="1" customWidth="1"/>
    <col min="2824" max="2824" width="36.28515625" customWidth="1"/>
    <col min="2825" max="2825" width="4.85546875" bestFit="1" customWidth="1"/>
    <col min="2826" max="2826" width="32" customWidth="1"/>
    <col min="3073" max="3073" width="1.42578125" customWidth="1"/>
    <col min="3074" max="3074" width="4.7109375" bestFit="1" customWidth="1"/>
    <col min="3075" max="3075" width="33.85546875" customWidth="1"/>
    <col min="3076" max="3076" width="4.7109375" bestFit="1" customWidth="1"/>
    <col min="3077" max="3077" width="36" customWidth="1"/>
    <col min="3078" max="3078" width="3.28515625" customWidth="1"/>
    <col min="3079" max="3079" width="4.85546875" bestFit="1" customWidth="1"/>
    <col min="3080" max="3080" width="36.28515625" customWidth="1"/>
    <col min="3081" max="3081" width="4.85546875" bestFit="1" customWidth="1"/>
    <col min="3082" max="3082" width="32" customWidth="1"/>
    <col min="3329" max="3329" width="1.42578125" customWidth="1"/>
    <col min="3330" max="3330" width="4.7109375" bestFit="1" customWidth="1"/>
    <col min="3331" max="3331" width="33.85546875" customWidth="1"/>
    <col min="3332" max="3332" width="4.7109375" bestFit="1" customWidth="1"/>
    <col min="3333" max="3333" width="36" customWidth="1"/>
    <col min="3334" max="3334" width="3.28515625" customWidth="1"/>
    <col min="3335" max="3335" width="4.85546875" bestFit="1" customWidth="1"/>
    <col min="3336" max="3336" width="36.28515625" customWidth="1"/>
    <col min="3337" max="3337" width="4.85546875" bestFit="1" customWidth="1"/>
    <col min="3338" max="3338" width="32" customWidth="1"/>
    <col min="3585" max="3585" width="1.42578125" customWidth="1"/>
    <col min="3586" max="3586" width="4.7109375" bestFit="1" customWidth="1"/>
    <col min="3587" max="3587" width="33.85546875" customWidth="1"/>
    <col min="3588" max="3588" width="4.7109375" bestFit="1" customWidth="1"/>
    <col min="3589" max="3589" width="36" customWidth="1"/>
    <col min="3590" max="3590" width="3.28515625" customWidth="1"/>
    <col min="3591" max="3591" width="4.85546875" bestFit="1" customWidth="1"/>
    <col min="3592" max="3592" width="36.28515625" customWidth="1"/>
    <col min="3593" max="3593" width="4.85546875" bestFit="1" customWidth="1"/>
    <col min="3594" max="3594" width="32" customWidth="1"/>
    <col min="3841" max="3841" width="1.42578125" customWidth="1"/>
    <col min="3842" max="3842" width="4.7109375" bestFit="1" customWidth="1"/>
    <col min="3843" max="3843" width="33.85546875" customWidth="1"/>
    <col min="3844" max="3844" width="4.7109375" bestFit="1" customWidth="1"/>
    <col min="3845" max="3845" width="36" customWidth="1"/>
    <col min="3846" max="3846" width="3.28515625" customWidth="1"/>
    <col min="3847" max="3847" width="4.85546875" bestFit="1" customWidth="1"/>
    <col min="3848" max="3848" width="36.28515625" customWidth="1"/>
    <col min="3849" max="3849" width="4.85546875" bestFit="1" customWidth="1"/>
    <col min="3850" max="3850" width="32" customWidth="1"/>
    <col min="4097" max="4097" width="1.42578125" customWidth="1"/>
    <col min="4098" max="4098" width="4.7109375" bestFit="1" customWidth="1"/>
    <col min="4099" max="4099" width="33.85546875" customWidth="1"/>
    <col min="4100" max="4100" width="4.7109375" bestFit="1" customWidth="1"/>
    <col min="4101" max="4101" width="36" customWidth="1"/>
    <col min="4102" max="4102" width="3.28515625" customWidth="1"/>
    <col min="4103" max="4103" width="4.85546875" bestFit="1" customWidth="1"/>
    <col min="4104" max="4104" width="36.28515625" customWidth="1"/>
    <col min="4105" max="4105" width="4.85546875" bestFit="1" customWidth="1"/>
    <col min="4106" max="4106" width="32" customWidth="1"/>
    <col min="4353" max="4353" width="1.42578125" customWidth="1"/>
    <col min="4354" max="4354" width="4.7109375" bestFit="1" customWidth="1"/>
    <col min="4355" max="4355" width="33.85546875" customWidth="1"/>
    <col min="4356" max="4356" width="4.7109375" bestFit="1" customWidth="1"/>
    <col min="4357" max="4357" width="36" customWidth="1"/>
    <col min="4358" max="4358" width="3.28515625" customWidth="1"/>
    <col min="4359" max="4359" width="4.85546875" bestFit="1" customWidth="1"/>
    <col min="4360" max="4360" width="36.28515625" customWidth="1"/>
    <col min="4361" max="4361" width="4.85546875" bestFit="1" customWidth="1"/>
    <col min="4362" max="4362" width="32" customWidth="1"/>
    <col min="4609" max="4609" width="1.42578125" customWidth="1"/>
    <col min="4610" max="4610" width="4.7109375" bestFit="1" customWidth="1"/>
    <col min="4611" max="4611" width="33.85546875" customWidth="1"/>
    <col min="4612" max="4612" width="4.7109375" bestFit="1" customWidth="1"/>
    <col min="4613" max="4613" width="36" customWidth="1"/>
    <col min="4614" max="4614" width="3.28515625" customWidth="1"/>
    <col min="4615" max="4615" width="4.85546875" bestFit="1" customWidth="1"/>
    <col min="4616" max="4616" width="36.28515625" customWidth="1"/>
    <col min="4617" max="4617" width="4.85546875" bestFit="1" customWidth="1"/>
    <col min="4618" max="4618" width="32" customWidth="1"/>
    <col min="4865" max="4865" width="1.42578125" customWidth="1"/>
    <col min="4866" max="4866" width="4.7109375" bestFit="1" customWidth="1"/>
    <col min="4867" max="4867" width="33.85546875" customWidth="1"/>
    <col min="4868" max="4868" width="4.7109375" bestFit="1" customWidth="1"/>
    <col min="4869" max="4869" width="36" customWidth="1"/>
    <col min="4870" max="4870" width="3.28515625" customWidth="1"/>
    <col min="4871" max="4871" width="4.85546875" bestFit="1" customWidth="1"/>
    <col min="4872" max="4872" width="36.28515625" customWidth="1"/>
    <col min="4873" max="4873" width="4.85546875" bestFit="1" customWidth="1"/>
    <col min="4874" max="4874" width="32" customWidth="1"/>
    <col min="5121" max="5121" width="1.42578125" customWidth="1"/>
    <col min="5122" max="5122" width="4.7109375" bestFit="1" customWidth="1"/>
    <col min="5123" max="5123" width="33.85546875" customWidth="1"/>
    <col min="5124" max="5124" width="4.7109375" bestFit="1" customWidth="1"/>
    <col min="5125" max="5125" width="36" customWidth="1"/>
    <col min="5126" max="5126" width="3.28515625" customWidth="1"/>
    <col min="5127" max="5127" width="4.85546875" bestFit="1" customWidth="1"/>
    <col min="5128" max="5128" width="36.28515625" customWidth="1"/>
    <col min="5129" max="5129" width="4.85546875" bestFit="1" customWidth="1"/>
    <col min="5130" max="5130" width="32" customWidth="1"/>
    <col min="5377" max="5377" width="1.42578125" customWidth="1"/>
    <col min="5378" max="5378" width="4.7109375" bestFit="1" customWidth="1"/>
    <col min="5379" max="5379" width="33.85546875" customWidth="1"/>
    <col min="5380" max="5380" width="4.7109375" bestFit="1" customWidth="1"/>
    <col min="5381" max="5381" width="36" customWidth="1"/>
    <col min="5382" max="5382" width="3.28515625" customWidth="1"/>
    <col min="5383" max="5383" width="4.85546875" bestFit="1" customWidth="1"/>
    <col min="5384" max="5384" width="36.28515625" customWidth="1"/>
    <col min="5385" max="5385" width="4.85546875" bestFit="1" customWidth="1"/>
    <col min="5386" max="5386" width="32" customWidth="1"/>
    <col min="5633" max="5633" width="1.42578125" customWidth="1"/>
    <col min="5634" max="5634" width="4.7109375" bestFit="1" customWidth="1"/>
    <col min="5635" max="5635" width="33.85546875" customWidth="1"/>
    <col min="5636" max="5636" width="4.7109375" bestFit="1" customWidth="1"/>
    <col min="5637" max="5637" width="36" customWidth="1"/>
    <col min="5638" max="5638" width="3.28515625" customWidth="1"/>
    <col min="5639" max="5639" width="4.85546875" bestFit="1" customWidth="1"/>
    <col min="5640" max="5640" width="36.28515625" customWidth="1"/>
    <col min="5641" max="5641" width="4.85546875" bestFit="1" customWidth="1"/>
    <col min="5642" max="5642" width="32" customWidth="1"/>
    <col min="5889" max="5889" width="1.42578125" customWidth="1"/>
    <col min="5890" max="5890" width="4.7109375" bestFit="1" customWidth="1"/>
    <col min="5891" max="5891" width="33.85546875" customWidth="1"/>
    <col min="5892" max="5892" width="4.7109375" bestFit="1" customWidth="1"/>
    <col min="5893" max="5893" width="36" customWidth="1"/>
    <col min="5894" max="5894" width="3.28515625" customWidth="1"/>
    <col min="5895" max="5895" width="4.85546875" bestFit="1" customWidth="1"/>
    <col min="5896" max="5896" width="36.28515625" customWidth="1"/>
    <col min="5897" max="5897" width="4.85546875" bestFit="1" customWidth="1"/>
    <col min="5898" max="5898" width="32" customWidth="1"/>
    <col min="6145" max="6145" width="1.42578125" customWidth="1"/>
    <col min="6146" max="6146" width="4.7109375" bestFit="1" customWidth="1"/>
    <col min="6147" max="6147" width="33.85546875" customWidth="1"/>
    <col min="6148" max="6148" width="4.7109375" bestFit="1" customWidth="1"/>
    <col min="6149" max="6149" width="36" customWidth="1"/>
    <col min="6150" max="6150" width="3.28515625" customWidth="1"/>
    <col min="6151" max="6151" width="4.85546875" bestFit="1" customWidth="1"/>
    <col min="6152" max="6152" width="36.28515625" customWidth="1"/>
    <col min="6153" max="6153" width="4.85546875" bestFit="1" customWidth="1"/>
    <col min="6154" max="6154" width="32" customWidth="1"/>
    <col min="6401" max="6401" width="1.42578125" customWidth="1"/>
    <col min="6402" max="6402" width="4.7109375" bestFit="1" customWidth="1"/>
    <col min="6403" max="6403" width="33.85546875" customWidth="1"/>
    <col min="6404" max="6404" width="4.7109375" bestFit="1" customWidth="1"/>
    <col min="6405" max="6405" width="36" customWidth="1"/>
    <col min="6406" max="6406" width="3.28515625" customWidth="1"/>
    <col min="6407" max="6407" width="4.85546875" bestFit="1" customWidth="1"/>
    <col min="6408" max="6408" width="36.28515625" customWidth="1"/>
    <col min="6409" max="6409" width="4.85546875" bestFit="1" customWidth="1"/>
    <col min="6410" max="6410" width="32" customWidth="1"/>
    <col min="6657" max="6657" width="1.42578125" customWidth="1"/>
    <col min="6658" max="6658" width="4.7109375" bestFit="1" customWidth="1"/>
    <col min="6659" max="6659" width="33.85546875" customWidth="1"/>
    <col min="6660" max="6660" width="4.7109375" bestFit="1" customWidth="1"/>
    <col min="6661" max="6661" width="36" customWidth="1"/>
    <col min="6662" max="6662" width="3.28515625" customWidth="1"/>
    <col min="6663" max="6663" width="4.85546875" bestFit="1" customWidth="1"/>
    <col min="6664" max="6664" width="36.28515625" customWidth="1"/>
    <col min="6665" max="6665" width="4.85546875" bestFit="1" customWidth="1"/>
    <col min="6666" max="6666" width="32" customWidth="1"/>
    <col min="6913" max="6913" width="1.42578125" customWidth="1"/>
    <col min="6914" max="6914" width="4.7109375" bestFit="1" customWidth="1"/>
    <col min="6915" max="6915" width="33.85546875" customWidth="1"/>
    <col min="6916" max="6916" width="4.7109375" bestFit="1" customWidth="1"/>
    <col min="6917" max="6917" width="36" customWidth="1"/>
    <col min="6918" max="6918" width="3.28515625" customWidth="1"/>
    <col min="6919" max="6919" width="4.85546875" bestFit="1" customWidth="1"/>
    <col min="6920" max="6920" width="36.28515625" customWidth="1"/>
    <col min="6921" max="6921" width="4.85546875" bestFit="1" customWidth="1"/>
    <col min="6922" max="6922" width="32" customWidth="1"/>
    <col min="7169" max="7169" width="1.42578125" customWidth="1"/>
    <col min="7170" max="7170" width="4.7109375" bestFit="1" customWidth="1"/>
    <col min="7171" max="7171" width="33.85546875" customWidth="1"/>
    <col min="7172" max="7172" width="4.7109375" bestFit="1" customWidth="1"/>
    <col min="7173" max="7173" width="36" customWidth="1"/>
    <col min="7174" max="7174" width="3.28515625" customWidth="1"/>
    <col min="7175" max="7175" width="4.85546875" bestFit="1" customWidth="1"/>
    <col min="7176" max="7176" width="36.28515625" customWidth="1"/>
    <col min="7177" max="7177" width="4.85546875" bestFit="1" customWidth="1"/>
    <col min="7178" max="7178" width="32" customWidth="1"/>
    <col min="7425" max="7425" width="1.42578125" customWidth="1"/>
    <col min="7426" max="7426" width="4.7109375" bestFit="1" customWidth="1"/>
    <col min="7427" max="7427" width="33.85546875" customWidth="1"/>
    <col min="7428" max="7428" width="4.7109375" bestFit="1" customWidth="1"/>
    <col min="7429" max="7429" width="36" customWidth="1"/>
    <col min="7430" max="7430" width="3.28515625" customWidth="1"/>
    <col min="7431" max="7431" width="4.85546875" bestFit="1" customWidth="1"/>
    <col min="7432" max="7432" width="36.28515625" customWidth="1"/>
    <col min="7433" max="7433" width="4.85546875" bestFit="1" customWidth="1"/>
    <col min="7434" max="7434" width="32" customWidth="1"/>
    <col min="7681" max="7681" width="1.42578125" customWidth="1"/>
    <col min="7682" max="7682" width="4.7109375" bestFit="1" customWidth="1"/>
    <col min="7683" max="7683" width="33.85546875" customWidth="1"/>
    <col min="7684" max="7684" width="4.7109375" bestFit="1" customWidth="1"/>
    <col min="7685" max="7685" width="36" customWidth="1"/>
    <col min="7686" max="7686" width="3.28515625" customWidth="1"/>
    <col min="7687" max="7687" width="4.85546875" bestFit="1" customWidth="1"/>
    <col min="7688" max="7688" width="36.28515625" customWidth="1"/>
    <col min="7689" max="7689" width="4.85546875" bestFit="1" customWidth="1"/>
    <col min="7690" max="7690" width="32" customWidth="1"/>
    <col min="7937" max="7937" width="1.42578125" customWidth="1"/>
    <col min="7938" max="7938" width="4.7109375" bestFit="1" customWidth="1"/>
    <col min="7939" max="7939" width="33.85546875" customWidth="1"/>
    <col min="7940" max="7940" width="4.7109375" bestFit="1" customWidth="1"/>
    <col min="7941" max="7941" width="36" customWidth="1"/>
    <col min="7942" max="7942" width="3.28515625" customWidth="1"/>
    <col min="7943" max="7943" width="4.85546875" bestFit="1" customWidth="1"/>
    <col min="7944" max="7944" width="36.28515625" customWidth="1"/>
    <col min="7945" max="7945" width="4.85546875" bestFit="1" customWidth="1"/>
    <col min="7946" max="7946" width="32" customWidth="1"/>
    <col min="8193" max="8193" width="1.42578125" customWidth="1"/>
    <col min="8194" max="8194" width="4.7109375" bestFit="1" customWidth="1"/>
    <col min="8195" max="8195" width="33.85546875" customWidth="1"/>
    <col min="8196" max="8196" width="4.7109375" bestFit="1" customWidth="1"/>
    <col min="8197" max="8197" width="36" customWidth="1"/>
    <col min="8198" max="8198" width="3.28515625" customWidth="1"/>
    <col min="8199" max="8199" width="4.85546875" bestFit="1" customWidth="1"/>
    <col min="8200" max="8200" width="36.28515625" customWidth="1"/>
    <col min="8201" max="8201" width="4.85546875" bestFit="1" customWidth="1"/>
    <col min="8202" max="8202" width="32" customWidth="1"/>
    <col min="8449" max="8449" width="1.42578125" customWidth="1"/>
    <col min="8450" max="8450" width="4.7109375" bestFit="1" customWidth="1"/>
    <col min="8451" max="8451" width="33.85546875" customWidth="1"/>
    <col min="8452" max="8452" width="4.7109375" bestFit="1" customWidth="1"/>
    <col min="8453" max="8453" width="36" customWidth="1"/>
    <col min="8454" max="8454" width="3.28515625" customWidth="1"/>
    <col min="8455" max="8455" width="4.85546875" bestFit="1" customWidth="1"/>
    <col min="8456" max="8456" width="36.28515625" customWidth="1"/>
    <col min="8457" max="8457" width="4.85546875" bestFit="1" customWidth="1"/>
    <col min="8458" max="8458" width="32" customWidth="1"/>
    <col min="8705" max="8705" width="1.42578125" customWidth="1"/>
    <col min="8706" max="8706" width="4.7109375" bestFit="1" customWidth="1"/>
    <col min="8707" max="8707" width="33.85546875" customWidth="1"/>
    <col min="8708" max="8708" width="4.7109375" bestFit="1" customWidth="1"/>
    <col min="8709" max="8709" width="36" customWidth="1"/>
    <col min="8710" max="8710" width="3.28515625" customWidth="1"/>
    <col min="8711" max="8711" width="4.85546875" bestFit="1" customWidth="1"/>
    <col min="8712" max="8712" width="36.28515625" customWidth="1"/>
    <col min="8713" max="8713" width="4.85546875" bestFit="1" customWidth="1"/>
    <col min="8714" max="8714" width="32" customWidth="1"/>
    <col min="8961" max="8961" width="1.42578125" customWidth="1"/>
    <col min="8962" max="8962" width="4.7109375" bestFit="1" customWidth="1"/>
    <col min="8963" max="8963" width="33.85546875" customWidth="1"/>
    <col min="8964" max="8964" width="4.7109375" bestFit="1" customWidth="1"/>
    <col min="8965" max="8965" width="36" customWidth="1"/>
    <col min="8966" max="8966" width="3.28515625" customWidth="1"/>
    <col min="8967" max="8967" width="4.85546875" bestFit="1" customWidth="1"/>
    <col min="8968" max="8968" width="36.28515625" customWidth="1"/>
    <col min="8969" max="8969" width="4.85546875" bestFit="1" customWidth="1"/>
    <col min="8970" max="8970" width="32" customWidth="1"/>
    <col min="9217" max="9217" width="1.42578125" customWidth="1"/>
    <col min="9218" max="9218" width="4.7109375" bestFit="1" customWidth="1"/>
    <col min="9219" max="9219" width="33.85546875" customWidth="1"/>
    <col min="9220" max="9220" width="4.7109375" bestFit="1" customWidth="1"/>
    <col min="9221" max="9221" width="36" customWidth="1"/>
    <col min="9222" max="9222" width="3.28515625" customWidth="1"/>
    <col min="9223" max="9223" width="4.85546875" bestFit="1" customWidth="1"/>
    <col min="9224" max="9224" width="36.28515625" customWidth="1"/>
    <col min="9225" max="9225" width="4.85546875" bestFit="1" customWidth="1"/>
    <col min="9226" max="9226" width="32" customWidth="1"/>
    <col min="9473" max="9473" width="1.42578125" customWidth="1"/>
    <col min="9474" max="9474" width="4.7109375" bestFit="1" customWidth="1"/>
    <col min="9475" max="9475" width="33.85546875" customWidth="1"/>
    <col min="9476" max="9476" width="4.7109375" bestFit="1" customWidth="1"/>
    <col min="9477" max="9477" width="36" customWidth="1"/>
    <col min="9478" max="9478" width="3.28515625" customWidth="1"/>
    <col min="9479" max="9479" width="4.85546875" bestFit="1" customWidth="1"/>
    <col min="9480" max="9480" width="36.28515625" customWidth="1"/>
    <col min="9481" max="9481" width="4.85546875" bestFit="1" customWidth="1"/>
    <col min="9482" max="9482" width="32" customWidth="1"/>
    <col min="9729" max="9729" width="1.42578125" customWidth="1"/>
    <col min="9730" max="9730" width="4.7109375" bestFit="1" customWidth="1"/>
    <col min="9731" max="9731" width="33.85546875" customWidth="1"/>
    <col min="9732" max="9732" width="4.7109375" bestFit="1" customWidth="1"/>
    <col min="9733" max="9733" width="36" customWidth="1"/>
    <col min="9734" max="9734" width="3.28515625" customWidth="1"/>
    <col min="9735" max="9735" width="4.85546875" bestFit="1" customWidth="1"/>
    <col min="9736" max="9736" width="36.28515625" customWidth="1"/>
    <col min="9737" max="9737" width="4.85546875" bestFit="1" customWidth="1"/>
    <col min="9738" max="9738" width="32" customWidth="1"/>
    <col min="9985" max="9985" width="1.42578125" customWidth="1"/>
    <col min="9986" max="9986" width="4.7109375" bestFit="1" customWidth="1"/>
    <col min="9987" max="9987" width="33.85546875" customWidth="1"/>
    <col min="9988" max="9988" width="4.7109375" bestFit="1" customWidth="1"/>
    <col min="9989" max="9989" width="36" customWidth="1"/>
    <col min="9990" max="9990" width="3.28515625" customWidth="1"/>
    <col min="9991" max="9991" width="4.85546875" bestFit="1" customWidth="1"/>
    <col min="9992" max="9992" width="36.28515625" customWidth="1"/>
    <col min="9993" max="9993" width="4.85546875" bestFit="1" customWidth="1"/>
    <col min="9994" max="9994" width="32" customWidth="1"/>
    <col min="10241" max="10241" width="1.42578125" customWidth="1"/>
    <col min="10242" max="10242" width="4.7109375" bestFit="1" customWidth="1"/>
    <col min="10243" max="10243" width="33.85546875" customWidth="1"/>
    <col min="10244" max="10244" width="4.7109375" bestFit="1" customWidth="1"/>
    <col min="10245" max="10245" width="36" customWidth="1"/>
    <col min="10246" max="10246" width="3.28515625" customWidth="1"/>
    <col min="10247" max="10247" width="4.85546875" bestFit="1" customWidth="1"/>
    <col min="10248" max="10248" width="36.28515625" customWidth="1"/>
    <col min="10249" max="10249" width="4.85546875" bestFit="1" customWidth="1"/>
    <col min="10250" max="10250" width="32" customWidth="1"/>
    <col min="10497" max="10497" width="1.42578125" customWidth="1"/>
    <col min="10498" max="10498" width="4.7109375" bestFit="1" customWidth="1"/>
    <col min="10499" max="10499" width="33.85546875" customWidth="1"/>
    <col min="10500" max="10500" width="4.7109375" bestFit="1" customWidth="1"/>
    <col min="10501" max="10501" width="36" customWidth="1"/>
    <col min="10502" max="10502" width="3.28515625" customWidth="1"/>
    <col min="10503" max="10503" width="4.85546875" bestFit="1" customWidth="1"/>
    <col min="10504" max="10504" width="36.28515625" customWidth="1"/>
    <col min="10505" max="10505" width="4.85546875" bestFit="1" customWidth="1"/>
    <col min="10506" max="10506" width="32" customWidth="1"/>
    <col min="10753" max="10753" width="1.42578125" customWidth="1"/>
    <col min="10754" max="10754" width="4.7109375" bestFit="1" customWidth="1"/>
    <col min="10755" max="10755" width="33.85546875" customWidth="1"/>
    <col min="10756" max="10756" width="4.7109375" bestFit="1" customWidth="1"/>
    <col min="10757" max="10757" width="36" customWidth="1"/>
    <col min="10758" max="10758" width="3.28515625" customWidth="1"/>
    <col min="10759" max="10759" width="4.85546875" bestFit="1" customWidth="1"/>
    <col min="10760" max="10760" width="36.28515625" customWidth="1"/>
    <col min="10761" max="10761" width="4.85546875" bestFit="1" customWidth="1"/>
    <col min="10762" max="10762" width="32" customWidth="1"/>
    <col min="11009" max="11009" width="1.42578125" customWidth="1"/>
    <col min="11010" max="11010" width="4.7109375" bestFit="1" customWidth="1"/>
    <col min="11011" max="11011" width="33.85546875" customWidth="1"/>
    <col min="11012" max="11012" width="4.7109375" bestFit="1" customWidth="1"/>
    <col min="11013" max="11013" width="36" customWidth="1"/>
    <col min="11014" max="11014" width="3.28515625" customWidth="1"/>
    <col min="11015" max="11015" width="4.85546875" bestFit="1" customWidth="1"/>
    <col min="11016" max="11016" width="36.28515625" customWidth="1"/>
    <col min="11017" max="11017" width="4.85546875" bestFit="1" customWidth="1"/>
    <col min="11018" max="11018" width="32" customWidth="1"/>
    <col min="11265" max="11265" width="1.42578125" customWidth="1"/>
    <col min="11266" max="11266" width="4.7109375" bestFit="1" customWidth="1"/>
    <col min="11267" max="11267" width="33.85546875" customWidth="1"/>
    <col min="11268" max="11268" width="4.7109375" bestFit="1" customWidth="1"/>
    <col min="11269" max="11269" width="36" customWidth="1"/>
    <col min="11270" max="11270" width="3.28515625" customWidth="1"/>
    <col min="11271" max="11271" width="4.85546875" bestFit="1" customWidth="1"/>
    <col min="11272" max="11272" width="36.28515625" customWidth="1"/>
    <col min="11273" max="11273" width="4.85546875" bestFit="1" customWidth="1"/>
    <col min="11274" max="11274" width="32" customWidth="1"/>
    <col min="11521" max="11521" width="1.42578125" customWidth="1"/>
    <col min="11522" max="11522" width="4.7109375" bestFit="1" customWidth="1"/>
    <col min="11523" max="11523" width="33.85546875" customWidth="1"/>
    <col min="11524" max="11524" width="4.7109375" bestFit="1" customWidth="1"/>
    <col min="11525" max="11525" width="36" customWidth="1"/>
    <col min="11526" max="11526" width="3.28515625" customWidth="1"/>
    <col min="11527" max="11527" width="4.85546875" bestFit="1" customWidth="1"/>
    <col min="11528" max="11528" width="36.28515625" customWidth="1"/>
    <col min="11529" max="11529" width="4.85546875" bestFit="1" customWidth="1"/>
    <col min="11530" max="11530" width="32" customWidth="1"/>
    <col min="11777" max="11777" width="1.42578125" customWidth="1"/>
    <col min="11778" max="11778" width="4.7109375" bestFit="1" customWidth="1"/>
    <col min="11779" max="11779" width="33.85546875" customWidth="1"/>
    <col min="11780" max="11780" width="4.7109375" bestFit="1" customWidth="1"/>
    <col min="11781" max="11781" width="36" customWidth="1"/>
    <col min="11782" max="11782" width="3.28515625" customWidth="1"/>
    <col min="11783" max="11783" width="4.85546875" bestFit="1" customWidth="1"/>
    <col min="11784" max="11784" width="36.28515625" customWidth="1"/>
    <col min="11785" max="11785" width="4.85546875" bestFit="1" customWidth="1"/>
    <col min="11786" max="11786" width="32" customWidth="1"/>
    <col min="12033" max="12033" width="1.42578125" customWidth="1"/>
    <col min="12034" max="12034" width="4.7109375" bestFit="1" customWidth="1"/>
    <col min="12035" max="12035" width="33.85546875" customWidth="1"/>
    <col min="12036" max="12036" width="4.7109375" bestFit="1" customWidth="1"/>
    <col min="12037" max="12037" width="36" customWidth="1"/>
    <col min="12038" max="12038" width="3.28515625" customWidth="1"/>
    <col min="12039" max="12039" width="4.85546875" bestFit="1" customWidth="1"/>
    <col min="12040" max="12040" width="36.28515625" customWidth="1"/>
    <col min="12041" max="12041" width="4.85546875" bestFit="1" customWidth="1"/>
    <col min="12042" max="12042" width="32" customWidth="1"/>
    <col min="12289" max="12289" width="1.42578125" customWidth="1"/>
    <col min="12290" max="12290" width="4.7109375" bestFit="1" customWidth="1"/>
    <col min="12291" max="12291" width="33.85546875" customWidth="1"/>
    <col min="12292" max="12292" width="4.7109375" bestFit="1" customWidth="1"/>
    <col min="12293" max="12293" width="36" customWidth="1"/>
    <col min="12294" max="12294" width="3.28515625" customWidth="1"/>
    <col min="12295" max="12295" width="4.85546875" bestFit="1" customWidth="1"/>
    <col min="12296" max="12296" width="36.28515625" customWidth="1"/>
    <col min="12297" max="12297" width="4.85546875" bestFit="1" customWidth="1"/>
    <col min="12298" max="12298" width="32" customWidth="1"/>
    <col min="12545" max="12545" width="1.42578125" customWidth="1"/>
    <col min="12546" max="12546" width="4.7109375" bestFit="1" customWidth="1"/>
    <col min="12547" max="12547" width="33.85546875" customWidth="1"/>
    <col min="12548" max="12548" width="4.7109375" bestFit="1" customWidth="1"/>
    <col min="12549" max="12549" width="36" customWidth="1"/>
    <col min="12550" max="12550" width="3.28515625" customWidth="1"/>
    <col min="12551" max="12551" width="4.85546875" bestFit="1" customWidth="1"/>
    <col min="12552" max="12552" width="36.28515625" customWidth="1"/>
    <col min="12553" max="12553" width="4.85546875" bestFit="1" customWidth="1"/>
    <col min="12554" max="12554" width="32" customWidth="1"/>
    <col min="12801" max="12801" width="1.42578125" customWidth="1"/>
    <col min="12802" max="12802" width="4.7109375" bestFit="1" customWidth="1"/>
    <col min="12803" max="12803" width="33.85546875" customWidth="1"/>
    <col min="12804" max="12804" width="4.7109375" bestFit="1" customWidth="1"/>
    <col min="12805" max="12805" width="36" customWidth="1"/>
    <col min="12806" max="12806" width="3.28515625" customWidth="1"/>
    <col min="12807" max="12807" width="4.85546875" bestFit="1" customWidth="1"/>
    <col min="12808" max="12808" width="36.28515625" customWidth="1"/>
    <col min="12809" max="12809" width="4.85546875" bestFit="1" customWidth="1"/>
    <col min="12810" max="12810" width="32" customWidth="1"/>
    <col min="13057" max="13057" width="1.42578125" customWidth="1"/>
    <col min="13058" max="13058" width="4.7109375" bestFit="1" customWidth="1"/>
    <col min="13059" max="13059" width="33.85546875" customWidth="1"/>
    <col min="13060" max="13060" width="4.7109375" bestFit="1" customWidth="1"/>
    <col min="13061" max="13061" width="36" customWidth="1"/>
    <col min="13062" max="13062" width="3.28515625" customWidth="1"/>
    <col min="13063" max="13063" width="4.85546875" bestFit="1" customWidth="1"/>
    <col min="13064" max="13064" width="36.28515625" customWidth="1"/>
    <col min="13065" max="13065" width="4.85546875" bestFit="1" customWidth="1"/>
    <col min="13066" max="13066" width="32" customWidth="1"/>
    <col min="13313" max="13313" width="1.42578125" customWidth="1"/>
    <col min="13314" max="13314" width="4.7109375" bestFit="1" customWidth="1"/>
    <col min="13315" max="13315" width="33.85546875" customWidth="1"/>
    <col min="13316" max="13316" width="4.7109375" bestFit="1" customWidth="1"/>
    <col min="13317" max="13317" width="36" customWidth="1"/>
    <col min="13318" max="13318" width="3.28515625" customWidth="1"/>
    <col min="13319" max="13319" width="4.85546875" bestFit="1" customWidth="1"/>
    <col min="13320" max="13320" width="36.28515625" customWidth="1"/>
    <col min="13321" max="13321" width="4.85546875" bestFit="1" customWidth="1"/>
    <col min="13322" max="13322" width="32" customWidth="1"/>
    <col min="13569" max="13569" width="1.42578125" customWidth="1"/>
    <col min="13570" max="13570" width="4.7109375" bestFit="1" customWidth="1"/>
    <col min="13571" max="13571" width="33.85546875" customWidth="1"/>
    <col min="13572" max="13572" width="4.7109375" bestFit="1" customWidth="1"/>
    <col min="13573" max="13573" width="36" customWidth="1"/>
    <col min="13574" max="13574" width="3.28515625" customWidth="1"/>
    <col min="13575" max="13575" width="4.85546875" bestFit="1" customWidth="1"/>
    <col min="13576" max="13576" width="36.28515625" customWidth="1"/>
    <col min="13577" max="13577" width="4.85546875" bestFit="1" customWidth="1"/>
    <col min="13578" max="13578" width="32" customWidth="1"/>
    <col min="13825" max="13825" width="1.42578125" customWidth="1"/>
    <col min="13826" max="13826" width="4.7109375" bestFit="1" customWidth="1"/>
    <col min="13827" max="13827" width="33.85546875" customWidth="1"/>
    <col min="13828" max="13828" width="4.7109375" bestFit="1" customWidth="1"/>
    <col min="13829" max="13829" width="36" customWidth="1"/>
    <col min="13830" max="13830" width="3.28515625" customWidth="1"/>
    <col min="13831" max="13831" width="4.85546875" bestFit="1" customWidth="1"/>
    <col min="13832" max="13832" width="36.28515625" customWidth="1"/>
    <col min="13833" max="13833" width="4.85546875" bestFit="1" customWidth="1"/>
    <col min="13834" max="13834" width="32" customWidth="1"/>
    <col min="14081" max="14081" width="1.42578125" customWidth="1"/>
    <col min="14082" max="14082" width="4.7109375" bestFit="1" customWidth="1"/>
    <col min="14083" max="14083" width="33.85546875" customWidth="1"/>
    <col min="14084" max="14084" width="4.7109375" bestFit="1" customWidth="1"/>
    <col min="14085" max="14085" width="36" customWidth="1"/>
    <col min="14086" max="14086" width="3.28515625" customWidth="1"/>
    <col min="14087" max="14087" width="4.85546875" bestFit="1" customWidth="1"/>
    <col min="14088" max="14088" width="36.28515625" customWidth="1"/>
    <col min="14089" max="14089" width="4.85546875" bestFit="1" customWidth="1"/>
    <col min="14090" max="14090" width="32" customWidth="1"/>
    <col min="14337" max="14337" width="1.42578125" customWidth="1"/>
    <col min="14338" max="14338" width="4.7109375" bestFit="1" customWidth="1"/>
    <col min="14339" max="14339" width="33.85546875" customWidth="1"/>
    <col min="14340" max="14340" width="4.7109375" bestFit="1" customWidth="1"/>
    <col min="14341" max="14341" width="36" customWidth="1"/>
    <col min="14342" max="14342" width="3.28515625" customWidth="1"/>
    <col min="14343" max="14343" width="4.85546875" bestFit="1" customWidth="1"/>
    <col min="14344" max="14344" width="36.28515625" customWidth="1"/>
    <col min="14345" max="14345" width="4.85546875" bestFit="1" customWidth="1"/>
    <col min="14346" max="14346" width="32" customWidth="1"/>
    <col min="14593" max="14593" width="1.42578125" customWidth="1"/>
    <col min="14594" max="14594" width="4.7109375" bestFit="1" customWidth="1"/>
    <col min="14595" max="14595" width="33.85546875" customWidth="1"/>
    <col min="14596" max="14596" width="4.7109375" bestFit="1" customWidth="1"/>
    <col min="14597" max="14597" width="36" customWidth="1"/>
    <col min="14598" max="14598" width="3.28515625" customWidth="1"/>
    <col min="14599" max="14599" width="4.85546875" bestFit="1" customWidth="1"/>
    <col min="14600" max="14600" width="36.28515625" customWidth="1"/>
    <col min="14601" max="14601" width="4.85546875" bestFit="1" customWidth="1"/>
    <col min="14602" max="14602" width="32" customWidth="1"/>
    <col min="14849" max="14849" width="1.42578125" customWidth="1"/>
    <col min="14850" max="14850" width="4.7109375" bestFit="1" customWidth="1"/>
    <col min="14851" max="14851" width="33.85546875" customWidth="1"/>
    <col min="14852" max="14852" width="4.7109375" bestFit="1" customWidth="1"/>
    <col min="14853" max="14853" width="36" customWidth="1"/>
    <col min="14854" max="14854" width="3.28515625" customWidth="1"/>
    <col min="14855" max="14855" width="4.85546875" bestFit="1" customWidth="1"/>
    <col min="14856" max="14856" width="36.28515625" customWidth="1"/>
    <col min="14857" max="14857" width="4.85546875" bestFit="1" customWidth="1"/>
    <col min="14858" max="14858" width="32" customWidth="1"/>
    <col min="15105" max="15105" width="1.42578125" customWidth="1"/>
    <col min="15106" max="15106" width="4.7109375" bestFit="1" customWidth="1"/>
    <col min="15107" max="15107" width="33.85546875" customWidth="1"/>
    <col min="15108" max="15108" width="4.7109375" bestFit="1" customWidth="1"/>
    <col min="15109" max="15109" width="36" customWidth="1"/>
    <col min="15110" max="15110" width="3.28515625" customWidth="1"/>
    <col min="15111" max="15111" width="4.85546875" bestFit="1" customWidth="1"/>
    <col min="15112" max="15112" width="36.28515625" customWidth="1"/>
    <col min="15113" max="15113" width="4.85546875" bestFit="1" customWidth="1"/>
    <col min="15114" max="15114" width="32" customWidth="1"/>
    <col min="15361" max="15361" width="1.42578125" customWidth="1"/>
    <col min="15362" max="15362" width="4.7109375" bestFit="1" customWidth="1"/>
    <col min="15363" max="15363" width="33.85546875" customWidth="1"/>
    <col min="15364" max="15364" width="4.7109375" bestFit="1" customWidth="1"/>
    <col min="15365" max="15365" width="36" customWidth="1"/>
    <col min="15366" max="15366" width="3.28515625" customWidth="1"/>
    <col min="15367" max="15367" width="4.85546875" bestFit="1" customWidth="1"/>
    <col min="15368" max="15368" width="36.28515625" customWidth="1"/>
    <col min="15369" max="15369" width="4.85546875" bestFit="1" customWidth="1"/>
    <col min="15370" max="15370" width="32" customWidth="1"/>
    <col min="15617" max="15617" width="1.42578125" customWidth="1"/>
    <col min="15618" max="15618" width="4.7109375" bestFit="1" customWidth="1"/>
    <col min="15619" max="15619" width="33.85546875" customWidth="1"/>
    <col min="15620" max="15620" width="4.7109375" bestFit="1" customWidth="1"/>
    <col min="15621" max="15621" width="36" customWidth="1"/>
    <col min="15622" max="15622" width="3.28515625" customWidth="1"/>
    <col min="15623" max="15623" width="4.85546875" bestFit="1" customWidth="1"/>
    <col min="15624" max="15624" width="36.28515625" customWidth="1"/>
    <col min="15625" max="15625" width="4.85546875" bestFit="1" customWidth="1"/>
    <col min="15626" max="15626" width="32" customWidth="1"/>
    <col min="15873" max="15873" width="1.42578125" customWidth="1"/>
    <col min="15874" max="15874" width="4.7109375" bestFit="1" customWidth="1"/>
    <col min="15875" max="15875" width="33.85546875" customWidth="1"/>
    <col min="15876" max="15876" width="4.7109375" bestFit="1" customWidth="1"/>
    <col min="15877" max="15877" width="36" customWidth="1"/>
    <col min="15878" max="15878" width="3.28515625" customWidth="1"/>
    <col min="15879" max="15879" width="4.85546875" bestFit="1" customWidth="1"/>
    <col min="15880" max="15880" width="36.28515625" customWidth="1"/>
    <col min="15881" max="15881" width="4.85546875" bestFit="1" customWidth="1"/>
    <col min="15882" max="15882" width="32" customWidth="1"/>
    <col min="16129" max="16129" width="1.42578125" customWidth="1"/>
    <col min="16130" max="16130" width="4.7109375" bestFit="1" customWidth="1"/>
    <col min="16131" max="16131" width="33.85546875" customWidth="1"/>
    <col min="16132" max="16132" width="4.7109375" bestFit="1" customWidth="1"/>
    <col min="16133" max="16133" width="36" customWidth="1"/>
    <col min="16134" max="16134" width="3.28515625" customWidth="1"/>
    <col min="16135" max="16135" width="4.85546875" bestFit="1" customWidth="1"/>
    <col min="16136" max="16136" width="36.28515625" customWidth="1"/>
    <col min="16137" max="16137" width="4.85546875" bestFit="1" customWidth="1"/>
    <col min="16138" max="16138" width="32" customWidth="1"/>
  </cols>
  <sheetData>
    <row r="1" spans="1:10" s="140" customFormat="1" ht="24" customHeight="1" thickBot="1">
      <c r="A1" s="137"/>
      <c r="B1" s="138" t="s">
        <v>217</v>
      </c>
      <c r="C1" s="513" t="s">
        <v>218</v>
      </c>
      <c r="D1" s="513"/>
      <c r="E1" s="514"/>
      <c r="F1" s="137"/>
      <c r="G1" s="139" t="s">
        <v>219</v>
      </c>
      <c r="H1" s="515" t="s">
        <v>220</v>
      </c>
      <c r="I1" s="515"/>
      <c r="J1" s="516"/>
    </row>
    <row r="2" spans="1:10" ht="9.75" customHeight="1"/>
    <row r="3" spans="1:10" ht="27" customHeight="1">
      <c r="B3" s="143" t="s">
        <v>221</v>
      </c>
      <c r="C3" s="143" t="s">
        <v>222</v>
      </c>
      <c r="D3" s="144" t="s">
        <v>221</v>
      </c>
      <c r="E3" s="143" t="s">
        <v>223</v>
      </c>
      <c r="G3" s="144" t="s">
        <v>221</v>
      </c>
      <c r="H3" s="143" t="s">
        <v>222</v>
      </c>
      <c r="I3" s="144" t="s">
        <v>221</v>
      </c>
      <c r="J3" s="143" t="s">
        <v>223</v>
      </c>
    </row>
    <row r="4" spans="1:10" ht="60" customHeight="1">
      <c r="B4" s="145" t="s">
        <v>224</v>
      </c>
      <c r="C4" s="146" t="s">
        <v>225</v>
      </c>
      <c r="D4" s="145" t="s">
        <v>226</v>
      </c>
      <c r="E4" s="147" t="s">
        <v>227</v>
      </c>
      <c r="G4" s="145" t="s">
        <v>224</v>
      </c>
      <c r="H4" s="146" t="s">
        <v>228</v>
      </c>
      <c r="I4" s="145" t="s">
        <v>226</v>
      </c>
      <c r="J4" s="146" t="s">
        <v>229</v>
      </c>
    </row>
    <row r="5" spans="1:10" ht="28.5">
      <c r="B5" s="145" t="s">
        <v>230</v>
      </c>
      <c r="C5" s="146" t="s">
        <v>231</v>
      </c>
      <c r="D5" s="145" t="s">
        <v>232</v>
      </c>
      <c r="E5" s="146" t="s">
        <v>233</v>
      </c>
      <c r="G5" s="148" t="s">
        <v>230</v>
      </c>
      <c r="H5" s="149" t="s">
        <v>234</v>
      </c>
      <c r="I5" s="150" t="s">
        <v>232</v>
      </c>
      <c r="J5" s="146"/>
    </row>
    <row r="6" spans="1:10" ht="72.75" customHeight="1">
      <c r="B6" s="145" t="s">
        <v>235</v>
      </c>
      <c r="C6" s="146" t="s">
        <v>236</v>
      </c>
      <c r="D6" s="145" t="s">
        <v>237</v>
      </c>
      <c r="E6" s="146" t="s">
        <v>238</v>
      </c>
      <c r="G6" s="144" t="s">
        <v>221</v>
      </c>
      <c r="H6" s="143" t="s">
        <v>239</v>
      </c>
      <c r="I6" s="144" t="s">
        <v>221</v>
      </c>
      <c r="J6" s="143" t="s">
        <v>240</v>
      </c>
    </row>
    <row r="7" spans="1:10" ht="44.25" customHeight="1">
      <c r="B7" s="145" t="s">
        <v>241</v>
      </c>
      <c r="C7" s="146" t="s">
        <v>242</v>
      </c>
      <c r="D7" s="145" t="s">
        <v>243</v>
      </c>
      <c r="E7" s="146" t="s">
        <v>244</v>
      </c>
      <c r="G7" s="151" t="s">
        <v>245</v>
      </c>
      <c r="H7" s="152" t="s">
        <v>246</v>
      </c>
      <c r="I7" s="153" t="s">
        <v>247</v>
      </c>
      <c r="J7" s="152" t="s">
        <v>248</v>
      </c>
    </row>
    <row r="8" spans="1:10" ht="85.5">
      <c r="B8" s="145" t="s">
        <v>249</v>
      </c>
      <c r="C8" s="146" t="s">
        <v>250</v>
      </c>
      <c r="D8" s="145" t="s">
        <v>251</v>
      </c>
      <c r="E8" s="146" t="s">
        <v>252</v>
      </c>
      <c r="G8" s="153" t="s">
        <v>253</v>
      </c>
      <c r="H8" s="152" t="s">
        <v>254</v>
      </c>
      <c r="I8" s="153" t="s">
        <v>255</v>
      </c>
      <c r="J8" s="152" t="s">
        <v>256</v>
      </c>
    </row>
    <row r="9" spans="1:10" ht="33.75" customHeight="1" thickBot="1">
      <c r="B9" s="145" t="s">
        <v>257</v>
      </c>
      <c r="C9" s="146" t="s">
        <v>258</v>
      </c>
      <c r="D9" s="145" t="s">
        <v>259</v>
      </c>
      <c r="E9" s="146" t="s">
        <v>260</v>
      </c>
      <c r="G9" s="154"/>
      <c r="H9" s="155"/>
      <c r="I9" s="156"/>
      <c r="J9" s="157"/>
    </row>
    <row r="10" spans="1:10" s="160" customFormat="1" ht="36" customHeight="1" thickBot="1">
      <c r="A10" s="158"/>
      <c r="B10" s="144" t="s">
        <v>221</v>
      </c>
      <c r="C10" s="144" t="s">
        <v>239</v>
      </c>
      <c r="D10" s="144" t="s">
        <v>221</v>
      </c>
      <c r="E10" s="144" t="s">
        <v>240</v>
      </c>
      <c r="F10" s="158"/>
      <c r="G10" s="159" t="s">
        <v>261</v>
      </c>
      <c r="H10" s="517" t="s">
        <v>262</v>
      </c>
      <c r="I10" s="515"/>
      <c r="J10" s="516"/>
    </row>
    <row r="11" spans="1:10" s="160" customFormat="1" ht="36" customHeight="1">
      <c r="A11" s="158"/>
      <c r="B11" s="153" t="s">
        <v>245</v>
      </c>
      <c r="C11" s="152" t="s">
        <v>263</v>
      </c>
      <c r="D11" s="153" t="s">
        <v>247</v>
      </c>
      <c r="E11" s="152" t="s">
        <v>264</v>
      </c>
      <c r="F11" s="158"/>
      <c r="G11" s="161" t="s">
        <v>221</v>
      </c>
      <c r="H11" s="161" t="s">
        <v>222</v>
      </c>
      <c r="I11" s="161" t="s">
        <v>221</v>
      </c>
      <c r="J11" s="161" t="s">
        <v>223</v>
      </c>
    </row>
    <row r="12" spans="1:10" s="160" customFormat="1" ht="60" customHeight="1">
      <c r="A12" s="158"/>
      <c r="B12" s="153" t="s">
        <v>253</v>
      </c>
      <c r="C12" s="152" t="s">
        <v>265</v>
      </c>
      <c r="D12" s="153" t="s">
        <v>255</v>
      </c>
      <c r="E12" s="152" t="s">
        <v>266</v>
      </c>
      <c r="F12" s="158"/>
      <c r="G12" s="145" t="s">
        <v>224</v>
      </c>
      <c r="H12" s="146" t="s">
        <v>267</v>
      </c>
      <c r="I12" s="145" t="s">
        <v>226</v>
      </c>
      <c r="J12" s="146" t="s">
        <v>268</v>
      </c>
    </row>
    <row r="13" spans="1:10" s="160" customFormat="1" ht="85.5" customHeight="1">
      <c r="A13" s="158"/>
      <c r="B13" s="153" t="s">
        <v>269</v>
      </c>
      <c r="C13" s="152" t="s">
        <v>270</v>
      </c>
      <c r="D13" s="153" t="s">
        <v>271</v>
      </c>
      <c r="E13" s="146" t="s">
        <v>272</v>
      </c>
      <c r="F13" s="158"/>
      <c r="G13" s="145" t="s">
        <v>230</v>
      </c>
      <c r="H13" s="147" t="s">
        <v>273</v>
      </c>
      <c r="I13" s="145" t="s">
        <v>232</v>
      </c>
      <c r="J13" s="146" t="s">
        <v>274</v>
      </c>
    </row>
    <row r="14" spans="1:10" ht="34.5" customHeight="1">
      <c r="B14" s="153" t="s">
        <v>275</v>
      </c>
      <c r="C14" s="152" t="s">
        <v>276</v>
      </c>
      <c r="D14" s="153" t="s">
        <v>277</v>
      </c>
      <c r="E14" s="152" t="s">
        <v>278</v>
      </c>
      <c r="F14" s="512"/>
      <c r="G14" s="144" t="s">
        <v>221</v>
      </c>
      <c r="H14" s="144" t="s">
        <v>239</v>
      </c>
      <c r="I14" s="144" t="s">
        <v>221</v>
      </c>
      <c r="J14" s="144" t="s">
        <v>240</v>
      </c>
    </row>
    <row r="15" spans="1:10" ht="57">
      <c r="B15" s="153" t="s">
        <v>279</v>
      </c>
      <c r="C15" s="146" t="s">
        <v>280</v>
      </c>
      <c r="D15" s="153" t="s">
        <v>281</v>
      </c>
      <c r="E15" s="152" t="s">
        <v>282</v>
      </c>
      <c r="F15" s="512"/>
      <c r="G15" s="153" t="s">
        <v>245</v>
      </c>
      <c r="H15" s="152" t="s">
        <v>283</v>
      </c>
      <c r="I15" s="153" t="s">
        <v>247</v>
      </c>
      <c r="J15" s="152" t="s">
        <v>284</v>
      </c>
    </row>
    <row r="16" spans="1:10" ht="57.75" thickBot="1">
      <c r="F16" s="512"/>
      <c r="G16" s="153" t="s">
        <v>253</v>
      </c>
      <c r="H16" s="152"/>
      <c r="I16" s="153" t="s">
        <v>255</v>
      </c>
      <c r="J16" s="152" t="s">
        <v>285</v>
      </c>
    </row>
    <row r="17" spans="2:10" ht="48.75" customHeight="1" thickBot="1">
      <c r="B17" s="162" t="s">
        <v>286</v>
      </c>
      <c r="C17" s="518" t="s">
        <v>287</v>
      </c>
      <c r="D17" s="518"/>
      <c r="E17" s="519"/>
      <c r="G17" s="163"/>
      <c r="H17" s="164"/>
      <c r="I17" s="163"/>
      <c r="J17" s="164"/>
    </row>
    <row r="19" spans="2:10">
      <c r="B19" s="165" t="s">
        <v>221</v>
      </c>
      <c r="C19" s="165" t="s">
        <v>222</v>
      </c>
      <c r="D19" s="161" t="s">
        <v>221</v>
      </c>
      <c r="E19" s="165" t="s">
        <v>223</v>
      </c>
    </row>
    <row r="20" spans="2:10" ht="58.5" customHeight="1">
      <c r="B20" s="146" t="s">
        <v>224</v>
      </c>
      <c r="C20" s="146" t="s">
        <v>288</v>
      </c>
      <c r="D20" s="145" t="s">
        <v>226</v>
      </c>
      <c r="E20" s="146" t="s">
        <v>289</v>
      </c>
    </row>
    <row r="21" spans="2:10" ht="60.75" customHeight="1">
      <c r="B21" s="146" t="s">
        <v>230</v>
      </c>
      <c r="C21" s="146" t="s">
        <v>290</v>
      </c>
      <c r="D21" s="145" t="s">
        <v>232</v>
      </c>
      <c r="E21" s="146" t="s">
        <v>291</v>
      </c>
    </row>
    <row r="22" spans="2:10">
      <c r="B22" s="165" t="s">
        <v>221</v>
      </c>
      <c r="C22" s="165" t="s">
        <v>239</v>
      </c>
      <c r="D22" s="161" t="s">
        <v>221</v>
      </c>
      <c r="E22" s="165" t="s">
        <v>240</v>
      </c>
    </row>
    <row r="23" spans="2:10" ht="45" customHeight="1">
      <c r="B23" s="152" t="s">
        <v>245</v>
      </c>
      <c r="C23" s="152" t="s">
        <v>292</v>
      </c>
      <c r="D23" s="153" t="s">
        <v>247</v>
      </c>
      <c r="E23" s="152" t="s">
        <v>293</v>
      </c>
    </row>
    <row r="24" spans="2:10" ht="30" customHeight="1">
      <c r="B24" s="152" t="s">
        <v>253</v>
      </c>
      <c r="C24" s="152" t="s">
        <v>294</v>
      </c>
      <c r="D24" s="153" t="s">
        <v>255</v>
      </c>
      <c r="E24" s="152" t="s">
        <v>295</v>
      </c>
    </row>
    <row r="25" spans="2:10" ht="47.25" customHeight="1">
      <c r="B25" s="152" t="s">
        <v>269</v>
      </c>
      <c r="C25" s="146" t="s">
        <v>296</v>
      </c>
      <c r="D25" s="153" t="s">
        <v>271</v>
      </c>
      <c r="E25" s="152" t="s">
        <v>297</v>
      </c>
    </row>
    <row r="26" spans="2:10">
      <c r="F26" s="512"/>
    </row>
    <row r="27" spans="2:10">
      <c r="F27" s="512"/>
    </row>
    <row r="28" spans="2:10">
      <c r="F28" s="512"/>
    </row>
    <row r="29" spans="2:10">
      <c r="F29" s="512"/>
    </row>
  </sheetData>
  <mergeCells count="7">
    <mergeCell ref="F28:F29"/>
    <mergeCell ref="C1:E1"/>
    <mergeCell ref="H1:J1"/>
    <mergeCell ref="H10:J10"/>
    <mergeCell ref="F14:F16"/>
    <mergeCell ref="C17:E17"/>
    <mergeCell ref="F26:F27"/>
  </mergeCells>
  <pageMargins left="0.7" right="0.7" top="0.75" bottom="0.75" header="0.3" footer="0.3"/>
  <pageSetup orientation="portrait" horizontalDpi="360" verticalDpi="360" r:id="rId1"/>
  <rowBreaks count="1" manualBreakCount="1">
    <brk id="16" max="16383" man="1"/>
  </rowBreaks>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zoomScaleNormal="100" zoomScaleSheetLayoutView="80" workbookViewId="0">
      <selection activeCell="D1" sqref="D1"/>
    </sheetView>
  </sheetViews>
  <sheetFormatPr baseColWidth="10" defaultRowHeight="14.25"/>
  <cols>
    <col min="1" max="1" width="6.140625" style="137" customWidth="1"/>
    <col min="2" max="2" width="6.85546875" style="166" customWidth="1"/>
    <col min="3" max="3" width="55.7109375" style="137" customWidth="1"/>
    <col min="4" max="4" width="7.28515625" style="166" customWidth="1"/>
    <col min="5" max="5" width="58.5703125" style="137" customWidth="1"/>
    <col min="6" max="6" width="7.28515625" style="137" customWidth="1"/>
    <col min="7" max="7" width="7" style="137" customWidth="1"/>
    <col min="8" max="8" width="54.28515625" style="137" customWidth="1"/>
    <col min="9" max="9" width="6.42578125" style="137" bestFit="1" customWidth="1"/>
    <col min="10" max="10" width="52.85546875" style="137" customWidth="1"/>
    <col min="11" max="256" width="11.42578125" style="140"/>
    <col min="257" max="257" width="6.140625" style="140" customWidth="1"/>
    <col min="258" max="258" width="6.85546875" style="140" customWidth="1"/>
    <col min="259" max="259" width="55.7109375" style="140" customWidth="1"/>
    <col min="260" max="260" width="7.28515625" style="140" customWidth="1"/>
    <col min="261" max="261" width="58.5703125" style="140" customWidth="1"/>
    <col min="262" max="262" width="7.28515625" style="140" customWidth="1"/>
    <col min="263" max="263" width="7" style="140" customWidth="1"/>
    <col min="264" max="264" width="54.28515625" style="140" customWidth="1"/>
    <col min="265" max="265" width="6.42578125" style="140" bestFit="1" customWidth="1"/>
    <col min="266" max="266" width="52.85546875" style="140" customWidth="1"/>
    <col min="267" max="512" width="11.42578125" style="140"/>
    <col min="513" max="513" width="6.140625" style="140" customWidth="1"/>
    <col min="514" max="514" width="6.85546875" style="140" customWidth="1"/>
    <col min="515" max="515" width="55.7109375" style="140" customWidth="1"/>
    <col min="516" max="516" width="7.28515625" style="140" customWidth="1"/>
    <col min="517" max="517" width="58.5703125" style="140" customWidth="1"/>
    <col min="518" max="518" width="7.28515625" style="140" customWidth="1"/>
    <col min="519" max="519" width="7" style="140" customWidth="1"/>
    <col min="520" max="520" width="54.28515625" style="140" customWidth="1"/>
    <col min="521" max="521" width="6.42578125" style="140" bestFit="1" customWidth="1"/>
    <col min="522" max="522" width="52.85546875" style="140" customWidth="1"/>
    <col min="523" max="768" width="11.42578125" style="140"/>
    <col min="769" max="769" width="6.140625" style="140" customWidth="1"/>
    <col min="770" max="770" width="6.85546875" style="140" customWidth="1"/>
    <col min="771" max="771" width="55.7109375" style="140" customWidth="1"/>
    <col min="772" max="772" width="7.28515625" style="140" customWidth="1"/>
    <col min="773" max="773" width="58.5703125" style="140" customWidth="1"/>
    <col min="774" max="774" width="7.28515625" style="140" customWidth="1"/>
    <col min="775" max="775" width="7" style="140" customWidth="1"/>
    <col min="776" max="776" width="54.28515625" style="140" customWidth="1"/>
    <col min="777" max="777" width="6.42578125" style="140" bestFit="1" customWidth="1"/>
    <col min="778" max="778" width="52.85546875" style="140" customWidth="1"/>
    <col min="779" max="1024" width="11.42578125" style="140"/>
    <col min="1025" max="1025" width="6.140625" style="140" customWidth="1"/>
    <col min="1026" max="1026" width="6.85546875" style="140" customWidth="1"/>
    <col min="1027" max="1027" width="55.7109375" style="140" customWidth="1"/>
    <col min="1028" max="1028" width="7.28515625" style="140" customWidth="1"/>
    <col min="1029" max="1029" width="58.5703125" style="140" customWidth="1"/>
    <col min="1030" max="1030" width="7.28515625" style="140" customWidth="1"/>
    <col min="1031" max="1031" width="7" style="140" customWidth="1"/>
    <col min="1032" max="1032" width="54.28515625" style="140" customWidth="1"/>
    <col min="1033" max="1033" width="6.42578125" style="140" bestFit="1" customWidth="1"/>
    <col min="1034" max="1034" width="52.85546875" style="140" customWidth="1"/>
    <col min="1035" max="1280" width="11.42578125" style="140"/>
    <col min="1281" max="1281" width="6.140625" style="140" customWidth="1"/>
    <col min="1282" max="1282" width="6.85546875" style="140" customWidth="1"/>
    <col min="1283" max="1283" width="55.7109375" style="140" customWidth="1"/>
    <col min="1284" max="1284" width="7.28515625" style="140" customWidth="1"/>
    <col min="1285" max="1285" width="58.5703125" style="140" customWidth="1"/>
    <col min="1286" max="1286" width="7.28515625" style="140" customWidth="1"/>
    <col min="1287" max="1287" width="7" style="140" customWidth="1"/>
    <col min="1288" max="1288" width="54.28515625" style="140" customWidth="1"/>
    <col min="1289" max="1289" width="6.42578125" style="140" bestFit="1" customWidth="1"/>
    <col min="1290" max="1290" width="52.85546875" style="140" customWidth="1"/>
    <col min="1291" max="1536" width="11.42578125" style="140"/>
    <col min="1537" max="1537" width="6.140625" style="140" customWidth="1"/>
    <col min="1538" max="1538" width="6.85546875" style="140" customWidth="1"/>
    <col min="1539" max="1539" width="55.7109375" style="140" customWidth="1"/>
    <col min="1540" max="1540" width="7.28515625" style="140" customWidth="1"/>
    <col min="1541" max="1541" width="58.5703125" style="140" customWidth="1"/>
    <col min="1542" max="1542" width="7.28515625" style="140" customWidth="1"/>
    <col min="1543" max="1543" width="7" style="140" customWidth="1"/>
    <col min="1544" max="1544" width="54.28515625" style="140" customWidth="1"/>
    <col min="1545" max="1545" width="6.42578125" style="140" bestFit="1" customWidth="1"/>
    <col min="1546" max="1546" width="52.85546875" style="140" customWidth="1"/>
    <col min="1547" max="1792" width="11.42578125" style="140"/>
    <col min="1793" max="1793" width="6.140625" style="140" customWidth="1"/>
    <col min="1794" max="1794" width="6.85546875" style="140" customWidth="1"/>
    <col min="1795" max="1795" width="55.7109375" style="140" customWidth="1"/>
    <col min="1796" max="1796" width="7.28515625" style="140" customWidth="1"/>
    <col min="1797" max="1797" width="58.5703125" style="140" customWidth="1"/>
    <col min="1798" max="1798" width="7.28515625" style="140" customWidth="1"/>
    <col min="1799" max="1799" width="7" style="140" customWidth="1"/>
    <col min="1800" max="1800" width="54.28515625" style="140" customWidth="1"/>
    <col min="1801" max="1801" width="6.42578125" style="140" bestFit="1" customWidth="1"/>
    <col min="1802" max="1802" width="52.85546875" style="140" customWidth="1"/>
    <col min="1803" max="2048" width="11.42578125" style="140"/>
    <col min="2049" max="2049" width="6.140625" style="140" customWidth="1"/>
    <col min="2050" max="2050" width="6.85546875" style="140" customWidth="1"/>
    <col min="2051" max="2051" width="55.7109375" style="140" customWidth="1"/>
    <col min="2052" max="2052" width="7.28515625" style="140" customWidth="1"/>
    <col min="2053" max="2053" width="58.5703125" style="140" customWidth="1"/>
    <col min="2054" max="2054" width="7.28515625" style="140" customWidth="1"/>
    <col min="2055" max="2055" width="7" style="140" customWidth="1"/>
    <col min="2056" max="2056" width="54.28515625" style="140" customWidth="1"/>
    <col min="2057" max="2057" width="6.42578125" style="140" bestFit="1" customWidth="1"/>
    <col min="2058" max="2058" width="52.85546875" style="140" customWidth="1"/>
    <col min="2059" max="2304" width="11.42578125" style="140"/>
    <col min="2305" max="2305" width="6.140625" style="140" customWidth="1"/>
    <col min="2306" max="2306" width="6.85546875" style="140" customWidth="1"/>
    <col min="2307" max="2307" width="55.7109375" style="140" customWidth="1"/>
    <col min="2308" max="2308" width="7.28515625" style="140" customWidth="1"/>
    <col min="2309" max="2309" width="58.5703125" style="140" customWidth="1"/>
    <col min="2310" max="2310" width="7.28515625" style="140" customWidth="1"/>
    <col min="2311" max="2311" width="7" style="140" customWidth="1"/>
    <col min="2312" max="2312" width="54.28515625" style="140" customWidth="1"/>
    <col min="2313" max="2313" width="6.42578125" style="140" bestFit="1" customWidth="1"/>
    <col min="2314" max="2314" width="52.85546875" style="140" customWidth="1"/>
    <col min="2315" max="2560" width="11.42578125" style="140"/>
    <col min="2561" max="2561" width="6.140625" style="140" customWidth="1"/>
    <col min="2562" max="2562" width="6.85546875" style="140" customWidth="1"/>
    <col min="2563" max="2563" width="55.7109375" style="140" customWidth="1"/>
    <col min="2564" max="2564" width="7.28515625" style="140" customWidth="1"/>
    <col min="2565" max="2565" width="58.5703125" style="140" customWidth="1"/>
    <col min="2566" max="2566" width="7.28515625" style="140" customWidth="1"/>
    <col min="2567" max="2567" width="7" style="140" customWidth="1"/>
    <col min="2568" max="2568" width="54.28515625" style="140" customWidth="1"/>
    <col min="2569" max="2569" width="6.42578125" style="140" bestFit="1" customWidth="1"/>
    <col min="2570" max="2570" width="52.85546875" style="140" customWidth="1"/>
    <col min="2571" max="2816" width="11.42578125" style="140"/>
    <col min="2817" max="2817" width="6.140625" style="140" customWidth="1"/>
    <col min="2818" max="2818" width="6.85546875" style="140" customWidth="1"/>
    <col min="2819" max="2819" width="55.7109375" style="140" customWidth="1"/>
    <col min="2820" max="2820" width="7.28515625" style="140" customWidth="1"/>
    <col min="2821" max="2821" width="58.5703125" style="140" customWidth="1"/>
    <col min="2822" max="2822" width="7.28515625" style="140" customWidth="1"/>
    <col min="2823" max="2823" width="7" style="140" customWidth="1"/>
    <col min="2824" max="2824" width="54.28515625" style="140" customWidth="1"/>
    <col min="2825" max="2825" width="6.42578125" style="140" bestFit="1" customWidth="1"/>
    <col min="2826" max="2826" width="52.85546875" style="140" customWidth="1"/>
    <col min="2827" max="3072" width="11.42578125" style="140"/>
    <col min="3073" max="3073" width="6.140625" style="140" customWidth="1"/>
    <col min="3074" max="3074" width="6.85546875" style="140" customWidth="1"/>
    <col min="3075" max="3075" width="55.7109375" style="140" customWidth="1"/>
    <col min="3076" max="3076" width="7.28515625" style="140" customWidth="1"/>
    <col min="3077" max="3077" width="58.5703125" style="140" customWidth="1"/>
    <col min="3078" max="3078" width="7.28515625" style="140" customWidth="1"/>
    <col min="3079" max="3079" width="7" style="140" customWidth="1"/>
    <col min="3080" max="3080" width="54.28515625" style="140" customWidth="1"/>
    <col min="3081" max="3081" width="6.42578125" style="140" bestFit="1" customWidth="1"/>
    <col min="3082" max="3082" width="52.85546875" style="140" customWidth="1"/>
    <col min="3083" max="3328" width="11.42578125" style="140"/>
    <col min="3329" max="3329" width="6.140625" style="140" customWidth="1"/>
    <col min="3330" max="3330" width="6.85546875" style="140" customWidth="1"/>
    <col min="3331" max="3331" width="55.7109375" style="140" customWidth="1"/>
    <col min="3332" max="3332" width="7.28515625" style="140" customWidth="1"/>
    <col min="3333" max="3333" width="58.5703125" style="140" customWidth="1"/>
    <col min="3334" max="3334" width="7.28515625" style="140" customWidth="1"/>
    <col min="3335" max="3335" width="7" style="140" customWidth="1"/>
    <col min="3336" max="3336" width="54.28515625" style="140" customWidth="1"/>
    <col min="3337" max="3337" width="6.42578125" style="140" bestFit="1" customWidth="1"/>
    <col min="3338" max="3338" width="52.85546875" style="140" customWidth="1"/>
    <col min="3339" max="3584" width="11.42578125" style="140"/>
    <col min="3585" max="3585" width="6.140625" style="140" customWidth="1"/>
    <col min="3586" max="3586" width="6.85546875" style="140" customWidth="1"/>
    <col min="3587" max="3587" width="55.7109375" style="140" customWidth="1"/>
    <col min="3588" max="3588" width="7.28515625" style="140" customWidth="1"/>
    <col min="3589" max="3589" width="58.5703125" style="140" customWidth="1"/>
    <col min="3590" max="3590" width="7.28515625" style="140" customWidth="1"/>
    <col min="3591" max="3591" width="7" style="140" customWidth="1"/>
    <col min="3592" max="3592" width="54.28515625" style="140" customWidth="1"/>
    <col min="3593" max="3593" width="6.42578125" style="140" bestFit="1" customWidth="1"/>
    <col min="3594" max="3594" width="52.85546875" style="140" customWidth="1"/>
    <col min="3595" max="3840" width="11.42578125" style="140"/>
    <col min="3841" max="3841" width="6.140625" style="140" customWidth="1"/>
    <col min="3842" max="3842" width="6.85546875" style="140" customWidth="1"/>
    <col min="3843" max="3843" width="55.7109375" style="140" customWidth="1"/>
    <col min="3844" max="3844" width="7.28515625" style="140" customWidth="1"/>
    <col min="3845" max="3845" width="58.5703125" style="140" customWidth="1"/>
    <col min="3846" max="3846" width="7.28515625" style="140" customWidth="1"/>
    <col min="3847" max="3847" width="7" style="140" customWidth="1"/>
    <col min="3848" max="3848" width="54.28515625" style="140" customWidth="1"/>
    <col min="3849" max="3849" width="6.42578125" style="140" bestFit="1" customWidth="1"/>
    <col min="3850" max="3850" width="52.85546875" style="140" customWidth="1"/>
    <col min="3851" max="4096" width="11.42578125" style="140"/>
    <col min="4097" max="4097" width="6.140625" style="140" customWidth="1"/>
    <col min="4098" max="4098" width="6.85546875" style="140" customWidth="1"/>
    <col min="4099" max="4099" width="55.7109375" style="140" customWidth="1"/>
    <col min="4100" max="4100" width="7.28515625" style="140" customWidth="1"/>
    <col min="4101" max="4101" width="58.5703125" style="140" customWidth="1"/>
    <col min="4102" max="4102" width="7.28515625" style="140" customWidth="1"/>
    <col min="4103" max="4103" width="7" style="140" customWidth="1"/>
    <col min="4104" max="4104" width="54.28515625" style="140" customWidth="1"/>
    <col min="4105" max="4105" width="6.42578125" style="140" bestFit="1" customWidth="1"/>
    <col min="4106" max="4106" width="52.85546875" style="140" customWidth="1"/>
    <col min="4107" max="4352" width="11.42578125" style="140"/>
    <col min="4353" max="4353" width="6.140625" style="140" customWidth="1"/>
    <col min="4354" max="4354" width="6.85546875" style="140" customWidth="1"/>
    <col min="4355" max="4355" width="55.7109375" style="140" customWidth="1"/>
    <col min="4356" max="4356" width="7.28515625" style="140" customWidth="1"/>
    <col min="4357" max="4357" width="58.5703125" style="140" customWidth="1"/>
    <col min="4358" max="4358" width="7.28515625" style="140" customWidth="1"/>
    <col min="4359" max="4359" width="7" style="140" customWidth="1"/>
    <col min="4360" max="4360" width="54.28515625" style="140" customWidth="1"/>
    <col min="4361" max="4361" width="6.42578125" style="140" bestFit="1" customWidth="1"/>
    <col min="4362" max="4362" width="52.85546875" style="140" customWidth="1"/>
    <col min="4363" max="4608" width="11.42578125" style="140"/>
    <col min="4609" max="4609" width="6.140625" style="140" customWidth="1"/>
    <col min="4610" max="4610" width="6.85546875" style="140" customWidth="1"/>
    <col min="4611" max="4611" width="55.7109375" style="140" customWidth="1"/>
    <col min="4612" max="4612" width="7.28515625" style="140" customWidth="1"/>
    <col min="4613" max="4613" width="58.5703125" style="140" customWidth="1"/>
    <col min="4614" max="4614" width="7.28515625" style="140" customWidth="1"/>
    <col min="4615" max="4615" width="7" style="140" customWidth="1"/>
    <col min="4616" max="4616" width="54.28515625" style="140" customWidth="1"/>
    <col min="4617" max="4617" width="6.42578125" style="140" bestFit="1" customWidth="1"/>
    <col min="4618" max="4618" width="52.85546875" style="140" customWidth="1"/>
    <col min="4619" max="4864" width="11.42578125" style="140"/>
    <col min="4865" max="4865" width="6.140625" style="140" customWidth="1"/>
    <col min="4866" max="4866" width="6.85546875" style="140" customWidth="1"/>
    <col min="4867" max="4867" width="55.7109375" style="140" customWidth="1"/>
    <col min="4868" max="4868" width="7.28515625" style="140" customWidth="1"/>
    <col min="4869" max="4869" width="58.5703125" style="140" customWidth="1"/>
    <col min="4870" max="4870" width="7.28515625" style="140" customWidth="1"/>
    <col min="4871" max="4871" width="7" style="140" customWidth="1"/>
    <col min="4872" max="4872" width="54.28515625" style="140" customWidth="1"/>
    <col min="4873" max="4873" width="6.42578125" style="140" bestFit="1" customWidth="1"/>
    <col min="4874" max="4874" width="52.85546875" style="140" customWidth="1"/>
    <col min="4875" max="5120" width="11.42578125" style="140"/>
    <col min="5121" max="5121" width="6.140625" style="140" customWidth="1"/>
    <col min="5122" max="5122" width="6.85546875" style="140" customWidth="1"/>
    <col min="5123" max="5123" width="55.7109375" style="140" customWidth="1"/>
    <col min="5124" max="5124" width="7.28515625" style="140" customWidth="1"/>
    <col min="5125" max="5125" width="58.5703125" style="140" customWidth="1"/>
    <col min="5126" max="5126" width="7.28515625" style="140" customWidth="1"/>
    <col min="5127" max="5127" width="7" style="140" customWidth="1"/>
    <col min="5128" max="5128" width="54.28515625" style="140" customWidth="1"/>
    <col min="5129" max="5129" width="6.42578125" style="140" bestFit="1" customWidth="1"/>
    <col min="5130" max="5130" width="52.85546875" style="140" customWidth="1"/>
    <col min="5131" max="5376" width="11.42578125" style="140"/>
    <col min="5377" max="5377" width="6.140625" style="140" customWidth="1"/>
    <col min="5378" max="5378" width="6.85546875" style="140" customWidth="1"/>
    <col min="5379" max="5379" width="55.7109375" style="140" customWidth="1"/>
    <col min="5380" max="5380" width="7.28515625" style="140" customWidth="1"/>
    <col min="5381" max="5381" width="58.5703125" style="140" customWidth="1"/>
    <col min="5382" max="5382" width="7.28515625" style="140" customWidth="1"/>
    <col min="5383" max="5383" width="7" style="140" customWidth="1"/>
    <col min="5384" max="5384" width="54.28515625" style="140" customWidth="1"/>
    <col min="5385" max="5385" width="6.42578125" style="140" bestFit="1" customWidth="1"/>
    <col min="5386" max="5386" width="52.85546875" style="140" customWidth="1"/>
    <col min="5387" max="5632" width="11.42578125" style="140"/>
    <col min="5633" max="5633" width="6.140625" style="140" customWidth="1"/>
    <col min="5634" max="5634" width="6.85546875" style="140" customWidth="1"/>
    <col min="5635" max="5635" width="55.7109375" style="140" customWidth="1"/>
    <col min="5636" max="5636" width="7.28515625" style="140" customWidth="1"/>
    <col min="5637" max="5637" width="58.5703125" style="140" customWidth="1"/>
    <col min="5638" max="5638" width="7.28515625" style="140" customWidth="1"/>
    <col min="5639" max="5639" width="7" style="140" customWidth="1"/>
    <col min="5640" max="5640" width="54.28515625" style="140" customWidth="1"/>
    <col min="5641" max="5641" width="6.42578125" style="140" bestFit="1" customWidth="1"/>
    <col min="5642" max="5642" width="52.85546875" style="140" customWidth="1"/>
    <col min="5643" max="5888" width="11.42578125" style="140"/>
    <col min="5889" max="5889" width="6.140625" style="140" customWidth="1"/>
    <col min="5890" max="5890" width="6.85546875" style="140" customWidth="1"/>
    <col min="5891" max="5891" width="55.7109375" style="140" customWidth="1"/>
    <col min="5892" max="5892" width="7.28515625" style="140" customWidth="1"/>
    <col min="5893" max="5893" width="58.5703125" style="140" customWidth="1"/>
    <col min="5894" max="5894" width="7.28515625" style="140" customWidth="1"/>
    <col min="5895" max="5895" width="7" style="140" customWidth="1"/>
    <col min="5896" max="5896" width="54.28515625" style="140" customWidth="1"/>
    <col min="5897" max="5897" width="6.42578125" style="140" bestFit="1" customWidth="1"/>
    <col min="5898" max="5898" width="52.85546875" style="140" customWidth="1"/>
    <col min="5899" max="6144" width="11.42578125" style="140"/>
    <col min="6145" max="6145" width="6.140625" style="140" customWidth="1"/>
    <col min="6146" max="6146" width="6.85546875" style="140" customWidth="1"/>
    <col min="6147" max="6147" width="55.7109375" style="140" customWidth="1"/>
    <col min="6148" max="6148" width="7.28515625" style="140" customWidth="1"/>
    <col min="6149" max="6149" width="58.5703125" style="140" customWidth="1"/>
    <col min="6150" max="6150" width="7.28515625" style="140" customWidth="1"/>
    <col min="6151" max="6151" width="7" style="140" customWidth="1"/>
    <col min="6152" max="6152" width="54.28515625" style="140" customWidth="1"/>
    <col min="6153" max="6153" width="6.42578125" style="140" bestFit="1" customWidth="1"/>
    <col min="6154" max="6154" width="52.85546875" style="140" customWidth="1"/>
    <col min="6155" max="6400" width="11.42578125" style="140"/>
    <col min="6401" max="6401" width="6.140625" style="140" customWidth="1"/>
    <col min="6402" max="6402" width="6.85546875" style="140" customWidth="1"/>
    <col min="6403" max="6403" width="55.7109375" style="140" customWidth="1"/>
    <col min="6404" max="6404" width="7.28515625" style="140" customWidth="1"/>
    <col min="6405" max="6405" width="58.5703125" style="140" customWidth="1"/>
    <col min="6406" max="6406" width="7.28515625" style="140" customWidth="1"/>
    <col min="6407" max="6407" width="7" style="140" customWidth="1"/>
    <col min="6408" max="6408" width="54.28515625" style="140" customWidth="1"/>
    <col min="6409" max="6409" width="6.42578125" style="140" bestFit="1" customWidth="1"/>
    <col min="6410" max="6410" width="52.85546875" style="140" customWidth="1"/>
    <col min="6411" max="6656" width="11.42578125" style="140"/>
    <col min="6657" max="6657" width="6.140625" style="140" customWidth="1"/>
    <col min="6658" max="6658" width="6.85546875" style="140" customWidth="1"/>
    <col min="6659" max="6659" width="55.7109375" style="140" customWidth="1"/>
    <col min="6660" max="6660" width="7.28515625" style="140" customWidth="1"/>
    <col min="6661" max="6661" width="58.5703125" style="140" customWidth="1"/>
    <col min="6662" max="6662" width="7.28515625" style="140" customWidth="1"/>
    <col min="6663" max="6663" width="7" style="140" customWidth="1"/>
    <col min="6664" max="6664" width="54.28515625" style="140" customWidth="1"/>
    <col min="6665" max="6665" width="6.42578125" style="140" bestFit="1" customWidth="1"/>
    <col min="6666" max="6666" width="52.85546875" style="140" customWidth="1"/>
    <col min="6667" max="6912" width="11.42578125" style="140"/>
    <col min="6913" max="6913" width="6.140625" style="140" customWidth="1"/>
    <col min="6914" max="6914" width="6.85546875" style="140" customWidth="1"/>
    <col min="6915" max="6915" width="55.7109375" style="140" customWidth="1"/>
    <col min="6916" max="6916" width="7.28515625" style="140" customWidth="1"/>
    <col min="6917" max="6917" width="58.5703125" style="140" customWidth="1"/>
    <col min="6918" max="6918" width="7.28515625" style="140" customWidth="1"/>
    <col min="6919" max="6919" width="7" style="140" customWidth="1"/>
    <col min="6920" max="6920" width="54.28515625" style="140" customWidth="1"/>
    <col min="6921" max="6921" width="6.42578125" style="140" bestFit="1" customWidth="1"/>
    <col min="6922" max="6922" width="52.85546875" style="140" customWidth="1"/>
    <col min="6923" max="7168" width="11.42578125" style="140"/>
    <col min="7169" max="7169" width="6.140625" style="140" customWidth="1"/>
    <col min="7170" max="7170" width="6.85546875" style="140" customWidth="1"/>
    <col min="7171" max="7171" width="55.7109375" style="140" customWidth="1"/>
    <col min="7172" max="7172" width="7.28515625" style="140" customWidth="1"/>
    <col min="7173" max="7173" width="58.5703125" style="140" customWidth="1"/>
    <col min="7174" max="7174" width="7.28515625" style="140" customWidth="1"/>
    <col min="7175" max="7175" width="7" style="140" customWidth="1"/>
    <col min="7176" max="7176" width="54.28515625" style="140" customWidth="1"/>
    <col min="7177" max="7177" width="6.42578125" style="140" bestFit="1" customWidth="1"/>
    <col min="7178" max="7178" width="52.85546875" style="140" customWidth="1"/>
    <col min="7179" max="7424" width="11.42578125" style="140"/>
    <col min="7425" max="7425" width="6.140625" style="140" customWidth="1"/>
    <col min="7426" max="7426" width="6.85546875" style="140" customWidth="1"/>
    <col min="7427" max="7427" width="55.7109375" style="140" customWidth="1"/>
    <col min="7428" max="7428" width="7.28515625" style="140" customWidth="1"/>
    <col min="7429" max="7429" width="58.5703125" style="140" customWidth="1"/>
    <col min="7430" max="7430" width="7.28515625" style="140" customWidth="1"/>
    <col min="7431" max="7431" width="7" style="140" customWidth="1"/>
    <col min="7432" max="7432" width="54.28515625" style="140" customWidth="1"/>
    <col min="7433" max="7433" width="6.42578125" style="140" bestFit="1" customWidth="1"/>
    <col min="7434" max="7434" width="52.85546875" style="140" customWidth="1"/>
    <col min="7435" max="7680" width="11.42578125" style="140"/>
    <col min="7681" max="7681" width="6.140625" style="140" customWidth="1"/>
    <col min="7682" max="7682" width="6.85546875" style="140" customWidth="1"/>
    <col min="7683" max="7683" width="55.7109375" style="140" customWidth="1"/>
    <col min="7684" max="7684" width="7.28515625" style="140" customWidth="1"/>
    <col min="7685" max="7685" width="58.5703125" style="140" customWidth="1"/>
    <col min="7686" max="7686" width="7.28515625" style="140" customWidth="1"/>
    <col min="7687" max="7687" width="7" style="140" customWidth="1"/>
    <col min="7688" max="7688" width="54.28515625" style="140" customWidth="1"/>
    <col min="7689" max="7689" width="6.42578125" style="140" bestFit="1" customWidth="1"/>
    <col min="7690" max="7690" width="52.85546875" style="140" customWidth="1"/>
    <col min="7691" max="7936" width="11.42578125" style="140"/>
    <col min="7937" max="7937" width="6.140625" style="140" customWidth="1"/>
    <col min="7938" max="7938" width="6.85546875" style="140" customWidth="1"/>
    <col min="7939" max="7939" width="55.7109375" style="140" customWidth="1"/>
    <col min="7940" max="7940" width="7.28515625" style="140" customWidth="1"/>
    <col min="7941" max="7941" width="58.5703125" style="140" customWidth="1"/>
    <col min="7942" max="7942" width="7.28515625" style="140" customWidth="1"/>
    <col min="7943" max="7943" width="7" style="140" customWidth="1"/>
    <col min="7944" max="7944" width="54.28515625" style="140" customWidth="1"/>
    <col min="7945" max="7945" width="6.42578125" style="140" bestFit="1" customWidth="1"/>
    <col min="7946" max="7946" width="52.85546875" style="140" customWidth="1"/>
    <col min="7947" max="8192" width="11.42578125" style="140"/>
    <col min="8193" max="8193" width="6.140625" style="140" customWidth="1"/>
    <col min="8194" max="8194" width="6.85546875" style="140" customWidth="1"/>
    <col min="8195" max="8195" width="55.7109375" style="140" customWidth="1"/>
    <col min="8196" max="8196" width="7.28515625" style="140" customWidth="1"/>
    <col min="8197" max="8197" width="58.5703125" style="140" customWidth="1"/>
    <col min="8198" max="8198" width="7.28515625" style="140" customWidth="1"/>
    <col min="8199" max="8199" width="7" style="140" customWidth="1"/>
    <col min="8200" max="8200" width="54.28515625" style="140" customWidth="1"/>
    <col min="8201" max="8201" width="6.42578125" style="140" bestFit="1" customWidth="1"/>
    <col min="8202" max="8202" width="52.85546875" style="140" customWidth="1"/>
    <col min="8203" max="8448" width="11.42578125" style="140"/>
    <col min="8449" max="8449" width="6.140625" style="140" customWidth="1"/>
    <col min="8450" max="8450" width="6.85546875" style="140" customWidth="1"/>
    <col min="8451" max="8451" width="55.7109375" style="140" customWidth="1"/>
    <col min="8452" max="8452" width="7.28515625" style="140" customWidth="1"/>
    <col min="8453" max="8453" width="58.5703125" style="140" customWidth="1"/>
    <col min="8454" max="8454" width="7.28515625" style="140" customWidth="1"/>
    <col min="8455" max="8455" width="7" style="140" customWidth="1"/>
    <col min="8456" max="8456" width="54.28515625" style="140" customWidth="1"/>
    <col min="8457" max="8457" width="6.42578125" style="140" bestFit="1" customWidth="1"/>
    <col min="8458" max="8458" width="52.85546875" style="140" customWidth="1"/>
    <col min="8459" max="8704" width="11.42578125" style="140"/>
    <col min="8705" max="8705" width="6.140625" style="140" customWidth="1"/>
    <col min="8706" max="8706" width="6.85546875" style="140" customWidth="1"/>
    <col min="8707" max="8707" width="55.7109375" style="140" customWidth="1"/>
    <col min="8708" max="8708" width="7.28515625" style="140" customWidth="1"/>
    <col min="8709" max="8709" width="58.5703125" style="140" customWidth="1"/>
    <col min="8710" max="8710" width="7.28515625" style="140" customWidth="1"/>
    <col min="8711" max="8711" width="7" style="140" customWidth="1"/>
    <col min="8712" max="8712" width="54.28515625" style="140" customWidth="1"/>
    <col min="8713" max="8713" width="6.42578125" style="140" bestFit="1" customWidth="1"/>
    <col min="8714" max="8714" width="52.85546875" style="140" customWidth="1"/>
    <col min="8715" max="8960" width="11.42578125" style="140"/>
    <col min="8961" max="8961" width="6.140625" style="140" customWidth="1"/>
    <col min="8962" max="8962" width="6.85546875" style="140" customWidth="1"/>
    <col min="8963" max="8963" width="55.7109375" style="140" customWidth="1"/>
    <col min="8964" max="8964" width="7.28515625" style="140" customWidth="1"/>
    <col min="8965" max="8965" width="58.5703125" style="140" customWidth="1"/>
    <col min="8966" max="8966" width="7.28515625" style="140" customWidth="1"/>
    <col min="8967" max="8967" width="7" style="140" customWidth="1"/>
    <col min="8968" max="8968" width="54.28515625" style="140" customWidth="1"/>
    <col min="8969" max="8969" width="6.42578125" style="140" bestFit="1" customWidth="1"/>
    <col min="8970" max="8970" width="52.85546875" style="140" customWidth="1"/>
    <col min="8971" max="9216" width="11.42578125" style="140"/>
    <col min="9217" max="9217" width="6.140625" style="140" customWidth="1"/>
    <col min="9218" max="9218" width="6.85546875" style="140" customWidth="1"/>
    <col min="9219" max="9219" width="55.7109375" style="140" customWidth="1"/>
    <col min="9220" max="9220" width="7.28515625" style="140" customWidth="1"/>
    <col min="9221" max="9221" width="58.5703125" style="140" customWidth="1"/>
    <col min="9222" max="9222" width="7.28515625" style="140" customWidth="1"/>
    <col min="9223" max="9223" width="7" style="140" customWidth="1"/>
    <col min="9224" max="9224" width="54.28515625" style="140" customWidth="1"/>
    <col min="9225" max="9225" width="6.42578125" style="140" bestFit="1" customWidth="1"/>
    <col min="9226" max="9226" width="52.85546875" style="140" customWidth="1"/>
    <col min="9227" max="9472" width="11.42578125" style="140"/>
    <col min="9473" max="9473" width="6.140625" style="140" customWidth="1"/>
    <col min="9474" max="9474" width="6.85546875" style="140" customWidth="1"/>
    <col min="9475" max="9475" width="55.7109375" style="140" customWidth="1"/>
    <col min="9476" max="9476" width="7.28515625" style="140" customWidth="1"/>
    <col min="9477" max="9477" width="58.5703125" style="140" customWidth="1"/>
    <col min="9478" max="9478" width="7.28515625" style="140" customWidth="1"/>
    <col min="9479" max="9479" width="7" style="140" customWidth="1"/>
    <col min="9480" max="9480" width="54.28515625" style="140" customWidth="1"/>
    <col min="9481" max="9481" width="6.42578125" style="140" bestFit="1" customWidth="1"/>
    <col min="9482" max="9482" width="52.85546875" style="140" customWidth="1"/>
    <col min="9483" max="9728" width="11.42578125" style="140"/>
    <col min="9729" max="9729" width="6.140625" style="140" customWidth="1"/>
    <col min="9730" max="9730" width="6.85546875" style="140" customWidth="1"/>
    <col min="9731" max="9731" width="55.7109375" style="140" customWidth="1"/>
    <col min="9732" max="9732" width="7.28515625" style="140" customWidth="1"/>
    <col min="9733" max="9733" width="58.5703125" style="140" customWidth="1"/>
    <col min="9734" max="9734" width="7.28515625" style="140" customWidth="1"/>
    <col min="9735" max="9735" width="7" style="140" customWidth="1"/>
    <col min="9736" max="9736" width="54.28515625" style="140" customWidth="1"/>
    <col min="9737" max="9737" width="6.42578125" style="140" bestFit="1" customWidth="1"/>
    <col min="9738" max="9738" width="52.85546875" style="140" customWidth="1"/>
    <col min="9739" max="9984" width="11.42578125" style="140"/>
    <col min="9985" max="9985" width="6.140625" style="140" customWidth="1"/>
    <col min="9986" max="9986" width="6.85546875" style="140" customWidth="1"/>
    <col min="9987" max="9987" width="55.7109375" style="140" customWidth="1"/>
    <col min="9988" max="9988" width="7.28515625" style="140" customWidth="1"/>
    <col min="9989" max="9989" width="58.5703125" style="140" customWidth="1"/>
    <col min="9990" max="9990" width="7.28515625" style="140" customWidth="1"/>
    <col min="9991" max="9991" width="7" style="140" customWidth="1"/>
    <col min="9992" max="9992" width="54.28515625" style="140" customWidth="1"/>
    <col min="9993" max="9993" width="6.42578125" style="140" bestFit="1" customWidth="1"/>
    <col min="9994" max="9994" width="52.85546875" style="140" customWidth="1"/>
    <col min="9995" max="10240" width="11.42578125" style="140"/>
    <col min="10241" max="10241" width="6.140625" style="140" customWidth="1"/>
    <col min="10242" max="10242" width="6.85546875" style="140" customWidth="1"/>
    <col min="10243" max="10243" width="55.7109375" style="140" customWidth="1"/>
    <col min="10244" max="10244" width="7.28515625" style="140" customWidth="1"/>
    <col min="10245" max="10245" width="58.5703125" style="140" customWidth="1"/>
    <col min="10246" max="10246" width="7.28515625" style="140" customWidth="1"/>
    <col min="10247" max="10247" width="7" style="140" customWidth="1"/>
    <col min="10248" max="10248" width="54.28515625" style="140" customWidth="1"/>
    <col min="10249" max="10249" width="6.42578125" style="140" bestFit="1" customWidth="1"/>
    <col min="10250" max="10250" width="52.85546875" style="140" customWidth="1"/>
    <col min="10251" max="10496" width="11.42578125" style="140"/>
    <col min="10497" max="10497" width="6.140625" style="140" customWidth="1"/>
    <col min="10498" max="10498" width="6.85546875" style="140" customWidth="1"/>
    <col min="10499" max="10499" width="55.7109375" style="140" customWidth="1"/>
    <col min="10500" max="10500" width="7.28515625" style="140" customWidth="1"/>
    <col min="10501" max="10501" width="58.5703125" style="140" customWidth="1"/>
    <col min="10502" max="10502" width="7.28515625" style="140" customWidth="1"/>
    <col min="10503" max="10503" width="7" style="140" customWidth="1"/>
    <col min="10504" max="10504" width="54.28515625" style="140" customWidth="1"/>
    <col min="10505" max="10505" width="6.42578125" style="140" bestFit="1" customWidth="1"/>
    <col min="10506" max="10506" width="52.85546875" style="140" customWidth="1"/>
    <col min="10507" max="10752" width="11.42578125" style="140"/>
    <col min="10753" max="10753" width="6.140625" style="140" customWidth="1"/>
    <col min="10754" max="10754" width="6.85546875" style="140" customWidth="1"/>
    <col min="10755" max="10755" width="55.7109375" style="140" customWidth="1"/>
    <col min="10756" max="10756" width="7.28515625" style="140" customWidth="1"/>
    <col min="10757" max="10757" width="58.5703125" style="140" customWidth="1"/>
    <col min="10758" max="10758" width="7.28515625" style="140" customWidth="1"/>
    <col min="10759" max="10759" width="7" style="140" customWidth="1"/>
    <col min="10760" max="10760" width="54.28515625" style="140" customWidth="1"/>
    <col min="10761" max="10761" width="6.42578125" style="140" bestFit="1" customWidth="1"/>
    <col min="10762" max="10762" width="52.85546875" style="140" customWidth="1"/>
    <col min="10763" max="11008" width="11.42578125" style="140"/>
    <col min="11009" max="11009" width="6.140625" style="140" customWidth="1"/>
    <col min="11010" max="11010" width="6.85546875" style="140" customWidth="1"/>
    <col min="11011" max="11011" width="55.7109375" style="140" customWidth="1"/>
    <col min="11012" max="11012" width="7.28515625" style="140" customWidth="1"/>
    <col min="11013" max="11013" width="58.5703125" style="140" customWidth="1"/>
    <col min="11014" max="11014" width="7.28515625" style="140" customWidth="1"/>
    <col min="11015" max="11015" width="7" style="140" customWidth="1"/>
    <col min="11016" max="11016" width="54.28515625" style="140" customWidth="1"/>
    <col min="11017" max="11017" width="6.42578125" style="140" bestFit="1" customWidth="1"/>
    <col min="11018" max="11018" width="52.85546875" style="140" customWidth="1"/>
    <col min="11019" max="11264" width="11.42578125" style="140"/>
    <col min="11265" max="11265" width="6.140625" style="140" customWidth="1"/>
    <col min="11266" max="11266" width="6.85546875" style="140" customWidth="1"/>
    <col min="11267" max="11267" width="55.7109375" style="140" customWidth="1"/>
    <col min="11268" max="11268" width="7.28515625" style="140" customWidth="1"/>
    <col min="11269" max="11269" width="58.5703125" style="140" customWidth="1"/>
    <col min="11270" max="11270" width="7.28515625" style="140" customWidth="1"/>
    <col min="11271" max="11271" width="7" style="140" customWidth="1"/>
    <col min="11272" max="11272" width="54.28515625" style="140" customWidth="1"/>
    <col min="11273" max="11273" width="6.42578125" style="140" bestFit="1" customWidth="1"/>
    <col min="11274" max="11274" width="52.85546875" style="140" customWidth="1"/>
    <col min="11275" max="11520" width="11.42578125" style="140"/>
    <col min="11521" max="11521" width="6.140625" style="140" customWidth="1"/>
    <col min="11522" max="11522" width="6.85546875" style="140" customWidth="1"/>
    <col min="11523" max="11523" width="55.7109375" style="140" customWidth="1"/>
    <col min="11524" max="11524" width="7.28515625" style="140" customWidth="1"/>
    <col min="11525" max="11525" width="58.5703125" style="140" customWidth="1"/>
    <col min="11526" max="11526" width="7.28515625" style="140" customWidth="1"/>
    <col min="11527" max="11527" width="7" style="140" customWidth="1"/>
    <col min="11528" max="11528" width="54.28515625" style="140" customWidth="1"/>
    <col min="11529" max="11529" width="6.42578125" style="140" bestFit="1" customWidth="1"/>
    <col min="11530" max="11530" width="52.85546875" style="140" customWidth="1"/>
    <col min="11531" max="11776" width="11.42578125" style="140"/>
    <col min="11777" max="11777" width="6.140625" style="140" customWidth="1"/>
    <col min="11778" max="11778" width="6.85546875" style="140" customWidth="1"/>
    <col min="11779" max="11779" width="55.7109375" style="140" customWidth="1"/>
    <col min="11780" max="11780" width="7.28515625" style="140" customWidth="1"/>
    <col min="11781" max="11781" width="58.5703125" style="140" customWidth="1"/>
    <col min="11782" max="11782" width="7.28515625" style="140" customWidth="1"/>
    <col min="11783" max="11783" width="7" style="140" customWidth="1"/>
    <col min="11784" max="11784" width="54.28515625" style="140" customWidth="1"/>
    <col min="11785" max="11785" width="6.42578125" style="140" bestFit="1" customWidth="1"/>
    <col min="11786" max="11786" width="52.85546875" style="140" customWidth="1"/>
    <col min="11787" max="12032" width="11.42578125" style="140"/>
    <col min="12033" max="12033" width="6.140625" style="140" customWidth="1"/>
    <col min="12034" max="12034" width="6.85546875" style="140" customWidth="1"/>
    <col min="12035" max="12035" width="55.7109375" style="140" customWidth="1"/>
    <col min="12036" max="12036" width="7.28515625" style="140" customWidth="1"/>
    <col min="12037" max="12037" width="58.5703125" style="140" customWidth="1"/>
    <col min="12038" max="12038" width="7.28515625" style="140" customWidth="1"/>
    <col min="12039" max="12039" width="7" style="140" customWidth="1"/>
    <col min="12040" max="12040" width="54.28515625" style="140" customWidth="1"/>
    <col min="12041" max="12041" width="6.42578125" style="140" bestFit="1" customWidth="1"/>
    <col min="12042" max="12042" width="52.85546875" style="140" customWidth="1"/>
    <col min="12043" max="12288" width="11.42578125" style="140"/>
    <col min="12289" max="12289" width="6.140625" style="140" customWidth="1"/>
    <col min="12290" max="12290" width="6.85546875" style="140" customWidth="1"/>
    <col min="12291" max="12291" width="55.7109375" style="140" customWidth="1"/>
    <col min="12292" max="12292" width="7.28515625" style="140" customWidth="1"/>
    <col min="12293" max="12293" width="58.5703125" style="140" customWidth="1"/>
    <col min="12294" max="12294" width="7.28515625" style="140" customWidth="1"/>
    <col min="12295" max="12295" width="7" style="140" customWidth="1"/>
    <col min="12296" max="12296" width="54.28515625" style="140" customWidth="1"/>
    <col min="12297" max="12297" width="6.42578125" style="140" bestFit="1" customWidth="1"/>
    <col min="12298" max="12298" width="52.85546875" style="140" customWidth="1"/>
    <col min="12299" max="12544" width="11.42578125" style="140"/>
    <col min="12545" max="12545" width="6.140625" style="140" customWidth="1"/>
    <col min="12546" max="12546" width="6.85546875" style="140" customWidth="1"/>
    <col min="12547" max="12547" width="55.7109375" style="140" customWidth="1"/>
    <col min="12548" max="12548" width="7.28515625" style="140" customWidth="1"/>
    <col min="12549" max="12549" width="58.5703125" style="140" customWidth="1"/>
    <col min="12550" max="12550" width="7.28515625" style="140" customWidth="1"/>
    <col min="12551" max="12551" width="7" style="140" customWidth="1"/>
    <col min="12552" max="12552" width="54.28515625" style="140" customWidth="1"/>
    <col min="12553" max="12553" width="6.42578125" style="140" bestFit="1" customWidth="1"/>
    <col min="12554" max="12554" width="52.85546875" style="140" customWidth="1"/>
    <col min="12555" max="12800" width="11.42578125" style="140"/>
    <col min="12801" max="12801" width="6.140625" style="140" customWidth="1"/>
    <col min="12802" max="12802" width="6.85546875" style="140" customWidth="1"/>
    <col min="12803" max="12803" width="55.7109375" style="140" customWidth="1"/>
    <col min="12804" max="12804" width="7.28515625" style="140" customWidth="1"/>
    <col min="12805" max="12805" width="58.5703125" style="140" customWidth="1"/>
    <col min="12806" max="12806" width="7.28515625" style="140" customWidth="1"/>
    <col min="12807" max="12807" width="7" style="140" customWidth="1"/>
    <col min="12808" max="12808" width="54.28515625" style="140" customWidth="1"/>
    <col min="12809" max="12809" width="6.42578125" style="140" bestFit="1" customWidth="1"/>
    <col min="12810" max="12810" width="52.85546875" style="140" customWidth="1"/>
    <col min="12811" max="13056" width="11.42578125" style="140"/>
    <col min="13057" max="13057" width="6.140625" style="140" customWidth="1"/>
    <col min="13058" max="13058" width="6.85546875" style="140" customWidth="1"/>
    <col min="13059" max="13059" width="55.7109375" style="140" customWidth="1"/>
    <col min="13060" max="13060" width="7.28515625" style="140" customWidth="1"/>
    <col min="13061" max="13061" width="58.5703125" style="140" customWidth="1"/>
    <col min="13062" max="13062" width="7.28515625" style="140" customWidth="1"/>
    <col min="13063" max="13063" width="7" style="140" customWidth="1"/>
    <col min="13064" max="13064" width="54.28515625" style="140" customWidth="1"/>
    <col min="13065" max="13065" width="6.42578125" style="140" bestFit="1" customWidth="1"/>
    <col min="13066" max="13066" width="52.85546875" style="140" customWidth="1"/>
    <col min="13067" max="13312" width="11.42578125" style="140"/>
    <col min="13313" max="13313" width="6.140625" style="140" customWidth="1"/>
    <col min="13314" max="13314" width="6.85546875" style="140" customWidth="1"/>
    <col min="13315" max="13315" width="55.7109375" style="140" customWidth="1"/>
    <col min="13316" max="13316" width="7.28515625" style="140" customWidth="1"/>
    <col min="13317" max="13317" width="58.5703125" style="140" customWidth="1"/>
    <col min="13318" max="13318" width="7.28515625" style="140" customWidth="1"/>
    <col min="13319" max="13319" width="7" style="140" customWidth="1"/>
    <col min="13320" max="13320" width="54.28515625" style="140" customWidth="1"/>
    <col min="13321" max="13321" width="6.42578125" style="140" bestFit="1" customWidth="1"/>
    <col min="13322" max="13322" width="52.85546875" style="140" customWidth="1"/>
    <col min="13323" max="13568" width="11.42578125" style="140"/>
    <col min="13569" max="13569" width="6.140625" style="140" customWidth="1"/>
    <col min="13570" max="13570" width="6.85546875" style="140" customWidth="1"/>
    <col min="13571" max="13571" width="55.7109375" style="140" customWidth="1"/>
    <col min="13572" max="13572" width="7.28515625" style="140" customWidth="1"/>
    <col min="13573" max="13573" width="58.5703125" style="140" customWidth="1"/>
    <col min="13574" max="13574" width="7.28515625" style="140" customWidth="1"/>
    <col min="13575" max="13575" width="7" style="140" customWidth="1"/>
    <col min="13576" max="13576" width="54.28515625" style="140" customWidth="1"/>
    <col min="13577" max="13577" width="6.42578125" style="140" bestFit="1" customWidth="1"/>
    <col min="13578" max="13578" width="52.85546875" style="140" customWidth="1"/>
    <col min="13579" max="13824" width="11.42578125" style="140"/>
    <col min="13825" max="13825" width="6.140625" style="140" customWidth="1"/>
    <col min="13826" max="13826" width="6.85546875" style="140" customWidth="1"/>
    <col min="13827" max="13827" width="55.7109375" style="140" customWidth="1"/>
    <col min="13828" max="13828" width="7.28515625" style="140" customWidth="1"/>
    <col min="13829" max="13829" width="58.5703125" style="140" customWidth="1"/>
    <col min="13830" max="13830" width="7.28515625" style="140" customWidth="1"/>
    <col min="13831" max="13831" width="7" style="140" customWidth="1"/>
    <col min="13832" max="13832" width="54.28515625" style="140" customWidth="1"/>
    <col min="13833" max="13833" width="6.42578125" style="140" bestFit="1" customWidth="1"/>
    <col min="13834" max="13834" width="52.85546875" style="140" customWidth="1"/>
    <col min="13835" max="14080" width="11.42578125" style="140"/>
    <col min="14081" max="14081" width="6.140625" style="140" customWidth="1"/>
    <col min="14082" max="14082" width="6.85546875" style="140" customWidth="1"/>
    <col min="14083" max="14083" width="55.7109375" style="140" customWidth="1"/>
    <col min="14084" max="14084" width="7.28515625" style="140" customWidth="1"/>
    <col min="14085" max="14085" width="58.5703125" style="140" customWidth="1"/>
    <col min="14086" max="14086" width="7.28515625" style="140" customWidth="1"/>
    <col min="14087" max="14087" width="7" style="140" customWidth="1"/>
    <col min="14088" max="14088" width="54.28515625" style="140" customWidth="1"/>
    <col min="14089" max="14089" width="6.42578125" style="140" bestFit="1" customWidth="1"/>
    <col min="14090" max="14090" width="52.85546875" style="140" customWidth="1"/>
    <col min="14091" max="14336" width="11.42578125" style="140"/>
    <col min="14337" max="14337" width="6.140625" style="140" customWidth="1"/>
    <col min="14338" max="14338" width="6.85546875" style="140" customWidth="1"/>
    <col min="14339" max="14339" width="55.7109375" style="140" customWidth="1"/>
    <col min="14340" max="14340" width="7.28515625" style="140" customWidth="1"/>
    <col min="14341" max="14341" width="58.5703125" style="140" customWidth="1"/>
    <col min="14342" max="14342" width="7.28515625" style="140" customWidth="1"/>
    <col min="14343" max="14343" width="7" style="140" customWidth="1"/>
    <col min="14344" max="14344" width="54.28515625" style="140" customWidth="1"/>
    <col min="14345" max="14345" width="6.42578125" style="140" bestFit="1" customWidth="1"/>
    <col min="14346" max="14346" width="52.85546875" style="140" customWidth="1"/>
    <col min="14347" max="14592" width="11.42578125" style="140"/>
    <col min="14593" max="14593" width="6.140625" style="140" customWidth="1"/>
    <col min="14594" max="14594" width="6.85546875" style="140" customWidth="1"/>
    <col min="14595" max="14595" width="55.7109375" style="140" customWidth="1"/>
    <col min="14596" max="14596" width="7.28515625" style="140" customWidth="1"/>
    <col min="14597" max="14597" width="58.5703125" style="140" customWidth="1"/>
    <col min="14598" max="14598" width="7.28515625" style="140" customWidth="1"/>
    <col min="14599" max="14599" width="7" style="140" customWidth="1"/>
    <col min="14600" max="14600" width="54.28515625" style="140" customWidth="1"/>
    <col min="14601" max="14601" width="6.42578125" style="140" bestFit="1" customWidth="1"/>
    <col min="14602" max="14602" width="52.85546875" style="140" customWidth="1"/>
    <col min="14603" max="14848" width="11.42578125" style="140"/>
    <col min="14849" max="14849" width="6.140625" style="140" customWidth="1"/>
    <col min="14850" max="14850" width="6.85546875" style="140" customWidth="1"/>
    <col min="14851" max="14851" width="55.7109375" style="140" customWidth="1"/>
    <col min="14852" max="14852" width="7.28515625" style="140" customWidth="1"/>
    <col min="14853" max="14853" width="58.5703125" style="140" customWidth="1"/>
    <col min="14854" max="14854" width="7.28515625" style="140" customWidth="1"/>
    <col min="14855" max="14855" width="7" style="140" customWidth="1"/>
    <col min="14856" max="14856" width="54.28515625" style="140" customWidth="1"/>
    <col min="14857" max="14857" width="6.42578125" style="140" bestFit="1" customWidth="1"/>
    <col min="14858" max="14858" width="52.85546875" style="140" customWidth="1"/>
    <col min="14859" max="15104" width="11.42578125" style="140"/>
    <col min="15105" max="15105" width="6.140625" style="140" customWidth="1"/>
    <col min="15106" max="15106" width="6.85546875" style="140" customWidth="1"/>
    <col min="15107" max="15107" width="55.7109375" style="140" customWidth="1"/>
    <col min="15108" max="15108" width="7.28515625" style="140" customWidth="1"/>
    <col min="15109" max="15109" width="58.5703125" style="140" customWidth="1"/>
    <col min="15110" max="15110" width="7.28515625" style="140" customWidth="1"/>
    <col min="15111" max="15111" width="7" style="140" customWidth="1"/>
    <col min="15112" max="15112" width="54.28515625" style="140" customWidth="1"/>
    <col min="15113" max="15113" width="6.42578125" style="140" bestFit="1" customWidth="1"/>
    <col min="15114" max="15114" width="52.85546875" style="140" customWidth="1"/>
    <col min="15115" max="15360" width="11.42578125" style="140"/>
    <col min="15361" max="15361" width="6.140625" style="140" customWidth="1"/>
    <col min="15362" max="15362" width="6.85546875" style="140" customWidth="1"/>
    <col min="15363" max="15363" width="55.7109375" style="140" customWidth="1"/>
    <col min="15364" max="15364" width="7.28515625" style="140" customWidth="1"/>
    <col min="15365" max="15365" width="58.5703125" style="140" customWidth="1"/>
    <col min="15366" max="15366" width="7.28515625" style="140" customWidth="1"/>
    <col min="15367" max="15367" width="7" style="140" customWidth="1"/>
    <col min="15368" max="15368" width="54.28515625" style="140" customWidth="1"/>
    <col min="15369" max="15369" width="6.42578125" style="140" bestFit="1" customWidth="1"/>
    <col min="15370" max="15370" width="52.85546875" style="140" customWidth="1"/>
    <col min="15371" max="15616" width="11.42578125" style="140"/>
    <col min="15617" max="15617" width="6.140625" style="140" customWidth="1"/>
    <col min="15618" max="15618" width="6.85546875" style="140" customWidth="1"/>
    <col min="15619" max="15619" width="55.7109375" style="140" customWidth="1"/>
    <col min="15620" max="15620" width="7.28515625" style="140" customWidth="1"/>
    <col min="15621" max="15621" width="58.5703125" style="140" customWidth="1"/>
    <col min="15622" max="15622" width="7.28515625" style="140" customWidth="1"/>
    <col min="15623" max="15623" width="7" style="140" customWidth="1"/>
    <col min="15624" max="15624" width="54.28515625" style="140" customWidth="1"/>
    <col min="15625" max="15625" width="6.42578125" style="140" bestFit="1" customWidth="1"/>
    <col min="15626" max="15626" width="52.85546875" style="140" customWidth="1"/>
    <col min="15627" max="15872" width="11.42578125" style="140"/>
    <col min="15873" max="15873" width="6.140625" style="140" customWidth="1"/>
    <col min="15874" max="15874" width="6.85546875" style="140" customWidth="1"/>
    <col min="15875" max="15875" width="55.7109375" style="140" customWidth="1"/>
    <col min="15876" max="15876" width="7.28515625" style="140" customWidth="1"/>
    <col min="15877" max="15877" width="58.5703125" style="140" customWidth="1"/>
    <col min="15878" max="15878" width="7.28515625" style="140" customWidth="1"/>
    <col min="15879" max="15879" width="7" style="140" customWidth="1"/>
    <col min="15880" max="15880" width="54.28515625" style="140" customWidth="1"/>
    <col min="15881" max="15881" width="6.42578125" style="140" bestFit="1" customWidth="1"/>
    <col min="15882" max="15882" width="52.85546875" style="140" customWidth="1"/>
    <col min="15883" max="16128" width="11.42578125" style="140"/>
    <col min="16129" max="16129" width="6.140625" style="140" customWidth="1"/>
    <col min="16130" max="16130" width="6.85546875" style="140" customWidth="1"/>
    <col min="16131" max="16131" width="55.7109375" style="140" customWidth="1"/>
    <col min="16132" max="16132" width="7.28515625" style="140" customWidth="1"/>
    <col min="16133" max="16133" width="58.5703125" style="140" customWidth="1"/>
    <col min="16134" max="16134" width="7.28515625" style="140" customWidth="1"/>
    <col min="16135" max="16135" width="7" style="140" customWidth="1"/>
    <col min="16136" max="16136" width="54.28515625" style="140" customWidth="1"/>
    <col min="16137" max="16137" width="6.42578125" style="140" bestFit="1" customWidth="1"/>
    <col min="16138" max="16138" width="52.85546875" style="140" customWidth="1"/>
    <col min="16139" max="16384" width="11.42578125" style="140"/>
  </cols>
  <sheetData>
    <row r="1" spans="1:10" ht="15" thickBot="1">
      <c r="G1" s="167"/>
      <c r="H1" s="167"/>
      <c r="I1" s="167"/>
      <c r="J1" s="167"/>
    </row>
    <row r="2" spans="1:10" ht="29.25" customHeight="1" thickBot="1">
      <c r="A2" s="168" t="s">
        <v>217</v>
      </c>
      <c r="B2" s="520" t="s">
        <v>298</v>
      </c>
      <c r="C2" s="521"/>
      <c r="D2" s="521"/>
      <c r="E2" s="522"/>
      <c r="F2" s="169"/>
      <c r="G2" s="170" t="s">
        <v>299</v>
      </c>
      <c r="H2" s="523" t="s">
        <v>220</v>
      </c>
      <c r="I2" s="523"/>
      <c r="J2" s="523"/>
    </row>
    <row r="3" spans="1:10" ht="15" thickBot="1">
      <c r="G3" s="171"/>
      <c r="H3" s="171"/>
      <c r="I3" s="171"/>
      <c r="J3" s="171"/>
    </row>
    <row r="4" spans="1:10" ht="15.75" thickBot="1">
      <c r="B4" s="524" t="s">
        <v>300</v>
      </c>
      <c r="C4" s="525"/>
      <c r="D4" s="524" t="s">
        <v>301</v>
      </c>
      <c r="E4" s="525"/>
      <c r="G4" s="526" t="s">
        <v>300</v>
      </c>
      <c r="H4" s="526"/>
      <c r="I4" s="526" t="s">
        <v>301</v>
      </c>
      <c r="J4" s="526"/>
    </row>
    <row r="5" spans="1:10" ht="28.5" customHeight="1">
      <c r="B5" s="172" t="s">
        <v>302</v>
      </c>
      <c r="C5" s="173" t="s">
        <v>303</v>
      </c>
      <c r="D5" s="174" t="s">
        <v>304</v>
      </c>
      <c r="E5" s="175" t="s">
        <v>305</v>
      </c>
      <c r="G5" s="176" t="s">
        <v>302</v>
      </c>
      <c r="H5" s="176" t="s">
        <v>306</v>
      </c>
      <c r="I5" s="176" t="s">
        <v>307</v>
      </c>
      <c r="J5" s="176" t="s">
        <v>308</v>
      </c>
    </row>
    <row r="6" spans="1:10" ht="28.5">
      <c r="B6" s="177" t="s">
        <v>309</v>
      </c>
      <c r="C6" s="178" t="s">
        <v>310</v>
      </c>
      <c r="D6" s="179" t="s">
        <v>311</v>
      </c>
      <c r="E6" s="180" t="s">
        <v>303</v>
      </c>
      <c r="G6" s="176" t="s">
        <v>312</v>
      </c>
      <c r="H6" s="176" t="s">
        <v>308</v>
      </c>
      <c r="I6" s="176" t="s">
        <v>311</v>
      </c>
      <c r="J6" s="176" t="s">
        <v>313</v>
      </c>
    </row>
    <row r="7" spans="1:10" ht="31.5" customHeight="1">
      <c r="B7" s="177" t="s">
        <v>314</v>
      </c>
      <c r="C7" s="178" t="s">
        <v>315</v>
      </c>
      <c r="D7" s="179" t="s">
        <v>316</v>
      </c>
      <c r="E7" s="180" t="s">
        <v>317</v>
      </c>
      <c r="G7" s="171"/>
      <c r="H7" s="176"/>
      <c r="I7" s="176" t="s">
        <v>318</v>
      </c>
      <c r="J7" s="176" t="s">
        <v>319</v>
      </c>
    </row>
    <row r="8" spans="1:10" ht="28.5">
      <c r="B8" s="177" t="s">
        <v>320</v>
      </c>
      <c r="C8" s="178" t="s">
        <v>321</v>
      </c>
      <c r="D8" s="179" t="s">
        <v>322</v>
      </c>
      <c r="E8" s="181" t="s">
        <v>306</v>
      </c>
      <c r="G8" s="171"/>
      <c r="H8" s="176"/>
      <c r="I8" s="176" t="s">
        <v>323</v>
      </c>
      <c r="J8" s="176" t="s">
        <v>319</v>
      </c>
    </row>
    <row r="9" spans="1:10" ht="28.5">
      <c r="B9" s="177" t="s">
        <v>324</v>
      </c>
      <c r="C9" s="178" t="s">
        <v>325</v>
      </c>
      <c r="D9" s="179" t="s">
        <v>326</v>
      </c>
      <c r="E9" s="180" t="s">
        <v>327</v>
      </c>
      <c r="G9" s="531" t="s">
        <v>328</v>
      </c>
      <c r="H9" s="532"/>
      <c r="I9" s="531" t="s">
        <v>329</v>
      </c>
      <c r="J9" s="532"/>
    </row>
    <row r="10" spans="1:10" ht="28.5">
      <c r="B10" s="177" t="s">
        <v>330</v>
      </c>
      <c r="C10" s="178" t="s">
        <v>321</v>
      </c>
      <c r="D10" s="179" t="s">
        <v>331</v>
      </c>
      <c r="E10" s="181" t="s">
        <v>306</v>
      </c>
      <c r="G10" s="176" t="s">
        <v>332</v>
      </c>
      <c r="H10" s="176" t="s">
        <v>308</v>
      </c>
      <c r="I10" s="176" t="s">
        <v>333</v>
      </c>
      <c r="J10" s="176" t="s">
        <v>308</v>
      </c>
    </row>
    <row r="11" spans="1:10" ht="28.5">
      <c r="B11" s="177" t="s">
        <v>334</v>
      </c>
      <c r="C11" s="178" t="s">
        <v>310</v>
      </c>
      <c r="D11" s="179" t="s">
        <v>335</v>
      </c>
      <c r="E11" s="180" t="s">
        <v>310</v>
      </c>
      <c r="G11" s="176" t="s">
        <v>336</v>
      </c>
      <c r="H11" s="176" t="s">
        <v>319</v>
      </c>
      <c r="I11" s="176" t="s">
        <v>337</v>
      </c>
      <c r="J11" s="176" t="s">
        <v>319</v>
      </c>
    </row>
    <row r="12" spans="1:10" ht="28.5">
      <c r="B12" s="177" t="s">
        <v>338</v>
      </c>
      <c r="C12" s="178" t="s">
        <v>339</v>
      </c>
      <c r="D12" s="179" t="s">
        <v>340</v>
      </c>
      <c r="E12" s="180" t="s">
        <v>321</v>
      </c>
      <c r="G12" s="171"/>
      <c r="H12" s="171"/>
      <c r="I12" s="176" t="s">
        <v>341</v>
      </c>
      <c r="J12" s="176" t="s">
        <v>308</v>
      </c>
    </row>
    <row r="13" spans="1:10" ht="28.5">
      <c r="B13" s="177" t="s">
        <v>342</v>
      </c>
      <c r="C13" s="178" t="s">
        <v>343</v>
      </c>
      <c r="D13" s="179" t="s">
        <v>344</v>
      </c>
      <c r="E13" s="180" t="s">
        <v>345</v>
      </c>
      <c r="G13" s="182"/>
      <c r="H13" s="176"/>
      <c r="I13" s="152" t="s">
        <v>346</v>
      </c>
      <c r="J13" s="176" t="s">
        <v>308</v>
      </c>
    </row>
    <row r="14" spans="1:10" ht="29.25" thickBot="1">
      <c r="B14" s="177" t="s">
        <v>347</v>
      </c>
      <c r="C14" s="178" t="s">
        <v>321</v>
      </c>
      <c r="D14" s="179" t="s">
        <v>348</v>
      </c>
      <c r="E14" s="180" t="s">
        <v>327</v>
      </c>
      <c r="G14" s="167"/>
      <c r="H14" s="167"/>
      <c r="I14" s="167"/>
      <c r="J14" s="167"/>
    </row>
    <row r="15" spans="1:10" ht="29.25" thickBot="1">
      <c r="B15" s="177" t="s">
        <v>349</v>
      </c>
      <c r="C15" s="178" t="s">
        <v>325</v>
      </c>
      <c r="D15" s="179" t="s">
        <v>350</v>
      </c>
      <c r="E15" s="181" t="s">
        <v>306</v>
      </c>
      <c r="G15" s="183" t="s">
        <v>351</v>
      </c>
      <c r="H15" s="533" t="s">
        <v>262</v>
      </c>
      <c r="I15" s="534"/>
      <c r="J15" s="535"/>
    </row>
    <row r="16" spans="1:10" ht="28.5">
      <c r="B16" s="177" t="s">
        <v>352</v>
      </c>
      <c r="C16" s="178" t="s">
        <v>321</v>
      </c>
      <c r="D16" s="179" t="s">
        <v>353</v>
      </c>
      <c r="E16" s="181" t="s">
        <v>354</v>
      </c>
      <c r="G16" s="167"/>
      <c r="H16" s="167"/>
      <c r="I16" s="167"/>
      <c r="J16" s="167"/>
    </row>
    <row r="17" spans="2:10" ht="57" customHeight="1">
      <c r="B17" s="177" t="s">
        <v>355</v>
      </c>
      <c r="C17" s="146" t="s">
        <v>356</v>
      </c>
      <c r="D17" s="179" t="s">
        <v>357</v>
      </c>
      <c r="E17" s="180" t="s">
        <v>321</v>
      </c>
      <c r="G17" s="531" t="s">
        <v>300</v>
      </c>
      <c r="H17" s="532"/>
      <c r="I17" s="531" t="s">
        <v>301</v>
      </c>
      <c r="J17" s="532"/>
    </row>
    <row r="18" spans="2:10" ht="57">
      <c r="B18" s="177" t="s">
        <v>358</v>
      </c>
      <c r="C18" s="178" t="s">
        <v>339</v>
      </c>
      <c r="D18" s="179" t="s">
        <v>359</v>
      </c>
      <c r="E18" s="181" t="s">
        <v>306</v>
      </c>
      <c r="G18" s="184" t="s">
        <v>302</v>
      </c>
      <c r="H18" s="184" t="s">
        <v>360</v>
      </c>
      <c r="I18" s="184" t="s">
        <v>307</v>
      </c>
      <c r="J18" s="184" t="s">
        <v>361</v>
      </c>
    </row>
    <row r="19" spans="2:10" ht="42.75" customHeight="1">
      <c r="B19" s="177" t="s">
        <v>362</v>
      </c>
      <c r="C19" s="178" t="s">
        <v>363</v>
      </c>
      <c r="D19" s="179" t="s">
        <v>364</v>
      </c>
      <c r="E19" s="180" t="s">
        <v>327</v>
      </c>
      <c r="G19" s="184" t="s">
        <v>365</v>
      </c>
      <c r="H19" s="184" t="s">
        <v>366</v>
      </c>
      <c r="I19" s="184" t="s">
        <v>311</v>
      </c>
      <c r="J19" s="184" t="s">
        <v>306</v>
      </c>
    </row>
    <row r="20" spans="2:10" ht="42.75">
      <c r="B20" s="177" t="s">
        <v>367</v>
      </c>
      <c r="C20" s="178" t="s">
        <v>368</v>
      </c>
      <c r="D20" s="185" t="s">
        <v>369</v>
      </c>
      <c r="E20" s="186" t="s">
        <v>306</v>
      </c>
      <c r="G20" s="184" t="s">
        <v>312</v>
      </c>
      <c r="H20" s="184" t="s">
        <v>370</v>
      </c>
      <c r="I20" s="184"/>
      <c r="J20" s="184"/>
    </row>
    <row r="21" spans="2:10" ht="42.75">
      <c r="B21" s="177" t="s">
        <v>371</v>
      </c>
      <c r="C21" s="178" t="s">
        <v>372</v>
      </c>
      <c r="D21" s="185" t="s">
        <v>373</v>
      </c>
      <c r="E21" s="180" t="s">
        <v>374</v>
      </c>
      <c r="G21" s="184" t="s">
        <v>375</v>
      </c>
      <c r="H21" s="184" t="s">
        <v>370</v>
      </c>
      <c r="I21" s="184"/>
      <c r="J21" s="184"/>
    </row>
    <row r="22" spans="2:10" ht="28.5" customHeight="1">
      <c r="B22" s="177" t="s">
        <v>376</v>
      </c>
      <c r="C22" s="178" t="s">
        <v>321</v>
      </c>
      <c r="D22" s="179" t="s">
        <v>377</v>
      </c>
      <c r="E22" s="181" t="s">
        <v>378</v>
      </c>
      <c r="G22" s="531" t="s">
        <v>328</v>
      </c>
      <c r="H22" s="532"/>
      <c r="I22" s="531" t="s">
        <v>329</v>
      </c>
      <c r="J22" s="532"/>
    </row>
    <row r="23" spans="2:10" ht="57">
      <c r="B23" s="177" t="s">
        <v>379</v>
      </c>
      <c r="C23" s="178" t="s">
        <v>380</v>
      </c>
      <c r="D23" s="179" t="s">
        <v>381</v>
      </c>
      <c r="E23" s="180" t="s">
        <v>374</v>
      </c>
      <c r="G23" s="184" t="s">
        <v>332</v>
      </c>
      <c r="H23" s="184" t="s">
        <v>366</v>
      </c>
      <c r="I23" s="184" t="s">
        <v>333</v>
      </c>
      <c r="J23" s="184" t="s">
        <v>361</v>
      </c>
    </row>
    <row r="24" spans="2:10" ht="42.75">
      <c r="B24" s="177" t="s">
        <v>382</v>
      </c>
      <c r="C24" s="178" t="s">
        <v>339</v>
      </c>
      <c r="D24" s="179" t="s">
        <v>383</v>
      </c>
      <c r="E24" s="181" t="s">
        <v>306</v>
      </c>
      <c r="G24" s="184" t="s">
        <v>384</v>
      </c>
      <c r="H24" s="184" t="s">
        <v>366</v>
      </c>
      <c r="I24" s="184" t="s">
        <v>337</v>
      </c>
      <c r="J24" s="184" t="s">
        <v>306</v>
      </c>
    </row>
    <row r="25" spans="2:10" ht="57">
      <c r="B25" s="177" t="s">
        <v>385</v>
      </c>
      <c r="C25" s="178" t="s">
        <v>363</v>
      </c>
      <c r="D25" s="179" t="s">
        <v>386</v>
      </c>
      <c r="E25" s="180" t="s">
        <v>327</v>
      </c>
      <c r="G25" s="171"/>
      <c r="H25" s="184"/>
      <c r="I25" s="184" t="s">
        <v>341</v>
      </c>
      <c r="J25" s="184" t="s">
        <v>361</v>
      </c>
    </row>
    <row r="26" spans="2:10" ht="28.5">
      <c r="B26" s="177" t="s">
        <v>387</v>
      </c>
      <c r="C26" s="178" t="s">
        <v>321</v>
      </c>
      <c r="D26" s="179" t="s">
        <v>388</v>
      </c>
      <c r="E26" s="180" t="s">
        <v>389</v>
      </c>
      <c r="G26" s="182"/>
      <c r="H26" s="184"/>
      <c r="I26" s="147" t="s">
        <v>346</v>
      </c>
      <c r="J26" s="147" t="s">
        <v>306</v>
      </c>
    </row>
    <row r="27" spans="2:10" ht="42.75">
      <c r="B27" s="177" t="s">
        <v>390</v>
      </c>
      <c r="C27" s="178" t="s">
        <v>368</v>
      </c>
      <c r="D27" s="179" t="s">
        <v>391</v>
      </c>
      <c r="E27" s="180" t="s">
        <v>389</v>
      </c>
    </row>
    <row r="28" spans="2:10" ht="28.5">
      <c r="B28" s="177" t="s">
        <v>392</v>
      </c>
      <c r="C28" s="178" t="s">
        <v>363</v>
      </c>
      <c r="D28" s="179" t="s">
        <v>393</v>
      </c>
      <c r="E28" s="181" t="s">
        <v>306</v>
      </c>
    </row>
    <row r="29" spans="2:10">
      <c r="B29" s="177" t="s">
        <v>394</v>
      </c>
      <c r="C29" s="178" t="s">
        <v>303</v>
      </c>
      <c r="D29" s="179" t="s">
        <v>395</v>
      </c>
      <c r="E29" s="181" t="s">
        <v>306</v>
      </c>
    </row>
    <row r="30" spans="2:10" ht="28.5">
      <c r="B30" s="177" t="s">
        <v>396</v>
      </c>
      <c r="C30" s="178" t="s">
        <v>339</v>
      </c>
      <c r="D30" s="179"/>
      <c r="E30" s="181"/>
    </row>
    <row r="31" spans="2:10" ht="28.5">
      <c r="B31" s="177" t="s">
        <v>397</v>
      </c>
      <c r="C31" s="178" t="s">
        <v>363</v>
      </c>
      <c r="D31" s="179"/>
      <c r="E31" s="181"/>
    </row>
    <row r="32" spans="2:10" ht="42.75">
      <c r="B32" s="177" t="s">
        <v>398</v>
      </c>
      <c r="C32" s="178" t="s">
        <v>368</v>
      </c>
      <c r="D32" s="179"/>
      <c r="E32" s="181"/>
    </row>
    <row r="33" spans="1:10" ht="42.75">
      <c r="B33" s="177" t="s">
        <v>399</v>
      </c>
      <c r="C33" s="178" t="s">
        <v>368</v>
      </c>
      <c r="D33" s="179"/>
      <c r="E33" s="181"/>
    </row>
    <row r="34" spans="1:10" ht="28.5">
      <c r="B34" s="177" t="s">
        <v>400</v>
      </c>
      <c r="C34" s="178" t="s">
        <v>321</v>
      </c>
      <c r="D34" s="179"/>
      <c r="E34" s="181"/>
    </row>
    <row r="35" spans="1:10">
      <c r="B35" s="177" t="s">
        <v>401</v>
      </c>
      <c r="C35" s="178"/>
      <c r="D35" s="179"/>
      <c r="E35" s="181"/>
    </row>
    <row r="36" spans="1:10">
      <c r="B36" s="177" t="s">
        <v>402</v>
      </c>
      <c r="C36" s="178"/>
      <c r="D36" s="179"/>
      <c r="E36" s="181"/>
    </row>
    <row r="37" spans="1:10" ht="42.75">
      <c r="B37" s="177" t="s">
        <v>403</v>
      </c>
      <c r="C37" s="178" t="s">
        <v>404</v>
      </c>
      <c r="D37" s="179"/>
      <c r="E37" s="181"/>
    </row>
    <row r="38" spans="1:10" ht="28.5">
      <c r="B38" s="177" t="s">
        <v>405</v>
      </c>
      <c r="C38" s="178" t="s">
        <v>406</v>
      </c>
      <c r="D38" s="179"/>
      <c r="E38" s="181"/>
    </row>
    <row r="39" spans="1:10" ht="42.75">
      <c r="B39" s="177" t="s">
        <v>407</v>
      </c>
      <c r="C39" s="178" t="s">
        <v>368</v>
      </c>
      <c r="D39" s="179"/>
      <c r="E39" s="181"/>
    </row>
    <row r="40" spans="1:10" ht="28.5">
      <c r="B40" s="177" t="s">
        <v>408</v>
      </c>
      <c r="C40" s="178" t="s">
        <v>321</v>
      </c>
      <c r="D40" s="179"/>
      <c r="E40" s="181"/>
    </row>
    <row r="41" spans="1:10" ht="15" customHeight="1">
      <c r="B41" s="536" t="s">
        <v>328</v>
      </c>
      <c r="C41" s="537"/>
      <c r="D41" s="531" t="s">
        <v>329</v>
      </c>
      <c r="E41" s="532"/>
    </row>
    <row r="42" spans="1:10">
      <c r="B42" s="177" t="s">
        <v>332</v>
      </c>
      <c r="C42" s="187" t="s">
        <v>306</v>
      </c>
      <c r="D42" s="153" t="s">
        <v>333</v>
      </c>
      <c r="E42" s="181" t="s">
        <v>306</v>
      </c>
    </row>
    <row r="43" spans="1:10" ht="28.5">
      <c r="B43" s="177" t="s">
        <v>409</v>
      </c>
      <c r="C43" s="187" t="s">
        <v>410</v>
      </c>
      <c r="D43" s="153" t="s">
        <v>337</v>
      </c>
      <c r="E43" s="180" t="s">
        <v>303</v>
      </c>
    </row>
    <row r="44" spans="1:10" ht="28.5">
      <c r="B44" s="177" t="s">
        <v>411</v>
      </c>
      <c r="C44" s="187" t="s">
        <v>412</v>
      </c>
      <c r="D44" s="153" t="s">
        <v>413</v>
      </c>
      <c r="E44" s="181" t="s">
        <v>306</v>
      </c>
    </row>
    <row r="45" spans="1:10" s="190" customFormat="1" ht="28.5">
      <c r="A45" s="188"/>
      <c r="B45" s="177" t="s">
        <v>414</v>
      </c>
      <c r="C45" s="178" t="s">
        <v>321</v>
      </c>
      <c r="D45" s="153" t="s">
        <v>415</v>
      </c>
      <c r="E45" s="189" t="s">
        <v>306</v>
      </c>
      <c r="F45" s="188"/>
      <c r="G45" s="137"/>
      <c r="H45" s="137"/>
      <c r="I45" s="137"/>
      <c r="J45" s="137"/>
    </row>
    <row r="46" spans="1:10" s="190" customFormat="1" ht="28.5">
      <c r="A46" s="188"/>
      <c r="B46" s="177" t="s">
        <v>416</v>
      </c>
      <c r="C46" s="178" t="s">
        <v>417</v>
      </c>
      <c r="D46" s="179" t="s">
        <v>418</v>
      </c>
      <c r="E46" s="180" t="s">
        <v>327</v>
      </c>
      <c r="F46" s="188"/>
      <c r="G46" s="137"/>
      <c r="H46" s="137"/>
      <c r="I46" s="137"/>
      <c r="J46" s="137"/>
    </row>
    <row r="47" spans="1:10" s="190" customFormat="1" ht="28.5">
      <c r="A47" s="188"/>
      <c r="B47" s="191" t="s">
        <v>419</v>
      </c>
      <c r="C47" s="178" t="s">
        <v>321</v>
      </c>
      <c r="D47" s="192" t="s">
        <v>420</v>
      </c>
      <c r="E47" s="175" t="s">
        <v>305</v>
      </c>
      <c r="F47" s="188"/>
      <c r="G47" s="137"/>
      <c r="H47" s="137"/>
      <c r="I47" s="137"/>
      <c r="J47" s="137"/>
    </row>
    <row r="48" spans="1:10" s="190" customFormat="1" ht="28.5">
      <c r="A48" s="188"/>
      <c r="B48" s="177" t="s">
        <v>421</v>
      </c>
      <c r="C48" s="184" t="s">
        <v>306</v>
      </c>
      <c r="D48" s="153" t="s">
        <v>422</v>
      </c>
      <c r="E48" s="180" t="s">
        <v>310</v>
      </c>
      <c r="F48" s="188"/>
      <c r="G48" s="137"/>
      <c r="H48" s="137"/>
      <c r="I48" s="137"/>
      <c r="J48" s="137"/>
    </row>
    <row r="49" spans="1:10" s="190" customFormat="1" ht="28.5">
      <c r="A49" s="188"/>
      <c r="B49" s="177" t="s">
        <v>423</v>
      </c>
      <c r="C49" s="184" t="s">
        <v>424</v>
      </c>
      <c r="D49" s="153" t="s">
        <v>425</v>
      </c>
      <c r="E49" s="180" t="s">
        <v>317</v>
      </c>
      <c r="F49" s="188"/>
      <c r="G49" s="137"/>
      <c r="H49" s="137"/>
      <c r="I49" s="137"/>
      <c r="J49" s="137"/>
    </row>
    <row r="50" spans="1:10" s="190" customFormat="1" ht="28.5">
      <c r="A50" s="188"/>
      <c r="B50" s="177" t="s">
        <v>426</v>
      </c>
      <c r="C50" s="187" t="s">
        <v>412</v>
      </c>
      <c r="D50" s="153" t="s">
        <v>427</v>
      </c>
      <c r="E50" s="189" t="s">
        <v>345</v>
      </c>
      <c r="F50" s="188"/>
      <c r="G50" s="137"/>
      <c r="H50" s="137"/>
      <c r="I50" s="137"/>
      <c r="J50" s="137"/>
    </row>
    <row r="51" spans="1:10" s="190" customFormat="1" ht="28.5">
      <c r="A51" s="188"/>
      <c r="B51" s="177" t="s">
        <v>428</v>
      </c>
      <c r="C51" s="178" t="s">
        <v>321</v>
      </c>
      <c r="D51" s="153" t="s">
        <v>429</v>
      </c>
      <c r="E51" s="180" t="s">
        <v>327</v>
      </c>
      <c r="F51" s="188"/>
      <c r="G51" s="137"/>
      <c r="H51" s="137"/>
      <c r="I51" s="137"/>
      <c r="J51" s="137"/>
    </row>
    <row r="52" spans="1:10" s="190" customFormat="1" ht="28.5">
      <c r="A52" s="188"/>
      <c r="B52" s="177" t="s">
        <v>430</v>
      </c>
      <c r="C52" s="178" t="s">
        <v>417</v>
      </c>
      <c r="D52" s="153" t="s">
        <v>431</v>
      </c>
      <c r="E52" s="189" t="s">
        <v>306</v>
      </c>
      <c r="F52" s="188"/>
      <c r="G52" s="137"/>
      <c r="H52" s="137"/>
      <c r="I52" s="137"/>
      <c r="J52" s="137"/>
    </row>
    <row r="53" spans="1:10" s="190" customFormat="1" ht="48" customHeight="1">
      <c r="A53" s="188"/>
      <c r="B53" s="177" t="s">
        <v>432</v>
      </c>
      <c r="C53" s="178" t="s">
        <v>321</v>
      </c>
      <c r="D53" s="153" t="s">
        <v>433</v>
      </c>
      <c r="E53" s="146" t="s">
        <v>356</v>
      </c>
      <c r="F53" s="188"/>
      <c r="G53" s="137"/>
      <c r="H53" s="137"/>
      <c r="I53" s="137"/>
      <c r="J53" s="137"/>
    </row>
    <row r="54" spans="1:10" s="190" customFormat="1" ht="28.5">
      <c r="A54" s="188"/>
      <c r="B54" s="177" t="s">
        <v>434</v>
      </c>
      <c r="C54" s="184" t="s">
        <v>306</v>
      </c>
      <c r="D54" s="153" t="s">
        <v>435</v>
      </c>
      <c r="E54" s="189" t="s">
        <v>436</v>
      </c>
      <c r="F54" s="188"/>
      <c r="G54" s="137"/>
      <c r="H54" s="137"/>
      <c r="I54" s="137"/>
      <c r="J54" s="137"/>
    </row>
    <row r="55" spans="1:10" s="190" customFormat="1" ht="28.5">
      <c r="A55" s="188"/>
      <c r="B55" s="177" t="s">
        <v>437</v>
      </c>
      <c r="C55" s="187" t="s">
        <v>410</v>
      </c>
      <c r="D55" s="153" t="s">
        <v>438</v>
      </c>
      <c r="E55" s="189" t="s">
        <v>436</v>
      </c>
      <c r="F55" s="188"/>
      <c r="G55" s="137"/>
      <c r="H55" s="137"/>
      <c r="I55" s="137"/>
      <c r="J55" s="137"/>
    </row>
    <row r="56" spans="1:10" s="190" customFormat="1" ht="28.5">
      <c r="A56" s="188"/>
      <c r="B56" s="177" t="s">
        <v>439</v>
      </c>
      <c r="C56" s="187" t="s">
        <v>412</v>
      </c>
      <c r="D56" s="153" t="s">
        <v>440</v>
      </c>
      <c r="E56" s="189" t="s">
        <v>436</v>
      </c>
      <c r="F56" s="188"/>
      <c r="G56" s="137"/>
      <c r="H56" s="137"/>
      <c r="I56" s="137"/>
      <c r="J56" s="137"/>
    </row>
    <row r="57" spans="1:10" s="190" customFormat="1" ht="28.5">
      <c r="A57" s="188"/>
      <c r="B57" s="177" t="s">
        <v>441</v>
      </c>
      <c r="C57" s="178" t="s">
        <v>321</v>
      </c>
      <c r="D57" s="185" t="s">
        <v>442</v>
      </c>
      <c r="E57" s="189" t="s">
        <v>306</v>
      </c>
      <c r="F57" s="188"/>
      <c r="G57" s="137"/>
      <c r="H57" s="137"/>
      <c r="I57" s="137"/>
      <c r="J57" s="137"/>
    </row>
    <row r="58" spans="1:10" ht="28.5">
      <c r="B58" s="193" t="s">
        <v>443</v>
      </c>
      <c r="C58" s="178" t="s">
        <v>417</v>
      </c>
      <c r="D58" s="185" t="s">
        <v>444</v>
      </c>
      <c r="E58" s="178" t="s">
        <v>380</v>
      </c>
    </row>
    <row r="59" spans="1:10" ht="28.5">
      <c r="B59" s="193" t="s">
        <v>445</v>
      </c>
      <c r="C59" s="178" t="s">
        <v>321</v>
      </c>
      <c r="D59" s="185" t="s">
        <v>446</v>
      </c>
      <c r="E59" s="178" t="s">
        <v>447</v>
      </c>
    </row>
    <row r="60" spans="1:10">
      <c r="B60" s="193" t="s">
        <v>448</v>
      </c>
      <c r="C60" s="184" t="s">
        <v>306</v>
      </c>
      <c r="D60" s="185" t="s">
        <v>449</v>
      </c>
      <c r="E60" s="186" t="s">
        <v>306</v>
      </c>
    </row>
    <row r="61" spans="1:10" ht="28.5">
      <c r="B61" s="193" t="s">
        <v>450</v>
      </c>
      <c r="C61" s="184" t="s">
        <v>424</v>
      </c>
      <c r="D61" s="185" t="s">
        <v>451</v>
      </c>
      <c r="E61" s="180" t="s">
        <v>327</v>
      </c>
    </row>
    <row r="62" spans="1:10" ht="28.5">
      <c r="B62" s="193" t="s">
        <v>452</v>
      </c>
      <c r="C62" s="187" t="s">
        <v>412</v>
      </c>
      <c r="D62" s="185" t="s">
        <v>453</v>
      </c>
      <c r="E62" s="189" t="s">
        <v>454</v>
      </c>
    </row>
    <row r="63" spans="1:10" ht="28.5">
      <c r="B63" s="193" t="s">
        <v>455</v>
      </c>
      <c r="C63" s="178" t="s">
        <v>321</v>
      </c>
      <c r="D63" s="185" t="s">
        <v>456</v>
      </c>
      <c r="E63" s="189" t="s">
        <v>454</v>
      </c>
    </row>
    <row r="64" spans="1:10">
      <c r="B64" s="193" t="s">
        <v>457</v>
      </c>
      <c r="C64" s="178" t="s">
        <v>306</v>
      </c>
      <c r="D64" s="185" t="s">
        <v>458</v>
      </c>
      <c r="E64" s="186" t="s">
        <v>306</v>
      </c>
    </row>
    <row r="65" spans="1:5">
      <c r="B65" s="193" t="s">
        <v>459</v>
      </c>
      <c r="C65" s="178" t="s">
        <v>306</v>
      </c>
      <c r="D65" s="185" t="s">
        <v>460</v>
      </c>
      <c r="E65" s="186" t="s">
        <v>306</v>
      </c>
    </row>
    <row r="66" spans="1:5">
      <c r="B66" s="193" t="s">
        <v>461</v>
      </c>
      <c r="C66" s="171" t="s">
        <v>306</v>
      </c>
      <c r="D66" s="185" t="s">
        <v>462</v>
      </c>
      <c r="E66" s="186" t="s">
        <v>306</v>
      </c>
    </row>
    <row r="67" spans="1:5" ht="28.5">
      <c r="B67" s="193" t="s">
        <v>463</v>
      </c>
      <c r="C67" s="187" t="s">
        <v>410</v>
      </c>
      <c r="D67" s="166" t="s">
        <v>464</v>
      </c>
      <c r="E67" s="186" t="s">
        <v>306</v>
      </c>
    </row>
    <row r="68" spans="1:5">
      <c r="B68" s="193" t="s">
        <v>465</v>
      </c>
      <c r="C68" s="171" t="s">
        <v>306</v>
      </c>
      <c r="D68" s="185" t="s">
        <v>466</v>
      </c>
      <c r="E68" s="186" t="s">
        <v>306</v>
      </c>
    </row>
    <row r="69" spans="1:5" ht="28.5">
      <c r="B69" s="193" t="s">
        <v>467</v>
      </c>
      <c r="C69" s="178" t="s">
        <v>321</v>
      </c>
      <c r="D69" s="185" t="s">
        <v>468</v>
      </c>
      <c r="E69" s="180" t="s">
        <v>469</v>
      </c>
    </row>
    <row r="70" spans="1:5" ht="28.5">
      <c r="B70" s="193" t="s">
        <v>470</v>
      </c>
      <c r="C70" s="178" t="s">
        <v>321</v>
      </c>
      <c r="D70" s="185" t="s">
        <v>471</v>
      </c>
      <c r="E70" s="186" t="s">
        <v>306</v>
      </c>
    </row>
    <row r="71" spans="1:5" ht="28.5">
      <c r="B71" s="193" t="s">
        <v>472</v>
      </c>
      <c r="C71" s="171" t="s">
        <v>306</v>
      </c>
      <c r="D71" s="185" t="s">
        <v>473</v>
      </c>
      <c r="E71" s="180" t="s">
        <v>327</v>
      </c>
    </row>
    <row r="72" spans="1:5" ht="15" thickBot="1">
      <c r="B72" s="194"/>
      <c r="C72" s="195"/>
      <c r="D72" s="196"/>
      <c r="E72" s="197" t="s">
        <v>474</v>
      </c>
    </row>
    <row r="73" spans="1:5" ht="30" customHeight="1" thickBot="1">
      <c r="A73" s="198" t="s">
        <v>475</v>
      </c>
      <c r="B73" s="533" t="s">
        <v>287</v>
      </c>
      <c r="C73" s="534"/>
      <c r="D73" s="534"/>
      <c r="E73" s="535"/>
    </row>
    <row r="74" spans="1:5">
      <c r="B74" s="199"/>
      <c r="E74" s="200"/>
    </row>
    <row r="75" spans="1:5" ht="25.5" customHeight="1">
      <c r="B75" s="527" t="s">
        <v>300</v>
      </c>
      <c r="C75" s="528"/>
      <c r="D75" s="529" t="s">
        <v>301</v>
      </c>
      <c r="E75" s="530"/>
    </row>
    <row r="76" spans="1:5" ht="42.75">
      <c r="B76" s="177" t="s">
        <v>302</v>
      </c>
      <c r="C76" s="176" t="s">
        <v>476</v>
      </c>
      <c r="D76" s="153" t="s">
        <v>307</v>
      </c>
      <c r="E76" s="176" t="s">
        <v>477</v>
      </c>
    </row>
    <row r="77" spans="1:5" ht="42.75">
      <c r="B77" s="177" t="s">
        <v>365</v>
      </c>
      <c r="C77" s="176" t="s">
        <v>478</v>
      </c>
      <c r="D77" s="153" t="s">
        <v>311</v>
      </c>
      <c r="E77" s="201" t="s">
        <v>479</v>
      </c>
    </row>
    <row r="78" spans="1:5" ht="28.5">
      <c r="B78" s="177" t="s">
        <v>312</v>
      </c>
      <c r="C78" s="176" t="s">
        <v>476</v>
      </c>
      <c r="D78" s="153" t="s">
        <v>316</v>
      </c>
      <c r="E78" s="202" t="s">
        <v>480</v>
      </c>
    </row>
    <row r="79" spans="1:5" ht="42.75">
      <c r="B79" s="177" t="s">
        <v>375</v>
      </c>
      <c r="C79" s="176" t="s">
        <v>478</v>
      </c>
      <c r="D79" s="153" t="s">
        <v>481</v>
      </c>
      <c r="E79" s="176" t="s">
        <v>476</v>
      </c>
    </row>
    <row r="80" spans="1:5" ht="28.5">
      <c r="B80" s="177"/>
      <c r="C80" s="176"/>
      <c r="D80" s="153" t="s">
        <v>335</v>
      </c>
      <c r="E80" s="201" t="s">
        <v>479</v>
      </c>
    </row>
    <row r="81" spans="1:5" ht="28.5">
      <c r="B81" s="177"/>
      <c r="C81" s="176"/>
      <c r="D81" s="153" t="s">
        <v>340</v>
      </c>
      <c r="E81" s="202" t="s">
        <v>480</v>
      </c>
    </row>
    <row r="82" spans="1:5">
      <c r="B82" s="177"/>
      <c r="C82" s="176"/>
      <c r="D82" s="153" t="s">
        <v>350</v>
      </c>
      <c r="E82" s="201" t="s">
        <v>306</v>
      </c>
    </row>
    <row r="83" spans="1:5" ht="28.5">
      <c r="B83" s="177"/>
      <c r="C83" s="176"/>
      <c r="D83" s="153" t="s">
        <v>353</v>
      </c>
      <c r="E83" s="202" t="s">
        <v>480</v>
      </c>
    </row>
    <row r="84" spans="1:5" ht="28.5">
      <c r="B84" s="177"/>
      <c r="C84" s="176"/>
      <c r="D84" s="153" t="s">
        <v>357</v>
      </c>
      <c r="E84" s="202" t="s">
        <v>480</v>
      </c>
    </row>
    <row r="85" spans="1:5" ht="15">
      <c r="B85" s="527" t="s">
        <v>328</v>
      </c>
      <c r="C85" s="528"/>
      <c r="D85" s="529" t="s">
        <v>329</v>
      </c>
      <c r="E85" s="530"/>
    </row>
    <row r="86" spans="1:5" ht="28.5">
      <c r="B86" s="177" t="s">
        <v>332</v>
      </c>
      <c r="C86" s="176" t="s">
        <v>476</v>
      </c>
      <c r="D86" s="153" t="s">
        <v>333</v>
      </c>
      <c r="E86" s="201" t="s">
        <v>306</v>
      </c>
    </row>
    <row r="87" spans="1:5" ht="42.75">
      <c r="B87" s="177" t="s">
        <v>384</v>
      </c>
      <c r="C87" s="176" t="s">
        <v>478</v>
      </c>
      <c r="D87" s="153" t="s">
        <v>337</v>
      </c>
      <c r="E87" s="201" t="s">
        <v>482</v>
      </c>
    </row>
    <row r="88" spans="1:5" ht="28.5">
      <c r="B88" s="177" t="s">
        <v>336</v>
      </c>
      <c r="C88" s="176" t="s">
        <v>476</v>
      </c>
      <c r="D88" s="203" t="s">
        <v>483</v>
      </c>
      <c r="E88" s="204" t="s">
        <v>306</v>
      </c>
    </row>
    <row r="89" spans="1:5" ht="42.75">
      <c r="A89" s="188"/>
      <c r="B89" s="177" t="s">
        <v>484</v>
      </c>
      <c r="C89" s="176" t="s">
        <v>478</v>
      </c>
      <c r="D89" s="153" t="s">
        <v>341</v>
      </c>
      <c r="E89" s="201" t="s">
        <v>485</v>
      </c>
    </row>
    <row r="90" spans="1:5" ht="28.5">
      <c r="B90" s="193" t="s">
        <v>434</v>
      </c>
      <c r="C90" s="171" t="s">
        <v>306</v>
      </c>
      <c r="D90" s="153" t="s">
        <v>346</v>
      </c>
      <c r="E90" s="201" t="s">
        <v>479</v>
      </c>
    </row>
    <row r="91" spans="1:5" ht="29.25" thickBot="1">
      <c r="B91" s="205" t="s">
        <v>437</v>
      </c>
      <c r="C91" s="171" t="s">
        <v>306</v>
      </c>
      <c r="D91" s="206" t="s">
        <v>425</v>
      </c>
      <c r="E91" s="202" t="s">
        <v>480</v>
      </c>
    </row>
  </sheetData>
  <mergeCells count="20">
    <mergeCell ref="B85:C85"/>
    <mergeCell ref="D85:E85"/>
    <mergeCell ref="G9:H9"/>
    <mergeCell ref="I9:J9"/>
    <mergeCell ref="H15:J15"/>
    <mergeCell ref="G17:H17"/>
    <mergeCell ref="I17:J17"/>
    <mergeCell ref="G22:H22"/>
    <mergeCell ref="I22:J22"/>
    <mergeCell ref="B41:C41"/>
    <mergeCell ref="D41:E41"/>
    <mergeCell ref="B73:E73"/>
    <mergeCell ref="B75:C75"/>
    <mergeCell ref="D75:E75"/>
    <mergeCell ref="B2:E2"/>
    <mergeCell ref="H2:J2"/>
    <mergeCell ref="B4:C4"/>
    <mergeCell ref="D4:E4"/>
    <mergeCell ref="G4:H4"/>
    <mergeCell ref="I4:J4"/>
  </mergeCells>
  <pageMargins left="0.7" right="0.7" top="0.75" bottom="0.75" header="0.3" footer="0.3"/>
  <pageSetup scale="67" orientation="portrait" horizontalDpi="360" verticalDpi="360"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Calor Inherente</vt:lpstr>
      <vt:lpstr>Matriz Calor Residual</vt:lpstr>
      <vt:lpstr>Tabla probabilidad</vt:lpstr>
      <vt:lpstr>Tabla Impacto</vt:lpstr>
      <vt:lpstr>Tabla Valoración controles</vt:lpstr>
      <vt:lpstr>ANALISIS DE CAUSAS</vt:lpstr>
      <vt:lpstr>ESTRATEGIAS DOFA</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2020-05-13T01:12:22Z</cp:lastPrinted>
  <dcterms:created xsi:type="dcterms:W3CDTF">2020-03-24T23:12:47Z</dcterms:created>
  <dcterms:modified xsi:type="dcterms:W3CDTF">2025-07-16T16:51:22Z</dcterms:modified>
</cp:coreProperties>
</file>