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Gobernación 2025\MIGP 2025\MAPA RIESGOS INSTITUCIONALES\Hacienda\"/>
    </mc:Choice>
  </mc:AlternateContent>
  <bookViews>
    <workbookView xWindow="0" yWindow="0" windowWidth="13125" windowHeight="9480" tabRatio="882" activeTab="1"/>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ANALISIS DE CAUSAS" sheetId="21" r:id="rId8"/>
    <sheet name="ESTRATEGIAS DOFA" sheetId="22" r:id="rId9"/>
    <sheet name="Opciones Tratamiento" sheetId="16" state="hidden" r:id="rId10"/>
    <sheet name="Hoja1" sheetId="11" state="hidden" r:id="rId11"/>
  </sheets>
  <externalReferences>
    <externalReference r:id="rId12"/>
  </externalReferences>
  <calcPr calcId="162913"/>
  <pivotCaches>
    <pivotCache cacheId="9" r:id="rId13"/>
  </pivotCaches>
</workbook>
</file>

<file path=xl/calcChain.xml><?xml version="1.0" encoding="utf-8"?>
<calcChain xmlns="http://schemas.openxmlformats.org/spreadsheetml/2006/main">
  <c r="AM12" i="1" l="1"/>
  <c r="AR13" i="1"/>
  <c r="AR14" i="1"/>
  <c r="AR15" i="1"/>
  <c r="AR16" i="1"/>
  <c r="AR17" i="1"/>
  <c r="AR18" i="1"/>
  <c r="AR19" i="1"/>
  <c r="AR20" i="1"/>
  <c r="AR21" i="1"/>
  <c r="AR22" i="1"/>
  <c r="AR23" i="1"/>
  <c r="AR24" i="1"/>
  <c r="AR25" i="1"/>
  <c r="AR26" i="1"/>
  <c r="AR27" i="1"/>
  <c r="AR28" i="1"/>
  <c r="AR29" i="1"/>
  <c r="AR30" i="1"/>
  <c r="AR31" i="1"/>
  <c r="AR32" i="1"/>
  <c r="AR33" i="1"/>
  <c r="AR34" i="1"/>
  <c r="AR35" i="1"/>
  <c r="AR36" i="1"/>
  <c r="AR48" i="1"/>
  <c r="AR12" i="1"/>
  <c r="AM13" i="1"/>
  <c r="AM14" i="1"/>
  <c r="AM18" i="1"/>
  <c r="AM19" i="1"/>
  <c r="AM20" i="1"/>
  <c r="AM21" i="1"/>
  <c r="AM22" i="1"/>
  <c r="AM23" i="1"/>
  <c r="AM24" i="1"/>
  <c r="AM25" i="1"/>
  <c r="AM26" i="1"/>
  <c r="AM27" i="1"/>
  <c r="AM28" i="1"/>
  <c r="AM29" i="1"/>
  <c r="AM30" i="1"/>
  <c r="AM31" i="1"/>
  <c r="AM32" i="1"/>
  <c r="AM33" i="1"/>
  <c r="AM34" i="1"/>
  <c r="AM35" i="1"/>
  <c r="AM36" i="1"/>
  <c r="AM48" i="1"/>
  <c r="H12" i="1"/>
  <c r="I12" i="1" s="1"/>
  <c r="K12" i="1"/>
  <c r="L12" i="1" s="1"/>
  <c r="AB14" i="1"/>
  <c r="AA14" i="1" s="1"/>
  <c r="AB15" i="1"/>
  <c r="AA15" i="1" s="1"/>
  <c r="AB16" i="1"/>
  <c r="AA16" i="1" s="1"/>
  <c r="AB17" i="1"/>
  <c r="AA17" i="1" s="1"/>
  <c r="AB19" i="1"/>
  <c r="AA19" i="1" s="1"/>
  <c r="AI27" i="19" s="1"/>
  <c r="AB20" i="1"/>
  <c r="AA20" i="1"/>
  <c r="AB21" i="1"/>
  <c r="AA21" i="1" s="1"/>
  <c r="AB22" i="1"/>
  <c r="AA22" i="1"/>
  <c r="AB23" i="1"/>
  <c r="AA23" i="1" s="1"/>
  <c r="AB37" i="1"/>
  <c r="AA37" i="1" s="1"/>
  <c r="AB38" i="1"/>
  <c r="AA38" i="1" s="1"/>
  <c r="L30" i="19" s="1"/>
  <c r="AB39" i="1"/>
  <c r="AA39" i="1" s="1"/>
  <c r="AB40" i="1"/>
  <c r="AA40" i="1" s="1"/>
  <c r="AB41" i="1"/>
  <c r="AA41" i="1" s="1"/>
  <c r="Y14" i="1"/>
  <c r="L36" i="19" s="1"/>
  <c r="Y15" i="1"/>
  <c r="Y16" i="1"/>
  <c r="AL6" i="19" s="1"/>
  <c r="Y17" i="1"/>
  <c r="AG6" i="19" s="1"/>
  <c r="Y19" i="1"/>
  <c r="Y20" i="1"/>
  <c r="Y21" i="1"/>
  <c r="AC21" i="1" s="1"/>
  <c r="Y22" i="1"/>
  <c r="Y23" i="1"/>
  <c r="AC23" i="1" s="1"/>
  <c r="Y24" i="1"/>
  <c r="Y30" i="1"/>
  <c r="Y36" i="1"/>
  <c r="Y37" i="1"/>
  <c r="K50" i="19" s="1"/>
  <c r="Y38" i="1"/>
  <c r="X50" i="19" s="1"/>
  <c r="Y39" i="1"/>
  <c r="Y40" i="1"/>
  <c r="Z20" i="19" s="1"/>
  <c r="Y41"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8" i="1"/>
  <c r="T49" i="1"/>
  <c r="T50" i="1"/>
  <c r="T51" i="1"/>
  <c r="T52" i="1"/>
  <c r="T53" i="1"/>
  <c r="T54" i="1"/>
  <c r="T12" i="1"/>
  <c r="Z36" i="1"/>
  <c r="Z30" i="1"/>
  <c r="Z24" i="1"/>
  <c r="Z19" i="1"/>
  <c r="Z14" i="1"/>
  <c r="I36" i="1"/>
  <c r="Q42" i="1"/>
  <c r="H42" i="1"/>
  <c r="I42" i="1" s="1"/>
  <c r="Q53" i="1"/>
  <c r="AB53" i="1" s="1"/>
  <c r="AA53" i="1" s="1"/>
  <c r="Q52" i="1"/>
  <c r="Q51" i="1"/>
  <c r="AB51" i="1" s="1"/>
  <c r="AA51" i="1" s="1"/>
  <c r="Q50" i="1"/>
  <c r="AB50" i="1"/>
  <c r="AA50" i="1"/>
  <c r="Q49" i="1"/>
  <c r="AB49" i="1" s="1"/>
  <c r="AA49" i="1" s="1"/>
  <c r="Q48" i="1"/>
  <c r="H48" i="1"/>
  <c r="I48" i="1" s="1"/>
  <c r="Q18" i="1"/>
  <c r="X18" i="1" s="1"/>
  <c r="H18" i="1"/>
  <c r="I18" i="1" s="1"/>
  <c r="Q13" i="1"/>
  <c r="AB13" i="1"/>
  <c r="AA13" i="1"/>
  <c r="Q12" i="1"/>
  <c r="AC20" i="1"/>
  <c r="AC40" i="1"/>
  <c r="W51" i="19"/>
  <c r="X51" i="1"/>
  <c r="Y51" i="1" s="1"/>
  <c r="S22" i="19" s="1"/>
  <c r="X53" i="1"/>
  <c r="F221" i="13"/>
  <c r="F211" i="13"/>
  <c r="F212" i="13"/>
  <c r="F213" i="13"/>
  <c r="F214" i="13"/>
  <c r="F215" i="13"/>
  <c r="F216" i="13"/>
  <c r="F217" i="13"/>
  <c r="F218" i="13"/>
  <c r="F219" i="13"/>
  <c r="F220" i="13"/>
  <c r="F210" i="13"/>
  <c r="Q54" i="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T71" i="1"/>
  <c r="Q71" i="1"/>
  <c r="T70" i="1"/>
  <c r="Q70" i="1"/>
  <c r="T69" i="1"/>
  <c r="Q69" i="1"/>
  <c r="T68" i="1"/>
  <c r="Q68" i="1"/>
  <c r="T67" i="1"/>
  <c r="Q67" i="1"/>
  <c r="T66" i="1"/>
  <c r="Q66" i="1"/>
  <c r="H66" i="1"/>
  <c r="I66" i="1"/>
  <c r="T65" i="1"/>
  <c r="Q65" i="1"/>
  <c r="X65" i="1" s="1"/>
  <c r="Z65" i="1" s="1"/>
  <c r="T64" i="1"/>
  <c r="Q64" i="1"/>
  <c r="T63" i="1"/>
  <c r="Q63" i="1"/>
  <c r="T62" i="1"/>
  <c r="Q62" i="1"/>
  <c r="T61" i="1"/>
  <c r="Q61" i="1"/>
  <c r="T60" i="1"/>
  <c r="Q60" i="1"/>
  <c r="X61" i="1" s="1"/>
  <c r="Y61" i="1" s="1"/>
  <c r="H60" i="1"/>
  <c r="I60" i="1"/>
  <c r="T59" i="1"/>
  <c r="Q59" i="1"/>
  <c r="T58" i="1"/>
  <c r="Q58" i="1"/>
  <c r="T57" i="1"/>
  <c r="Q57" i="1"/>
  <c r="T56" i="1"/>
  <c r="Q56" i="1"/>
  <c r="AB56" i="1"/>
  <c r="AA56" i="1"/>
  <c r="T55" i="1"/>
  <c r="Q55" i="1"/>
  <c r="AB55" i="1" s="1"/>
  <c r="AA55" i="1" s="1"/>
  <c r="H54" i="1"/>
  <c r="I54" i="1" s="1"/>
  <c r="Q35" i="1"/>
  <c r="AB35" i="1" s="1"/>
  <c r="AA35" i="1" s="1"/>
  <c r="Q34" i="1"/>
  <c r="AB34" i="1" s="1"/>
  <c r="AA34" i="1" s="1"/>
  <c r="Q33" i="1"/>
  <c r="AB33" i="1" s="1"/>
  <c r="AA33" i="1" s="1"/>
  <c r="Q32" i="1"/>
  <c r="AB32" i="1" s="1"/>
  <c r="AA32" i="1" s="1"/>
  <c r="Q31" i="1"/>
  <c r="AB31" i="1" s="1"/>
  <c r="AA31" i="1" s="1"/>
  <c r="H30" i="1"/>
  <c r="I30" i="1"/>
  <c r="Q29" i="1"/>
  <c r="X29" i="1" s="1"/>
  <c r="AB29" i="1"/>
  <c r="AA29" i="1"/>
  <c r="Q28" i="1"/>
  <c r="AB28" i="1" s="1"/>
  <c r="AA28" i="1" s="1"/>
  <c r="Q27" i="1"/>
  <c r="AB27" i="1" s="1"/>
  <c r="AA27" i="1" s="1"/>
  <c r="Q26" i="1"/>
  <c r="AB26" i="1" s="1"/>
  <c r="AA26" i="1" s="1"/>
  <c r="Q25" i="1"/>
  <c r="X25" i="1" s="1"/>
  <c r="AB25" i="1"/>
  <c r="AA25" i="1"/>
  <c r="H24" i="1"/>
  <c r="I24" i="1" s="1"/>
  <c r="X66" i="1"/>
  <c r="X67" i="1"/>
  <c r="Z67" i="1" s="1"/>
  <c r="Y67" i="1"/>
  <c r="Z61" i="1"/>
  <c r="X62" i="1"/>
  <c r="Y62" i="1" s="1"/>
  <c r="X31" i="1"/>
  <c r="Y31" i="1" s="1"/>
  <c r="AI39" i="19" s="1"/>
  <c r="X26" i="1"/>
  <c r="Z62" i="1"/>
  <c r="X63" i="1"/>
  <c r="X57" i="1"/>
  <c r="Y57" i="1" s="1"/>
  <c r="AE13" i="19" s="1"/>
  <c r="X68" i="1"/>
  <c r="Y68" i="1" s="1"/>
  <c r="AC68" i="1" s="1"/>
  <c r="Y63" i="1"/>
  <c r="Z63" i="1"/>
  <c r="Z57" i="1"/>
  <c r="X58" i="1"/>
  <c r="Y58" i="1" s="1"/>
  <c r="T23" i="19" s="1"/>
  <c r="X27" i="1"/>
  <c r="Z27" i="1" s="1"/>
  <c r="Z68" i="1"/>
  <c r="X69" i="1"/>
  <c r="Z58" i="1"/>
  <c r="X59" i="1"/>
  <c r="Z59" i="1" s="1"/>
  <c r="Y59" i="1"/>
  <c r="X64" i="1"/>
  <c r="Y64" i="1" s="1"/>
  <c r="N14" i="19" s="1"/>
  <c r="X28" i="1"/>
  <c r="Z28" i="1" s="1"/>
  <c r="Y28" i="1"/>
  <c r="AB68" i="1"/>
  <c r="AB67" i="1"/>
  <c r="AA67" i="1"/>
  <c r="W45" i="19" s="1"/>
  <c r="AA68" i="1"/>
  <c r="AB69" i="1"/>
  <c r="AB62" i="1"/>
  <c r="AA62" i="1" s="1"/>
  <c r="L24" i="19" s="1"/>
  <c r="AC47" i="19"/>
  <c r="Q7" i="19"/>
  <c r="AA69" i="1"/>
  <c r="Q35" i="19"/>
  <c r="Q15" i="19"/>
  <c r="K15" i="19"/>
  <c r="W25" i="19"/>
  <c r="W55" i="19"/>
  <c r="AD55" i="19"/>
  <c r="AD15" i="19"/>
  <c r="AB57" i="1"/>
  <c r="AA57" i="1" s="1"/>
  <c r="Y23" i="19" s="1"/>
  <c r="AC50" i="19"/>
  <c r="Q10" i="19"/>
  <c r="K40" i="19"/>
  <c r="AI40" i="19"/>
  <c r="AC10" i="19"/>
  <c r="AB63" i="1"/>
  <c r="AA63" i="1" s="1"/>
  <c r="AK34" i="19" s="1"/>
  <c r="AK12" i="19"/>
  <c r="L50" i="19"/>
  <c r="X20" i="19"/>
  <c r="AB58" i="1"/>
  <c r="AA58" i="1" s="1"/>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B64" i="1"/>
  <c r="L54" i="19"/>
  <c r="AJ14" i="19"/>
  <c r="R14" i="19"/>
  <c r="X44" i="19"/>
  <c r="R24" i="19"/>
  <c r="L14" i="19"/>
  <c r="AJ54" i="19"/>
  <c r="AE54" i="19"/>
  <c r="M24" i="19"/>
  <c r="Y24" i="19"/>
  <c r="M14" i="19"/>
  <c r="AE44" i="19"/>
  <c r="AE24" i="19"/>
  <c r="M17" i="19"/>
  <c r="AE17" i="19"/>
  <c r="AK27" i="19"/>
  <c r="Y7" i="19"/>
  <c r="Y37" i="19"/>
  <c r="M27" i="19"/>
  <c r="S47" i="19"/>
  <c r="M7" i="19"/>
  <c r="M37" i="19"/>
  <c r="S17" i="19"/>
  <c r="AK7" i="19"/>
  <c r="AK47" i="19"/>
  <c r="AK37" i="19"/>
  <c r="AB59" i="1"/>
  <c r="AA59" i="1" s="1"/>
  <c r="O16" i="19"/>
  <c r="AA64" i="1"/>
  <c r="AB65" i="1"/>
  <c r="AA65" i="1"/>
  <c r="Y33" i="19"/>
  <c r="M43" i="19"/>
  <c r="AE53" i="19"/>
  <c r="Y53" i="19"/>
  <c r="AC57" i="1"/>
  <c r="N46" i="19"/>
  <c r="Z26" i="19"/>
  <c r="N26" i="19"/>
  <c r="Z16" i="19"/>
  <c r="AF54" i="19"/>
  <c r="AF34" i="19"/>
  <c r="AL14" i="19"/>
  <c r="T44" i="19"/>
  <c r="N24" i="19"/>
  <c r="AL44" i="19"/>
  <c r="Z44" i="19"/>
  <c r="T14" i="19"/>
  <c r="N54" i="19"/>
  <c r="Z14" i="19"/>
  <c r="AL54" i="19"/>
  <c r="T54" i="19"/>
  <c r="Z34" i="19"/>
  <c r="T43" i="19"/>
  <c r="N43" i="19"/>
  <c r="AL23" i="19"/>
  <c r="T3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AF10" i="19"/>
  <c r="N30" i="19"/>
  <c r="AL30" i="19"/>
  <c r="AL20" i="19"/>
  <c r="AF20" i="19"/>
  <c r="N40" i="19"/>
  <c r="K18" i="1"/>
  <c r="L18" i="1" s="1"/>
  <c r="X38" i="18" s="1"/>
  <c r="AB66" i="1"/>
  <c r="AA66" i="1"/>
  <c r="K49" i="1"/>
  <c r="K64" i="1"/>
  <c r="K34" i="1"/>
  <c r="K57" i="1"/>
  <c r="H210" i="13"/>
  <c r="K32" i="1"/>
  <c r="K52" i="1"/>
  <c r="K46" i="1"/>
  <c r="K28" i="1"/>
  <c r="K27" i="1"/>
  <c r="K23" i="1"/>
  <c r="K29" i="1"/>
  <c r="K37" i="1"/>
  <c r="K62" i="1"/>
  <c r="K53" i="1"/>
  <c r="K13" i="1"/>
  <c r="K69" i="1"/>
  <c r="K40" i="1"/>
  <c r="K70" i="1"/>
  <c r="K58" i="1"/>
  <c r="K61" i="1"/>
  <c r="K41" i="1"/>
  <c r="K71" i="1"/>
  <c r="K31" i="1"/>
  <c r="K44" i="1"/>
  <c r="K67" i="1"/>
  <c r="K39" i="1"/>
  <c r="K50" i="1"/>
  <c r="K17" i="1"/>
  <c r="K63" i="1"/>
  <c r="K43" i="1"/>
  <c r="K68" i="1"/>
  <c r="K45" i="1"/>
  <c r="K59" i="1"/>
  <c r="K33" i="1"/>
  <c r="K51" i="1"/>
  <c r="K56" i="1"/>
  <c r="K25" i="1"/>
  <c r="K47" i="1"/>
  <c r="K55" i="1"/>
  <c r="K35" i="1"/>
  <c r="K65" i="1"/>
  <c r="K26" i="1"/>
  <c r="K38" i="1"/>
  <c r="B221" i="13" a="1"/>
  <c r="AI29" i="19" l="1"/>
  <c r="Q9" i="19"/>
  <c r="X32" i="1"/>
  <c r="Y32" i="1" s="1"/>
  <c r="AB6" i="18"/>
  <c r="J14" i="18"/>
  <c r="P14" i="18"/>
  <c r="V30" i="18"/>
  <c r="J6" i="18"/>
  <c r="AB38" i="18"/>
  <c r="AB14" i="18"/>
  <c r="AB22" i="18"/>
  <c r="M12" i="1"/>
  <c r="AB12" i="1" s="1"/>
  <c r="AA12" i="1" s="1"/>
  <c r="P30" i="18"/>
  <c r="V6" i="18"/>
  <c r="V22" i="18"/>
  <c r="P38" i="18"/>
  <c r="J30" i="18"/>
  <c r="W11" i="19"/>
  <c r="AC11" i="19"/>
  <c r="AK42" i="19"/>
  <c r="Q11" i="19"/>
  <c r="K51" i="19"/>
  <c r="Z51" i="1"/>
  <c r="Q21" i="19"/>
  <c r="AC51" i="1"/>
  <c r="Y12" i="19"/>
  <c r="S32" i="19"/>
  <c r="AE52" i="19"/>
  <c r="AG50" i="19"/>
  <c r="U50" i="19"/>
  <c r="AA20" i="19"/>
  <c r="AA30" i="19"/>
  <c r="AM40" i="19"/>
  <c r="U10" i="19"/>
  <c r="AM50" i="19"/>
  <c r="AG30" i="19"/>
  <c r="AA50" i="19"/>
  <c r="AM30" i="19"/>
  <c r="U30" i="19"/>
  <c r="AA10" i="19"/>
  <c r="U20" i="19"/>
  <c r="U40" i="19"/>
  <c r="Z10" i="19"/>
  <c r="T20" i="19"/>
  <c r="O30" i="19"/>
  <c r="AL40" i="19"/>
  <c r="T10" i="19"/>
  <c r="N20" i="19"/>
  <c r="N50" i="19"/>
  <c r="Z40" i="19"/>
  <c r="AD30" i="19"/>
  <c r="AL10" i="19"/>
  <c r="AF30" i="19"/>
  <c r="Z30" i="19"/>
  <c r="AF40" i="19"/>
  <c r="T30" i="19"/>
  <c r="T40" i="19"/>
  <c r="AL50" i="19"/>
  <c r="T50" i="19"/>
  <c r="Z50" i="19"/>
  <c r="AF50" i="19"/>
  <c r="N10" i="19"/>
  <c r="AC37" i="1"/>
  <c r="L10" i="19"/>
  <c r="AC39" i="1"/>
  <c r="AE40" i="19"/>
  <c r="Y30" i="19"/>
  <c r="M30" i="19"/>
  <c r="AE50" i="19"/>
  <c r="Y20" i="19"/>
  <c r="AE20" i="19"/>
  <c r="AE10" i="19"/>
  <c r="S30" i="19"/>
  <c r="M20" i="19"/>
  <c r="AK30" i="19"/>
  <c r="AK50" i="19"/>
  <c r="Y40" i="19"/>
  <c r="M40" i="19"/>
  <c r="AK40" i="19"/>
  <c r="Y10" i="19"/>
  <c r="M50" i="19"/>
  <c r="AE30" i="19"/>
  <c r="S20" i="19"/>
  <c r="S40" i="19"/>
  <c r="AK10" i="19"/>
  <c r="S10" i="19"/>
  <c r="M10" i="19"/>
  <c r="Y50" i="19"/>
  <c r="AK20" i="19"/>
  <c r="S50" i="19"/>
  <c r="O10" i="19"/>
  <c r="O40" i="19"/>
  <c r="O20" i="19"/>
  <c r="AG20" i="19"/>
  <c r="O50" i="19"/>
  <c r="AC41" i="1"/>
  <c r="AA40" i="19"/>
  <c r="AM20" i="19"/>
  <c r="AG10" i="19"/>
  <c r="AM10" i="19"/>
  <c r="AG40" i="19"/>
  <c r="Q39" i="19"/>
  <c r="W39" i="19"/>
  <c r="Z32" i="1"/>
  <c r="K39" i="19"/>
  <c r="L29" i="19"/>
  <c r="X33" i="1"/>
  <c r="L19" i="19"/>
  <c r="X34" i="1"/>
  <c r="Z34" i="1" s="1"/>
  <c r="X35" i="1"/>
  <c r="M46" i="19"/>
  <c r="Y36" i="19"/>
  <c r="M6" i="19"/>
  <c r="AK16" i="19"/>
  <c r="AE26" i="19"/>
  <c r="AE6" i="19"/>
  <c r="T16" i="19"/>
  <c r="AF36" i="19"/>
  <c r="AF6" i="19"/>
  <c r="AA26" i="19"/>
  <c r="AL16" i="19"/>
  <c r="T6" i="19"/>
  <c r="AM26" i="19"/>
  <c r="N16" i="19"/>
  <c r="T46" i="19"/>
  <c r="AA6" i="19"/>
  <c r="N6" i="19"/>
  <c r="AF46" i="19"/>
  <c r="U6" i="19"/>
  <c r="AF16" i="19"/>
  <c r="Z46" i="19"/>
  <c r="AM16" i="19"/>
  <c r="AC17" i="1"/>
  <c r="T36" i="19"/>
  <c r="T26" i="19"/>
  <c r="AM46" i="19"/>
  <c r="AC16" i="1"/>
  <c r="AL46" i="19"/>
  <c r="Z6" i="19"/>
  <c r="N36" i="19"/>
  <c r="AF26" i="19"/>
  <c r="AM6" i="19"/>
  <c r="Z36" i="19"/>
  <c r="AL36" i="19"/>
  <c r="AL26" i="19"/>
  <c r="AM36" i="19"/>
  <c r="AG26" i="19"/>
  <c r="AA16" i="19"/>
  <c r="AJ36" i="19"/>
  <c r="U46" i="19"/>
  <c r="AG46" i="19"/>
  <c r="AD16" i="19"/>
  <c r="L16" i="19"/>
  <c r="R6" i="18"/>
  <c r="X6" i="19"/>
  <c r="AJ30" i="18"/>
  <c r="O46" i="19"/>
  <c r="AA36" i="19"/>
  <c r="X16" i="19"/>
  <c r="N18" i="1"/>
  <c r="U26" i="19"/>
  <c r="O6" i="19"/>
  <c r="AD30" i="18"/>
  <c r="O36" i="19"/>
  <c r="AG16" i="19"/>
  <c r="M18" i="1"/>
  <c r="AB18" i="1" s="1"/>
  <c r="AA18" i="1" s="1"/>
  <c r="U16" i="19"/>
  <c r="U36" i="19"/>
  <c r="O26" i="19"/>
  <c r="AA46" i="19"/>
  <c r="AG36" i="19"/>
  <c r="T18" i="19"/>
  <c r="N38" i="19"/>
  <c r="N18" i="19"/>
  <c r="N48" i="19"/>
  <c r="AL38" i="19"/>
  <c r="AF18" i="19"/>
  <c r="N8" i="19"/>
  <c r="AF28" i="19"/>
  <c r="T28" i="19"/>
  <c r="AF38" i="19"/>
  <c r="AL18" i="19"/>
  <c r="Z38" i="19"/>
  <c r="Z28" i="19"/>
  <c r="Z8" i="19"/>
  <c r="Z18" i="19"/>
  <c r="T48" i="19"/>
  <c r="AF8" i="19"/>
  <c r="T8" i="19"/>
  <c r="AL8" i="19"/>
  <c r="T38" i="19"/>
  <c r="Z48" i="19"/>
  <c r="AL48" i="19"/>
  <c r="AF48" i="19"/>
  <c r="AL28" i="19"/>
  <c r="N28" i="19"/>
  <c r="AG43" i="19"/>
  <c r="AG23" i="19"/>
  <c r="O13" i="19"/>
  <c r="U33" i="19"/>
  <c r="U53" i="19"/>
  <c r="O43" i="19"/>
  <c r="U23" i="19"/>
  <c r="AG53" i="19"/>
  <c r="AM13" i="19"/>
  <c r="AC59" i="1"/>
  <c r="U43" i="19"/>
  <c r="AM23" i="19"/>
  <c r="AM43" i="19"/>
  <c r="U13" i="19"/>
  <c r="AG13" i="19"/>
  <c r="O33" i="19"/>
  <c r="O53" i="19"/>
  <c r="AM33" i="19"/>
  <c r="AM53" i="19"/>
  <c r="AA23" i="19"/>
  <c r="AA53" i="19"/>
  <c r="AG33" i="19"/>
  <c r="AA43" i="19"/>
  <c r="AA33" i="19"/>
  <c r="O23" i="19"/>
  <c r="AA13" i="19"/>
  <c r="X14" i="18"/>
  <c r="AJ14" i="18"/>
  <c r="AB30" i="18"/>
  <c r="P6" i="18"/>
  <c r="N13" i="19"/>
  <c r="Z53" i="19"/>
  <c r="T34" i="19"/>
  <c r="AF44" i="19"/>
  <c r="S53" i="19"/>
  <c r="AE43" i="19"/>
  <c r="AC28" i="1"/>
  <c r="AC25" i="19"/>
  <c r="AC67" i="1"/>
  <c r="AI15" i="19"/>
  <c r="K45" i="19"/>
  <c r="AC55" i="19"/>
  <c r="AI45" i="19"/>
  <c r="W15" i="19"/>
  <c r="K55" i="19"/>
  <c r="AC45" i="19"/>
  <c r="AC15" i="19"/>
  <c r="Q25" i="19"/>
  <c r="AC35" i="19"/>
  <c r="K25" i="19"/>
  <c r="AI35" i="19"/>
  <c r="Q45" i="19"/>
  <c r="Q55" i="19"/>
  <c r="W35" i="19"/>
  <c r="K35" i="19"/>
  <c r="AI25" i="19"/>
  <c r="AI55" i="19"/>
  <c r="Y29" i="1"/>
  <c r="Z29" i="1"/>
  <c r="Q47" i="19"/>
  <c r="AC7" i="19"/>
  <c r="W7" i="19"/>
  <c r="W47" i="19"/>
  <c r="AI17" i="19"/>
  <c r="Q37" i="19"/>
  <c r="Q27" i="19"/>
  <c r="K27" i="19"/>
  <c r="AC27" i="19"/>
  <c r="K17" i="19"/>
  <c r="W37" i="19"/>
  <c r="AC37" i="19"/>
  <c r="Q17" i="19"/>
  <c r="AI7" i="19"/>
  <c r="AI37" i="19"/>
  <c r="W17" i="19"/>
  <c r="AC17" i="19"/>
  <c r="AC19" i="1"/>
  <c r="W27" i="19"/>
  <c r="K37" i="19"/>
  <c r="Z18" i="1"/>
  <c r="Y18" i="1"/>
  <c r="L30" i="18"/>
  <c r="AF13" i="19"/>
  <c r="AK53" i="19"/>
  <c r="Y43" i="19"/>
  <c r="AI47" i="19"/>
  <c r="Y66" i="1"/>
  <c r="Z66" i="1"/>
  <c r="AB71" i="1"/>
  <c r="AA71" i="1" s="1"/>
  <c r="X70" i="1"/>
  <c r="X71" i="1"/>
  <c r="AB70" i="1"/>
  <c r="AA70" i="1" s="1"/>
  <c r="Y53" i="1"/>
  <c r="Z53" i="1"/>
  <c r="X49" i="1"/>
  <c r="X48" i="1"/>
  <c r="AD14" i="18"/>
  <c r="T13" i="19"/>
  <c r="AF53" i="19"/>
  <c r="X22" i="18"/>
  <c r="AD38" i="18"/>
  <c r="AH30" i="18"/>
  <c r="V14" i="18"/>
  <c r="J38" i="18"/>
  <c r="AL33" i="19"/>
  <c r="AL43" i="19"/>
  <c r="AC64" i="1"/>
  <c r="Z24" i="19"/>
  <c r="AL34" i="19"/>
  <c r="S33" i="19"/>
  <c r="M23" i="19"/>
  <c r="K47" i="19"/>
  <c r="T53" i="19"/>
  <c r="Z23" i="19"/>
  <c r="S13" i="19"/>
  <c r="S43" i="19"/>
  <c r="AC34" i="19"/>
  <c r="Q24" i="19"/>
  <c r="K14" i="19"/>
  <c r="S52" i="19"/>
  <c r="AE42" i="19"/>
  <c r="Y52" i="19"/>
  <c r="Y32" i="19"/>
  <c r="Y42" i="19"/>
  <c r="M42" i="19"/>
  <c r="AE12" i="19"/>
  <c r="AK22" i="19"/>
  <c r="M12" i="19"/>
  <c r="Y22" i="19"/>
  <c r="S42" i="19"/>
  <c r="AE32" i="19"/>
  <c r="AK52" i="19"/>
  <c r="M52" i="19"/>
  <c r="M22" i="19"/>
  <c r="S12" i="19"/>
  <c r="AK32" i="19"/>
  <c r="M32" i="19"/>
  <c r="AE22" i="19"/>
  <c r="AC22" i="1"/>
  <c r="AK46" i="19"/>
  <c r="Y6" i="19"/>
  <c r="AC15" i="1"/>
  <c r="S36" i="19"/>
  <c r="AK36" i="19"/>
  <c r="AE16" i="19"/>
  <c r="S26" i="19"/>
  <c r="M26" i="19"/>
  <c r="Y26" i="19"/>
  <c r="S46" i="19"/>
  <c r="AK6" i="19"/>
  <c r="M16" i="19"/>
  <c r="S6" i="19"/>
  <c r="AE46" i="19"/>
  <c r="Y46" i="19"/>
  <c r="AE36" i="19"/>
  <c r="M36" i="19"/>
  <c r="AK26" i="19"/>
  <c r="Y16" i="19"/>
  <c r="S16" i="19"/>
  <c r="R38" i="18"/>
  <c r="L22" i="18"/>
  <c r="X6" i="18"/>
  <c r="R14" i="18"/>
  <c r="P22" i="18"/>
  <c r="J22" i="18"/>
  <c r="V38" i="18"/>
  <c r="AC58" i="1"/>
  <c r="AL13" i="19"/>
  <c r="AL24" i="19"/>
  <c r="N34" i="19"/>
  <c r="M53" i="19"/>
  <c r="AK13" i="19"/>
  <c r="Y26" i="1"/>
  <c r="Z26" i="1"/>
  <c r="AC41" i="19"/>
  <c r="AC31" i="19"/>
  <c r="AC21" i="19"/>
  <c r="AC51" i="19"/>
  <c r="K31" i="19"/>
  <c r="W31" i="19"/>
  <c r="Q51" i="19"/>
  <c r="Q31" i="19"/>
  <c r="W21" i="19"/>
  <c r="AI21" i="19"/>
  <c r="AI51" i="19"/>
  <c r="K21" i="19"/>
  <c r="W41" i="19"/>
  <c r="AI31" i="19"/>
  <c r="K41" i="19"/>
  <c r="Q41" i="19"/>
  <c r="AI11" i="19"/>
  <c r="K11" i="19"/>
  <c r="AC38" i="1"/>
  <c r="R50" i="19"/>
  <c r="X30" i="19"/>
  <c r="X10" i="19"/>
  <c r="AD20" i="19"/>
  <c r="R30" i="19"/>
  <c r="L40" i="19"/>
  <c r="AJ20" i="19"/>
  <c r="AD40" i="19"/>
  <c r="AJ40" i="19"/>
  <c r="R10" i="19"/>
  <c r="R40" i="19"/>
  <c r="R20" i="19"/>
  <c r="L20" i="19"/>
  <c r="AD10" i="19"/>
  <c r="AD50" i="19"/>
  <c r="X40" i="19"/>
  <c r="AJ30" i="19"/>
  <c r="AJ10" i="19"/>
  <c r="AJ50" i="19"/>
  <c r="X15" i="19"/>
  <c r="R35" i="19"/>
  <c r="R55" i="19"/>
  <c r="AJ25" i="19"/>
  <c r="X55" i="19"/>
  <c r="AD35" i="19"/>
  <c r="R15" i="19"/>
  <c r="L15" i="19"/>
  <c r="L55" i="19"/>
  <c r="AJ35" i="19"/>
  <c r="L45" i="19"/>
  <c r="X45" i="19"/>
  <c r="L25" i="19"/>
  <c r="AJ15" i="19"/>
  <c r="AD25" i="19"/>
  <c r="AJ55" i="19"/>
  <c r="X35" i="19"/>
  <c r="R25" i="19"/>
  <c r="X25" i="19"/>
  <c r="AJ38" i="18"/>
  <c r="L14" i="18"/>
  <c r="N33" i="19"/>
  <c r="AF23" i="19"/>
  <c r="AE33" i="19"/>
  <c r="AK33" i="19"/>
  <c r="Y33" i="1"/>
  <c r="Z33" i="1"/>
  <c r="R29" i="19"/>
  <c r="AJ19" i="19"/>
  <c r="L49" i="19"/>
  <c r="AJ9" i="19"/>
  <c r="X19" i="19"/>
  <c r="AD49" i="19"/>
  <c r="AD29" i="19"/>
  <c r="L9" i="19"/>
  <c r="R49" i="19"/>
  <c r="AD19" i="19"/>
  <c r="AD9" i="19"/>
  <c r="R9" i="19"/>
  <c r="L39" i="19"/>
  <c r="X49" i="19"/>
  <c r="R19" i="19"/>
  <c r="X9" i="19"/>
  <c r="AJ39" i="19"/>
  <c r="AC32" i="1"/>
  <c r="AD39" i="19"/>
  <c r="AJ29" i="19"/>
  <c r="Y25" i="1"/>
  <c r="Z25" i="1"/>
  <c r="X12" i="1"/>
  <c r="K30" i="19"/>
  <c r="W30" i="19"/>
  <c r="AC40" i="19"/>
  <c r="AI50" i="19"/>
  <c r="Q20" i="19"/>
  <c r="W10" i="19"/>
  <c r="AI20" i="19"/>
  <c r="Q30" i="19"/>
  <c r="W40" i="19"/>
  <c r="W50" i="19"/>
  <c r="K20" i="19"/>
  <c r="Q50" i="19"/>
  <c r="AI10" i="19"/>
  <c r="W20" i="19"/>
  <c r="AC20" i="19"/>
  <c r="K10" i="19"/>
  <c r="AI30" i="19"/>
  <c r="Q40" i="19"/>
  <c r="AC30" i="19"/>
  <c r="AD36" i="19"/>
  <c r="R16" i="19"/>
  <c r="AJ46" i="19"/>
  <c r="R46" i="19"/>
  <c r="AJ16" i="19"/>
  <c r="AD46" i="19"/>
  <c r="AD26" i="19"/>
  <c r="AC14" i="1"/>
  <c r="AJ26" i="19"/>
  <c r="X46" i="19"/>
  <c r="L46" i="19"/>
  <c r="X26" i="19"/>
  <c r="R36" i="19"/>
  <c r="R26" i="19"/>
  <c r="X36" i="19"/>
  <c r="AD6" i="19"/>
  <c r="R6" i="19"/>
  <c r="L6" i="19"/>
  <c r="AJ6" i="19"/>
  <c r="L26" i="19"/>
  <c r="AJ45" i="19"/>
  <c r="Z64" i="1"/>
  <c r="Y34" i="1"/>
  <c r="L38" i="18"/>
  <c r="AD6" i="18"/>
  <c r="AF33" i="19"/>
  <c r="AE23" i="19"/>
  <c r="AJ6" i="18"/>
  <c r="L6" i="18"/>
  <c r="AD22" i="18"/>
  <c r="AH14" i="18"/>
  <c r="AH38" i="18"/>
  <c r="N53" i="19"/>
  <c r="Z13" i="19"/>
  <c r="Z54" i="19"/>
  <c r="T24" i="19"/>
  <c r="AK23" i="19"/>
  <c r="Y13" i="19"/>
  <c r="AI49" i="19"/>
  <c r="R45" i="19"/>
  <c r="AI41" i="19"/>
  <c r="Y65" i="1"/>
  <c r="Z69" i="1"/>
  <c r="Y69" i="1"/>
  <c r="X56" i="1"/>
  <c r="AB54" i="1"/>
  <c r="AA54" i="1" s="1"/>
  <c r="X54" i="1"/>
  <c r="X55" i="1"/>
  <c r="X50" i="1"/>
  <c r="AB52" i="1"/>
  <c r="AA52" i="1" s="1"/>
  <c r="X52" i="1"/>
  <c r="Z43" i="19"/>
  <c r="R30" i="18"/>
  <c r="AJ22" i="18"/>
  <c r="R22" i="18"/>
  <c r="AH6" i="18"/>
  <c r="AH22" i="18"/>
  <c r="N23" i="19"/>
  <c r="AF43" i="19"/>
  <c r="AF14" i="19"/>
  <c r="N44" i="19"/>
  <c r="AK43" i="19"/>
  <c r="S23" i="19"/>
  <c r="X39" i="19"/>
  <c r="AD45" i="19"/>
  <c r="AC9" i="19"/>
  <c r="K19" i="19"/>
  <c r="AC31" i="1"/>
  <c r="AI9" i="19"/>
  <c r="K49" i="19"/>
  <c r="Q29" i="19"/>
  <c r="Q19" i="19"/>
  <c r="AC39" i="19"/>
  <c r="K9" i="19"/>
  <c r="W29" i="19"/>
  <c r="W19" i="19"/>
  <c r="W9" i="19"/>
  <c r="K29" i="19"/>
  <c r="AC19" i="19"/>
  <c r="AC49" i="19"/>
  <c r="Q49" i="19"/>
  <c r="AI19" i="19"/>
  <c r="W49" i="19"/>
  <c r="AC29" i="19"/>
  <c r="X30" i="18"/>
  <c r="N12" i="1"/>
  <c r="AL53" i="19"/>
  <c r="AF24" i="19"/>
  <c r="M33" i="19"/>
  <c r="M13" i="19"/>
  <c r="Y34" i="19"/>
  <c r="Y44" i="19"/>
  <c r="M44" i="19"/>
  <c r="S54" i="19"/>
  <c r="AK54" i="19"/>
  <c r="AK24" i="19"/>
  <c r="Y14" i="19"/>
  <c r="S34" i="19"/>
  <c r="AK14" i="19"/>
  <c r="AC63" i="1"/>
  <c r="S24" i="19"/>
  <c r="S44" i="19"/>
  <c r="S14" i="19"/>
  <c r="AE34" i="19"/>
  <c r="M34" i="19"/>
  <c r="Y54" i="19"/>
  <c r="AK44" i="19"/>
  <c r="AE14" i="19"/>
  <c r="M54" i="19"/>
  <c r="L35" i="19"/>
  <c r="K7" i="19"/>
  <c r="AJ34" i="19"/>
  <c r="X14" i="19"/>
  <c r="X24" i="19"/>
  <c r="AJ44" i="19"/>
  <c r="AJ24" i="19"/>
  <c r="R34" i="19"/>
  <c r="AD44" i="19"/>
  <c r="AC62" i="1"/>
  <c r="X54" i="19"/>
  <c r="X34" i="19"/>
  <c r="AD24" i="19"/>
  <c r="AD14" i="19"/>
  <c r="AD34" i="19"/>
  <c r="L44" i="19"/>
  <c r="R54" i="19"/>
  <c r="R44" i="19"/>
  <c r="L34" i="19"/>
  <c r="AD54" i="19"/>
  <c r="X42" i="1"/>
  <c r="AE27" i="19"/>
  <c r="Y17" i="19"/>
  <c r="Y47" i="19"/>
  <c r="AE7" i="19"/>
  <c r="S7" i="19"/>
  <c r="AE37" i="19"/>
  <c r="AK17" i="19"/>
  <c r="Y27" i="19"/>
  <c r="S27" i="19"/>
  <c r="M47" i="19"/>
  <c r="S37" i="19"/>
  <c r="AE47" i="19"/>
  <c r="AB60" i="1"/>
  <c r="AA60" i="1" s="1"/>
  <c r="Y27" i="1"/>
  <c r="AB61" i="1"/>
  <c r="AA61" i="1" s="1"/>
  <c r="K34" i="19" s="1"/>
  <c r="Z31" i="1"/>
  <c r="X60" i="1"/>
  <c r="B223" i="13"/>
  <c r="B222" i="13"/>
  <c r="B221" i="13"/>
  <c r="R39" i="19" l="1"/>
  <c r="X29" i="19"/>
  <c r="AJ49" i="19"/>
  <c r="Z35" i="1"/>
  <c r="Y35" i="1"/>
  <c r="Z55" i="1"/>
  <c r="Y55" i="1"/>
  <c r="Z60" i="1"/>
  <c r="Y60" i="1"/>
  <c r="Z52" i="1"/>
  <c r="Y52" i="1"/>
  <c r="Z12" i="1"/>
  <c r="X13" i="1" s="1"/>
  <c r="Y12" i="1"/>
  <c r="O51" i="19"/>
  <c r="AG31" i="19"/>
  <c r="AA31" i="19"/>
  <c r="U41" i="19"/>
  <c r="AM31" i="19"/>
  <c r="AG11" i="19"/>
  <c r="AM11" i="19"/>
  <c r="AA51" i="19"/>
  <c r="U21" i="19"/>
  <c r="U51" i="19"/>
  <c r="AM21" i="19"/>
  <c r="AA11" i="19"/>
  <c r="AM51" i="19"/>
  <c r="AG21" i="19"/>
  <c r="O11" i="19"/>
  <c r="O41" i="19"/>
  <c r="O31" i="19"/>
  <c r="O21" i="19"/>
  <c r="U11" i="19"/>
  <c r="AA21" i="19"/>
  <c r="U31" i="19"/>
  <c r="AA41" i="19"/>
  <c r="AG51" i="19"/>
  <c r="AG41" i="19"/>
  <c r="AM41" i="19"/>
  <c r="AI14" i="19"/>
  <c r="Y48" i="1"/>
  <c r="Z48" i="1"/>
  <c r="AC33" i="1"/>
  <c r="AK49" i="19"/>
  <c r="AE29" i="19"/>
  <c r="AK29" i="19"/>
  <c r="Y49" i="19"/>
  <c r="S19" i="19"/>
  <c r="AK39" i="19"/>
  <c r="M9" i="19"/>
  <c r="S39" i="19"/>
  <c r="Y29" i="19"/>
  <c r="S9" i="19"/>
  <c r="M49" i="19"/>
  <c r="M19" i="19"/>
  <c r="M29" i="19"/>
  <c r="AE19" i="19"/>
  <c r="AE9" i="19"/>
  <c r="Y19" i="19"/>
  <c r="Y39" i="19"/>
  <c r="S49" i="19"/>
  <c r="AE39" i="19"/>
  <c r="AK19" i="19"/>
  <c r="M39" i="19"/>
  <c r="Y9" i="19"/>
  <c r="AK9" i="19"/>
  <c r="AE49" i="19"/>
  <c r="S29" i="19"/>
  <c r="Q44" i="19"/>
  <c r="Y49" i="1"/>
  <c r="Z49" i="1"/>
  <c r="Z54" i="1"/>
  <c r="Y54" i="1"/>
  <c r="W14" i="19"/>
  <c r="AI44" i="19"/>
  <c r="AM22" i="19"/>
  <c r="AG32" i="19"/>
  <c r="U12" i="19"/>
  <c r="O22" i="19"/>
  <c r="AA32" i="19"/>
  <c r="O52" i="19"/>
  <c r="AG42" i="19"/>
  <c r="AM12" i="19"/>
  <c r="U32" i="19"/>
  <c r="AG52" i="19"/>
  <c r="AC53" i="1"/>
  <c r="AG12" i="19"/>
  <c r="O42" i="19"/>
  <c r="O12" i="19"/>
  <c r="AA52" i="19"/>
  <c r="U22" i="19"/>
  <c r="AG22" i="19"/>
  <c r="AM52" i="19"/>
  <c r="AM32" i="19"/>
  <c r="AA42" i="19"/>
  <c r="U52" i="19"/>
  <c r="AM42" i="19"/>
  <c r="U42" i="19"/>
  <c r="AA12" i="19"/>
  <c r="AA22" i="19"/>
  <c r="O32" i="19"/>
  <c r="AC29" i="1"/>
  <c r="AM38" i="19"/>
  <c r="AM8" i="19"/>
  <c r="U48" i="19"/>
  <c r="AA38" i="19"/>
  <c r="AG18" i="19"/>
  <c r="AA18" i="19"/>
  <c r="AM48" i="19"/>
  <c r="U28" i="19"/>
  <c r="AG48" i="19"/>
  <c r="O38" i="19"/>
  <c r="AM18" i="19"/>
  <c r="U8" i="19"/>
  <c r="U18" i="19"/>
  <c r="AA28" i="19"/>
  <c r="AG8" i="19"/>
  <c r="AG28" i="19"/>
  <c r="O18" i="19"/>
  <c r="AA48" i="19"/>
  <c r="AA8" i="19"/>
  <c r="O28" i="19"/>
  <c r="O48" i="19"/>
  <c r="O8" i="19"/>
  <c r="AG38" i="19"/>
  <c r="AM28" i="19"/>
  <c r="U38" i="19"/>
  <c r="AC34" i="1"/>
  <c r="AL19" i="19"/>
  <c r="Z49" i="19"/>
  <c r="N39" i="19"/>
  <c r="N19" i="19"/>
  <c r="AF19" i="19"/>
  <c r="Z19" i="19"/>
  <c r="Z39" i="19"/>
  <c r="T9" i="19"/>
  <c r="N29" i="19"/>
  <c r="T39" i="19"/>
  <c r="AL9" i="19"/>
  <c r="AL29" i="19"/>
  <c r="Z29" i="19"/>
  <c r="AL39" i="19"/>
  <c r="N9" i="19"/>
  <c r="AL49" i="19"/>
  <c r="AF49" i="19"/>
  <c r="T49" i="19"/>
  <c r="AF9" i="19"/>
  <c r="T19" i="19"/>
  <c r="N49" i="19"/>
  <c r="T29" i="19"/>
  <c r="AF39" i="19"/>
  <c r="Z9" i="19"/>
  <c r="AF29" i="19"/>
  <c r="W34" i="19"/>
  <c r="Q14" i="19"/>
  <c r="AC18" i="1"/>
  <c r="P37" i="19"/>
  <c r="V7" i="19"/>
  <c r="J27" i="19"/>
  <c r="AB17" i="19"/>
  <c r="V17" i="19"/>
  <c r="AH47" i="19"/>
  <c r="AH37" i="19"/>
  <c r="J37" i="19"/>
  <c r="AH27" i="19"/>
  <c r="V47" i="19"/>
  <c r="AB7" i="19"/>
  <c r="J17" i="19"/>
  <c r="P7" i="19"/>
  <c r="AB37" i="19"/>
  <c r="V27" i="19"/>
  <c r="P17" i="19"/>
  <c r="AB47" i="19"/>
  <c r="P27" i="19"/>
  <c r="J47" i="19"/>
  <c r="AB27" i="19"/>
  <c r="AH17" i="19"/>
  <c r="J7" i="19"/>
  <c r="V37" i="19"/>
  <c r="AH7" i="19"/>
  <c r="P47" i="19"/>
  <c r="Y56" i="1"/>
  <c r="Z56" i="1"/>
  <c r="AI34" i="19"/>
  <c r="Z71" i="1"/>
  <c r="Y71" i="1"/>
  <c r="AI54" i="19"/>
  <c r="Q54" i="19"/>
  <c r="AI24" i="19"/>
  <c r="S45" i="19"/>
  <c r="AE15" i="19"/>
  <c r="S35" i="19"/>
  <c r="Y45" i="19"/>
  <c r="M15" i="19"/>
  <c r="AE35" i="19"/>
  <c r="M55" i="19"/>
  <c r="AK45" i="19"/>
  <c r="S15" i="19"/>
  <c r="AK15" i="19"/>
  <c r="AE55" i="19"/>
  <c r="AK55" i="19"/>
  <c r="AC69" i="1"/>
  <c r="M45" i="19"/>
  <c r="Y35" i="19"/>
  <c r="S25" i="19"/>
  <c r="M25" i="19"/>
  <c r="AK35" i="19"/>
  <c r="S55" i="19"/>
  <c r="Y25" i="19"/>
  <c r="Y55" i="19"/>
  <c r="Y15" i="19"/>
  <c r="AE25" i="19"/>
  <c r="AE45" i="19"/>
  <c r="M35" i="19"/>
  <c r="AK25" i="19"/>
  <c r="Q34" i="19"/>
  <c r="AC24" i="19"/>
  <c r="Y70" i="1"/>
  <c r="Z70" i="1"/>
  <c r="Y50" i="1"/>
  <c r="Z50" i="1"/>
  <c r="K54" i="19"/>
  <c r="AC14" i="19"/>
  <c r="AC61" i="1"/>
  <c r="AM44" i="19"/>
  <c r="AC65" i="1"/>
  <c r="AA34" i="19"/>
  <c r="AA14" i="19"/>
  <c r="O44" i="19"/>
  <c r="U44" i="19"/>
  <c r="AG24" i="19"/>
  <c r="AM24" i="19"/>
  <c r="O54" i="19"/>
  <c r="AM54" i="19"/>
  <c r="U14" i="19"/>
  <c r="O24" i="19"/>
  <c r="AG14" i="19"/>
  <c r="O14" i="19"/>
  <c r="AM14" i="19"/>
  <c r="AM34" i="19"/>
  <c r="AG34" i="19"/>
  <c r="U54" i="19"/>
  <c r="U24" i="19"/>
  <c r="O34" i="19"/>
  <c r="AG44" i="19"/>
  <c r="AA44" i="19"/>
  <c r="AA24" i="19"/>
  <c r="AG54" i="19"/>
  <c r="AA54" i="19"/>
  <c r="U34" i="19"/>
  <c r="AD8" i="19"/>
  <c r="AD18" i="19"/>
  <c r="R18" i="19"/>
  <c r="AJ38" i="19"/>
  <c r="L38" i="19"/>
  <c r="L48" i="19"/>
  <c r="X48" i="19"/>
  <c r="R38" i="19"/>
  <c r="AC26" i="1"/>
  <c r="R28" i="19"/>
  <c r="AD28" i="19"/>
  <c r="R48" i="19"/>
  <c r="X28" i="19"/>
  <c r="L8" i="19"/>
  <c r="R8" i="19"/>
  <c r="AD38" i="19"/>
  <c r="X38" i="19"/>
  <c r="AD48" i="19"/>
  <c r="AJ8" i="19"/>
  <c r="X8" i="19"/>
  <c r="AJ28" i="19"/>
  <c r="X18" i="19"/>
  <c r="L18" i="19"/>
  <c r="AJ48" i="19"/>
  <c r="AJ18" i="19"/>
  <c r="L28" i="19"/>
  <c r="K44" i="19"/>
  <c r="W54" i="19"/>
  <c r="AI48" i="19"/>
  <c r="K48" i="19"/>
  <c r="AI28" i="19"/>
  <c r="Q38" i="19"/>
  <c r="AC25" i="1"/>
  <c r="K8" i="19"/>
  <c r="K28" i="19"/>
  <c r="K38" i="19"/>
  <c r="AI38" i="19"/>
  <c r="AC28" i="19"/>
  <c r="Q18" i="19"/>
  <c r="W28" i="19"/>
  <c r="Q8" i="19"/>
  <c r="W38" i="19"/>
  <c r="W48" i="19"/>
  <c r="K18" i="19"/>
  <c r="AI18" i="19"/>
  <c r="AC8" i="19"/>
  <c r="Q48" i="19"/>
  <c r="AC38" i="19"/>
  <c r="AC48" i="19"/>
  <c r="Q28" i="19"/>
  <c r="W18" i="19"/>
  <c r="AC18" i="19"/>
  <c r="W8" i="19"/>
  <c r="AI8" i="19"/>
  <c r="AC27" i="1"/>
  <c r="AE18" i="19"/>
  <c r="S38" i="19"/>
  <c r="AK48" i="19"/>
  <c r="AE48" i="19"/>
  <c r="AK8" i="19"/>
  <c r="AK18" i="19"/>
  <c r="Y18" i="19"/>
  <c r="AK28" i="19"/>
  <c r="S28" i="19"/>
  <c r="Y38" i="19"/>
  <c r="AK38" i="19"/>
  <c r="Y48" i="19"/>
  <c r="S8" i="19"/>
  <c r="M8" i="19"/>
  <c r="S18" i="19"/>
  <c r="M48" i="19"/>
  <c r="Y8" i="19"/>
  <c r="AE28" i="19"/>
  <c r="S48" i="19"/>
  <c r="M28" i="19"/>
  <c r="AE8" i="19"/>
  <c r="AE38" i="19"/>
  <c r="M18" i="19"/>
  <c r="M38" i="19"/>
  <c r="Y28" i="19"/>
  <c r="W44" i="19"/>
  <c r="AC44" i="19"/>
  <c r="K24" i="19"/>
  <c r="AB35" i="19"/>
  <c r="AH15" i="19"/>
  <c r="AH45" i="19"/>
  <c r="AH55" i="19"/>
  <c r="V45" i="19"/>
  <c r="P15" i="19"/>
  <c r="J35" i="19"/>
  <c r="AB45" i="19"/>
  <c r="P45" i="19"/>
  <c r="AC66" i="1"/>
  <c r="J45" i="19"/>
  <c r="J55" i="19"/>
  <c r="J25" i="19"/>
  <c r="AB25" i="19"/>
  <c r="P25" i="19"/>
  <c r="V25" i="19"/>
  <c r="AH35" i="19"/>
  <c r="J15" i="19"/>
  <c r="V35" i="19"/>
  <c r="P55" i="19"/>
  <c r="AB55" i="19"/>
  <c r="AH25" i="19"/>
  <c r="V15" i="19"/>
  <c r="AB15" i="19"/>
  <c r="V55" i="19"/>
  <c r="P35" i="19"/>
  <c r="Z42" i="1"/>
  <c r="Y42" i="1"/>
  <c r="AC54" i="19"/>
  <c r="W24" i="19"/>
  <c r="K42" i="1"/>
  <c r="L42" i="1" s="1"/>
  <c r="K66" i="1"/>
  <c r="L66" i="1" s="1"/>
  <c r="K54" i="1"/>
  <c r="L54" i="1" s="1"/>
  <c r="K30" i="1"/>
  <c r="L30" i="1" s="1"/>
  <c r="K48" i="1"/>
  <c r="L48" i="1" s="1"/>
  <c r="K60" i="1"/>
  <c r="L60" i="1" s="1"/>
  <c r="K36" i="1"/>
  <c r="L36" i="1" s="1"/>
  <c r="K24" i="1"/>
  <c r="L24" i="1" s="1"/>
  <c r="X41" i="19" l="1"/>
  <c r="AD41" i="19"/>
  <c r="L51" i="19"/>
  <c r="AJ51" i="19"/>
  <c r="R11" i="19"/>
  <c r="R51" i="19"/>
  <c r="L41" i="19"/>
  <c r="R41" i="19"/>
  <c r="AJ21" i="19"/>
  <c r="AJ11" i="19"/>
  <c r="AJ41" i="19"/>
  <c r="R21" i="19"/>
  <c r="AD21" i="19"/>
  <c r="L31" i="19"/>
  <c r="X21" i="19"/>
  <c r="X11" i="19"/>
  <c r="AD51" i="19"/>
  <c r="AD11" i="19"/>
  <c r="L11" i="19"/>
  <c r="AJ31" i="19"/>
  <c r="L21" i="19"/>
  <c r="R31" i="19"/>
  <c r="X51" i="19"/>
  <c r="AD31" i="19"/>
  <c r="X31" i="19"/>
  <c r="AG29" i="19"/>
  <c r="AA19" i="19"/>
  <c r="U39" i="19"/>
  <c r="AM49" i="19"/>
  <c r="U9" i="19"/>
  <c r="U19" i="19"/>
  <c r="AA49" i="19"/>
  <c r="AG49" i="19"/>
  <c r="U49" i="19"/>
  <c r="AM29" i="19"/>
  <c r="O29" i="19"/>
  <c r="O9" i="19"/>
  <c r="AG19" i="19"/>
  <c r="AG9" i="19"/>
  <c r="AA9" i="19"/>
  <c r="AG39" i="19"/>
  <c r="AC35" i="1"/>
  <c r="AM9" i="19"/>
  <c r="O49" i="19"/>
  <c r="AA39" i="19"/>
  <c r="O39" i="19"/>
  <c r="AM39" i="19"/>
  <c r="AA29" i="19"/>
  <c r="AM19" i="19"/>
  <c r="U29" i="19"/>
  <c r="O19" i="19"/>
  <c r="Z41" i="19"/>
  <c r="Z21" i="19"/>
  <c r="AF21" i="19"/>
  <c r="AL51" i="19"/>
  <c r="AL31" i="19"/>
  <c r="N11" i="19"/>
  <c r="N21" i="19"/>
  <c r="Z51" i="19"/>
  <c r="N31" i="19"/>
  <c r="AL21" i="19"/>
  <c r="Z11" i="19"/>
  <c r="T11" i="19"/>
  <c r="AF41" i="19"/>
  <c r="AF31" i="19"/>
  <c r="AF11" i="19"/>
  <c r="T51" i="19"/>
  <c r="AL41" i="19"/>
  <c r="N51" i="19"/>
  <c r="T21" i="19"/>
  <c r="N41" i="19"/>
  <c r="T41" i="19"/>
  <c r="Z31" i="19"/>
  <c r="T31" i="19"/>
  <c r="AL11" i="19"/>
  <c r="AF51" i="19"/>
  <c r="AL35" i="19"/>
  <c r="N55" i="19"/>
  <c r="AL55" i="19"/>
  <c r="Z25" i="19"/>
  <c r="Z15" i="19"/>
  <c r="T15" i="19"/>
  <c r="Z45" i="19"/>
  <c r="AF25" i="19"/>
  <c r="AF35" i="19"/>
  <c r="Z35" i="19"/>
  <c r="N25" i="19"/>
  <c r="T55" i="19"/>
  <c r="Z55" i="19"/>
  <c r="AL45" i="19"/>
  <c r="AL25" i="19"/>
  <c r="N45" i="19"/>
  <c r="T25" i="19"/>
  <c r="T35" i="19"/>
  <c r="AF45" i="19"/>
  <c r="AC70" i="1"/>
  <c r="T45" i="19"/>
  <c r="AF15" i="19"/>
  <c r="AL15" i="19"/>
  <c r="N15" i="19"/>
  <c r="N35" i="19"/>
  <c r="AF55" i="19"/>
  <c r="R43" i="19"/>
  <c r="L13" i="19"/>
  <c r="AD53" i="19"/>
  <c r="AD23" i="19"/>
  <c r="AJ13" i="19"/>
  <c r="AJ33" i="19"/>
  <c r="X33" i="19"/>
  <c r="AJ53" i="19"/>
  <c r="X13" i="19"/>
  <c r="L33" i="19"/>
  <c r="L43" i="19"/>
  <c r="X43" i="19"/>
  <c r="AC56" i="1"/>
  <c r="X53" i="19"/>
  <c r="X23" i="19"/>
  <c r="AD13" i="19"/>
  <c r="R33" i="19"/>
  <c r="L53" i="19"/>
  <c r="AD33" i="19"/>
  <c r="AD43" i="19"/>
  <c r="R13" i="19"/>
  <c r="R23" i="19"/>
  <c r="L23" i="19"/>
  <c r="AJ23" i="19"/>
  <c r="R53" i="19"/>
  <c r="AJ43" i="19"/>
  <c r="AB26" i="19"/>
  <c r="J36" i="19"/>
  <c r="P46" i="19"/>
  <c r="P36" i="19"/>
  <c r="J46" i="19"/>
  <c r="J26" i="19"/>
  <c r="V6" i="19"/>
  <c r="AB46" i="19"/>
  <c r="J6" i="19"/>
  <c r="AB16" i="19"/>
  <c r="P16" i="19"/>
  <c r="AH36" i="19"/>
  <c r="P6" i="19"/>
  <c r="AB36" i="19"/>
  <c r="AH26" i="19"/>
  <c r="P26" i="19"/>
  <c r="V26" i="19"/>
  <c r="J16" i="19"/>
  <c r="V36" i="19"/>
  <c r="AH6" i="19"/>
  <c r="V46" i="19"/>
  <c r="AB6" i="19"/>
  <c r="AH46" i="19"/>
  <c r="AC12" i="1"/>
  <c r="AH16" i="19"/>
  <c r="V16" i="19"/>
  <c r="Z13" i="1"/>
  <c r="Y13" i="1"/>
  <c r="AC52" i="1"/>
  <c r="AF12" i="19"/>
  <c r="Z22" i="19"/>
  <c r="N32" i="19"/>
  <c r="AF42" i="19"/>
  <c r="T42" i="19"/>
  <c r="Z12" i="19"/>
  <c r="T52" i="19"/>
  <c r="N12" i="19"/>
  <c r="AF22" i="19"/>
  <c r="N22" i="19"/>
  <c r="Z42" i="19"/>
  <c r="AL32" i="19"/>
  <c r="AL22" i="19"/>
  <c r="AL12" i="19"/>
  <c r="T22" i="19"/>
  <c r="AL52" i="19"/>
  <c r="Z32" i="19"/>
  <c r="AL42" i="19"/>
  <c r="AF52" i="19"/>
  <c r="T32" i="19"/>
  <c r="N42" i="19"/>
  <c r="Z52" i="19"/>
  <c r="T12" i="19"/>
  <c r="AF32" i="19"/>
  <c r="N52" i="19"/>
  <c r="AC54" i="1"/>
  <c r="AB33" i="19"/>
  <c r="AH43" i="19"/>
  <c r="AB13" i="19"/>
  <c r="V13" i="19"/>
  <c r="AH13" i="19"/>
  <c r="AH23" i="19"/>
  <c r="P53" i="19"/>
  <c r="P43" i="19"/>
  <c r="P33" i="19"/>
  <c r="AB53" i="19"/>
  <c r="J33" i="19"/>
  <c r="P13" i="19"/>
  <c r="AH33" i="19"/>
  <c r="J43" i="19"/>
  <c r="AB23" i="19"/>
  <c r="V23" i="19"/>
  <c r="AH53" i="19"/>
  <c r="J53" i="19"/>
  <c r="P23" i="19"/>
  <c r="J13" i="19"/>
  <c r="V53" i="19"/>
  <c r="AB43" i="19"/>
  <c r="J23" i="19"/>
  <c r="V33" i="19"/>
  <c r="V43" i="19"/>
  <c r="AK31" i="19"/>
  <c r="Y31" i="19"/>
  <c r="Y11" i="19"/>
  <c r="S21" i="19"/>
  <c r="AE11" i="19"/>
  <c r="AE41" i="19"/>
  <c r="M11" i="19"/>
  <c r="Y21" i="19"/>
  <c r="AE51" i="19"/>
  <c r="AK41" i="19"/>
  <c r="AK51" i="19"/>
  <c r="M31" i="19"/>
  <c r="AE31" i="19"/>
  <c r="M51" i="19"/>
  <c r="S41" i="19"/>
  <c r="Y51" i="19"/>
  <c r="AK11" i="19"/>
  <c r="AK21" i="19"/>
  <c r="S11" i="19"/>
  <c r="AE21" i="19"/>
  <c r="S51" i="19"/>
  <c r="M21" i="19"/>
  <c r="Y41" i="19"/>
  <c r="M41" i="19"/>
  <c r="S31" i="19"/>
  <c r="K42" i="19"/>
  <c r="W52" i="19"/>
  <c r="AC22" i="19"/>
  <c r="AC32" i="19"/>
  <c r="AI42" i="19"/>
  <c r="W42" i="19"/>
  <c r="W32" i="19"/>
  <c r="AC49" i="1"/>
  <c r="Q32" i="19"/>
  <c r="AI32" i="19"/>
  <c r="AI12" i="19"/>
  <c r="AC12" i="19"/>
  <c r="Q42" i="19"/>
  <c r="Q52" i="19"/>
  <c r="AC42" i="19"/>
  <c r="K32" i="19"/>
  <c r="K12" i="19"/>
  <c r="W22" i="19"/>
  <c r="Q22" i="19"/>
  <c r="K52" i="19"/>
  <c r="AI52" i="19"/>
  <c r="K22" i="19"/>
  <c r="AC52" i="19"/>
  <c r="AI22" i="19"/>
  <c r="W12" i="19"/>
  <c r="Q12" i="19"/>
  <c r="AC60" i="1"/>
  <c r="AB24" i="19"/>
  <c r="V14" i="19"/>
  <c r="V44" i="19"/>
  <c r="J54" i="19"/>
  <c r="P34" i="19"/>
  <c r="J14" i="19"/>
  <c r="J44" i="19"/>
  <c r="P54" i="19"/>
  <c r="AH24" i="19"/>
  <c r="J24" i="19"/>
  <c r="AB14" i="19"/>
  <c r="AB44" i="19"/>
  <c r="AH34" i="19"/>
  <c r="AB34" i="19"/>
  <c r="AB54" i="19"/>
  <c r="P14" i="19"/>
  <c r="AH54" i="19"/>
  <c r="V24" i="19"/>
  <c r="AH14" i="19"/>
  <c r="P24" i="19"/>
  <c r="AH44" i="19"/>
  <c r="V54" i="19"/>
  <c r="V34" i="19"/>
  <c r="J34" i="19"/>
  <c r="P44" i="19"/>
  <c r="O55" i="19"/>
  <c r="AA45" i="19"/>
  <c r="AG35" i="19"/>
  <c r="AM15" i="19"/>
  <c r="O35" i="19"/>
  <c r="AM25" i="19"/>
  <c r="U45" i="19"/>
  <c r="AM35" i="19"/>
  <c r="AA25" i="19"/>
  <c r="O15" i="19"/>
  <c r="AM45" i="19"/>
  <c r="AC71" i="1"/>
  <c r="O45" i="19"/>
  <c r="U55" i="19"/>
  <c r="AG25" i="19"/>
  <c r="AG15" i="19"/>
  <c r="AA35" i="19"/>
  <c r="U15" i="19"/>
  <c r="U25" i="19"/>
  <c r="AA55" i="19"/>
  <c r="O25" i="19"/>
  <c r="AG55" i="19"/>
  <c r="AA15" i="19"/>
  <c r="AG45" i="19"/>
  <c r="AM55" i="19"/>
  <c r="U35" i="19"/>
  <c r="AI53" i="19"/>
  <c r="Q13" i="19"/>
  <c r="K33" i="19"/>
  <c r="W13" i="19"/>
  <c r="K43" i="19"/>
  <c r="AI13" i="19"/>
  <c r="K23" i="19"/>
  <c r="Q33" i="19"/>
  <c r="W53" i="19"/>
  <c r="AI43" i="19"/>
  <c r="AI23" i="19"/>
  <c r="AC53" i="19"/>
  <c r="AC23" i="19"/>
  <c r="W43" i="19"/>
  <c r="AC13" i="19"/>
  <c r="K13" i="19"/>
  <c r="W23" i="19"/>
  <c r="Q53" i="19"/>
  <c r="W33" i="19"/>
  <c r="Q43" i="19"/>
  <c r="Q23" i="19"/>
  <c r="AC55" i="1"/>
  <c r="AI33" i="19"/>
  <c r="AC43" i="19"/>
  <c r="AC33" i="19"/>
  <c r="K53" i="19"/>
  <c r="L12" i="19"/>
  <c r="L22" i="19"/>
  <c r="L52" i="19"/>
  <c r="R22" i="19"/>
  <c r="X12" i="19"/>
  <c r="AD12" i="19"/>
  <c r="X42" i="19"/>
  <c r="X52" i="19"/>
  <c r="AC50" i="1"/>
  <c r="AJ12" i="19"/>
  <c r="AD52" i="19"/>
  <c r="AJ52" i="19"/>
  <c r="R52" i="19"/>
  <c r="R42" i="19"/>
  <c r="AJ32" i="19"/>
  <c r="R32" i="19"/>
  <c r="L32" i="19"/>
  <c r="X22" i="19"/>
  <c r="AJ42" i="19"/>
  <c r="AJ22" i="19"/>
  <c r="AD42" i="19"/>
  <c r="X32" i="19"/>
  <c r="AD32" i="19"/>
  <c r="AD22" i="19"/>
  <c r="L42" i="19"/>
  <c r="R12" i="19"/>
  <c r="AL6" i="18"/>
  <c r="N38" i="18"/>
  <c r="N22" i="18"/>
  <c r="T14" i="18"/>
  <c r="AL14" i="18"/>
  <c r="AF22" i="18"/>
  <c r="T6" i="18"/>
  <c r="AF30" i="18"/>
  <c r="Z38" i="18"/>
  <c r="AL22" i="18"/>
  <c r="M24" i="1"/>
  <c r="AB24" i="1" s="1"/>
  <c r="AA24" i="1" s="1"/>
  <c r="N24" i="1"/>
  <c r="Z6" i="18"/>
  <c r="AF6" i="18"/>
  <c r="T38" i="18"/>
  <c r="N6" i="18"/>
  <c r="Z22" i="18"/>
  <c r="N30" i="18"/>
  <c r="Z30" i="18"/>
  <c r="AL38" i="18"/>
  <c r="AF14" i="18"/>
  <c r="T22" i="18"/>
  <c r="AL30" i="18"/>
  <c r="Z14" i="18"/>
  <c r="N14" i="18"/>
  <c r="T30" i="18"/>
  <c r="AF38" i="18"/>
  <c r="R24" i="18"/>
  <c r="M36" i="1"/>
  <c r="AB36" i="1" s="1"/>
  <c r="AA36" i="1" s="1"/>
  <c r="R32" i="18"/>
  <c r="X32" i="18"/>
  <c r="R8" i="18"/>
  <c r="L8" i="18"/>
  <c r="AD16" i="18"/>
  <c r="AD24" i="18"/>
  <c r="L40" i="18"/>
  <c r="AD32" i="18"/>
  <c r="N36" i="1"/>
  <c r="AJ32" i="18"/>
  <c r="AJ40" i="18"/>
  <c r="L24" i="18"/>
  <c r="R40" i="18"/>
  <c r="L32" i="18"/>
  <c r="R16" i="18"/>
  <c r="X24" i="18"/>
  <c r="AD40" i="18"/>
  <c r="AJ8" i="18"/>
  <c r="L16" i="18"/>
  <c r="AJ24" i="18"/>
  <c r="X40" i="18"/>
  <c r="X16" i="18"/>
  <c r="AJ16" i="18"/>
  <c r="AD8" i="18"/>
  <c r="X8" i="18"/>
  <c r="X34" i="18"/>
  <c r="AJ42" i="18"/>
  <c r="X42" i="18"/>
  <c r="AJ18" i="18"/>
  <c r="L26" i="18"/>
  <c r="R26" i="18"/>
  <c r="AD18" i="18"/>
  <c r="R34" i="18"/>
  <c r="X26" i="18"/>
  <c r="X10" i="18"/>
  <c r="AD42" i="18"/>
  <c r="AJ26" i="18"/>
  <c r="L18" i="18"/>
  <c r="L42" i="18"/>
  <c r="AJ34" i="18"/>
  <c r="N54" i="1"/>
  <c r="L10" i="18"/>
  <c r="AD10" i="18"/>
  <c r="AD26" i="18"/>
  <c r="R42" i="18"/>
  <c r="R10" i="18"/>
  <c r="AJ10" i="18"/>
  <c r="X18" i="18"/>
  <c r="L34" i="18"/>
  <c r="M54" i="1"/>
  <c r="AD34" i="18"/>
  <c r="R18" i="18"/>
  <c r="AH32" i="18"/>
  <c r="P8" i="18"/>
  <c r="AB8" i="18"/>
  <c r="AH24" i="18"/>
  <c r="AH40" i="18"/>
  <c r="V24" i="18"/>
  <c r="P40" i="18"/>
  <c r="V8" i="18"/>
  <c r="N30" i="1"/>
  <c r="AB32" i="18"/>
  <c r="AB40" i="18"/>
  <c r="V16" i="18"/>
  <c r="V40" i="18"/>
  <c r="P32" i="18"/>
  <c r="AH8" i="18"/>
  <c r="J32" i="18"/>
  <c r="J24" i="18"/>
  <c r="AB24" i="18"/>
  <c r="V32" i="18"/>
  <c r="J40" i="18"/>
  <c r="AB16" i="18"/>
  <c r="AH16" i="18"/>
  <c r="P24" i="18"/>
  <c r="J16" i="18"/>
  <c r="J8" i="18"/>
  <c r="P16" i="18"/>
  <c r="M30" i="1"/>
  <c r="AB30" i="1" s="1"/>
  <c r="AA30" i="1" s="1"/>
  <c r="AL10" i="18"/>
  <c r="T42" i="18"/>
  <c r="Z10" i="18"/>
  <c r="AL34" i="18"/>
  <c r="Z18" i="18"/>
  <c r="T34" i="18"/>
  <c r="T18" i="18"/>
  <c r="N34" i="18"/>
  <c r="Z26" i="18"/>
  <c r="T26" i="18"/>
  <c r="AF26" i="18"/>
  <c r="AL26" i="18"/>
  <c r="Z34" i="18"/>
  <c r="AL18" i="18"/>
  <c r="AF10" i="18"/>
  <c r="T10" i="18"/>
  <c r="N26" i="18"/>
  <c r="N18" i="18"/>
  <c r="M60" i="1"/>
  <c r="AF42" i="18"/>
  <c r="N42" i="18"/>
  <c r="Z42" i="18"/>
  <c r="N10" i="18"/>
  <c r="AF34" i="18"/>
  <c r="AF18" i="18"/>
  <c r="AL42" i="18"/>
  <c r="N60" i="1"/>
  <c r="P36" i="18"/>
  <c r="AH20" i="18"/>
  <c r="J36" i="18"/>
  <c r="P28" i="18"/>
  <c r="AB28" i="18"/>
  <c r="P44" i="18"/>
  <c r="V44" i="18"/>
  <c r="AB12" i="18"/>
  <c r="V20" i="18"/>
  <c r="P12" i="18"/>
  <c r="AB44" i="18"/>
  <c r="AB36" i="18"/>
  <c r="N66" i="1"/>
  <c r="J28" i="18"/>
  <c r="AH44" i="18"/>
  <c r="J44" i="18"/>
  <c r="AH12" i="18"/>
  <c r="AB20" i="18"/>
  <c r="V12" i="18"/>
  <c r="V28" i="18"/>
  <c r="J12" i="18"/>
  <c r="AH36" i="18"/>
  <c r="V36" i="18"/>
  <c r="J20" i="18"/>
  <c r="P20" i="18"/>
  <c r="M66" i="1"/>
  <c r="AH28" i="18"/>
  <c r="J26" i="18"/>
  <c r="M48" i="1"/>
  <c r="AB48" i="1" s="1"/>
  <c r="AA48" i="1" s="1"/>
  <c r="AH10" i="18"/>
  <c r="AH34" i="18"/>
  <c r="N48" i="1"/>
  <c r="V26" i="18"/>
  <c r="AB10" i="18"/>
  <c r="V18" i="18"/>
  <c r="J42" i="18"/>
  <c r="P26" i="18"/>
  <c r="AH26" i="18"/>
  <c r="AB34" i="18"/>
  <c r="P34" i="18"/>
  <c r="AB42" i="18"/>
  <c r="V10" i="18"/>
  <c r="P42" i="18"/>
  <c r="V34" i="18"/>
  <c r="AB18" i="18"/>
  <c r="AH18" i="18"/>
  <c r="P10" i="18"/>
  <c r="AB26" i="18"/>
  <c r="V42" i="18"/>
  <c r="J10" i="18"/>
  <c r="J18" i="18"/>
  <c r="J34" i="18"/>
  <c r="P18" i="18"/>
  <c r="AH42" i="18"/>
  <c r="Z24" i="18"/>
  <c r="AF32" i="18"/>
  <c r="AL32" i="18"/>
  <c r="T16" i="18"/>
  <c r="Z40" i="18"/>
  <c r="N40" i="18"/>
  <c r="N32" i="18"/>
  <c r="N42" i="1"/>
  <c r="Z16" i="18"/>
  <c r="AF16" i="18"/>
  <c r="AF40" i="18"/>
  <c r="Z8" i="18"/>
  <c r="AL40" i="18"/>
  <c r="AL16" i="18"/>
  <c r="T24" i="18"/>
  <c r="AF24" i="18"/>
  <c r="N8" i="18"/>
  <c r="T40" i="18"/>
  <c r="T32" i="18"/>
  <c r="AF8" i="18"/>
  <c r="N24" i="18"/>
  <c r="Z32" i="18"/>
  <c r="M42" i="1"/>
  <c r="AB42" i="1" s="1"/>
  <c r="AA42" i="1" s="1"/>
  <c r="N16" i="18"/>
  <c r="T8" i="18"/>
  <c r="AL24" i="18"/>
  <c r="AL8" i="18"/>
  <c r="AC13" i="1" l="1"/>
  <c r="Q16" i="19"/>
  <c r="W26" i="19"/>
  <c r="AC46" i="19"/>
  <c r="AC6" i="19"/>
  <c r="AI46" i="19"/>
  <c r="AC16" i="19"/>
  <c r="W16" i="19"/>
  <c r="K36" i="19"/>
  <c r="AC36" i="19"/>
  <c r="AC26" i="19"/>
  <c r="K6" i="19"/>
  <c r="Q36" i="19"/>
  <c r="W36" i="19"/>
  <c r="Q46" i="19"/>
  <c r="AI26" i="19"/>
  <c r="AI6" i="19"/>
  <c r="AI36" i="19"/>
  <c r="W6" i="19"/>
  <c r="Q26" i="19"/>
  <c r="K16" i="19"/>
  <c r="Q6" i="19"/>
  <c r="AI16" i="19"/>
  <c r="W46" i="19"/>
  <c r="K46" i="19"/>
  <c r="K26" i="19"/>
  <c r="AB11" i="19"/>
  <c r="AB21" i="19"/>
  <c r="J21" i="19"/>
  <c r="AH11" i="19"/>
  <c r="P41" i="19"/>
  <c r="V21" i="19"/>
  <c r="AH51" i="19"/>
  <c r="J51" i="19"/>
  <c r="P31" i="19"/>
  <c r="V31" i="19"/>
  <c r="AB41" i="19"/>
  <c r="V41" i="19"/>
  <c r="P21" i="19"/>
  <c r="AC42" i="1"/>
  <c r="V51" i="19"/>
  <c r="AH21" i="19"/>
  <c r="P51" i="19"/>
  <c r="J11" i="19"/>
  <c r="J31" i="19"/>
  <c r="P11" i="19"/>
  <c r="J41" i="19"/>
  <c r="AB51" i="19"/>
  <c r="AB31" i="19"/>
  <c r="AH41" i="19"/>
  <c r="V11" i="19"/>
  <c r="AH31" i="19"/>
  <c r="AB32" i="19"/>
  <c r="AB22" i="19"/>
  <c r="P32" i="19"/>
  <c r="J32" i="19"/>
  <c r="V22" i="19"/>
  <c r="AH52" i="19"/>
  <c r="AB12" i="19"/>
  <c r="AH32" i="19"/>
  <c r="J52" i="19"/>
  <c r="J42" i="19"/>
  <c r="V32" i="19"/>
  <c r="P52" i="19"/>
  <c r="P22" i="19"/>
  <c r="V12" i="19"/>
  <c r="V52" i="19"/>
  <c r="AB52" i="19"/>
  <c r="J22" i="19"/>
  <c r="P12" i="19"/>
  <c r="J12" i="19"/>
  <c r="V42" i="19"/>
  <c r="AC48" i="1"/>
  <c r="AB42" i="19"/>
  <c r="AH42" i="19"/>
  <c r="AH22" i="19"/>
  <c r="P42" i="19"/>
  <c r="AH12" i="19"/>
  <c r="AC30" i="1"/>
  <c r="P49" i="19"/>
  <c r="J49" i="19"/>
  <c r="P39" i="19"/>
  <c r="J29" i="19"/>
  <c r="AH19" i="19"/>
  <c r="P29" i="19"/>
  <c r="AH9" i="19"/>
  <c r="AH29" i="19"/>
  <c r="J9" i="19"/>
  <c r="AB49" i="19"/>
  <c r="P9" i="19"/>
  <c r="AB39" i="19"/>
  <c r="AH39" i="19"/>
  <c r="V49" i="19"/>
  <c r="AB29" i="19"/>
  <c r="V29" i="19"/>
  <c r="V39" i="19"/>
  <c r="P19" i="19"/>
  <c r="J39" i="19"/>
  <c r="AH49" i="19"/>
  <c r="AB9" i="19"/>
  <c r="V19" i="19"/>
  <c r="V9" i="19"/>
  <c r="J19" i="19"/>
  <c r="AB19" i="19"/>
  <c r="P18" i="19"/>
  <c r="J8" i="19"/>
  <c r="AH18" i="19"/>
  <c r="AH38" i="19"/>
  <c r="AB48" i="19"/>
  <c r="V48" i="19"/>
  <c r="P38" i="19"/>
  <c r="P8" i="19"/>
  <c r="AB8" i="19"/>
  <c r="V8" i="19"/>
  <c r="J28" i="19"/>
  <c r="J18" i="19"/>
  <c r="V18" i="19"/>
  <c r="P48" i="19"/>
  <c r="J48" i="19"/>
  <c r="AH8" i="19"/>
  <c r="AB28" i="19"/>
  <c r="AC24" i="1"/>
  <c r="AH28" i="19"/>
  <c r="AB18" i="19"/>
  <c r="P28" i="19"/>
  <c r="J38" i="19"/>
  <c r="V28" i="19"/>
  <c r="AH48" i="19"/>
  <c r="AB38" i="19"/>
  <c r="V38" i="19"/>
  <c r="AH20" i="19"/>
  <c r="J50" i="19"/>
  <c r="P40" i="19"/>
  <c r="AB50" i="19"/>
  <c r="AB20" i="19"/>
  <c r="J10" i="19"/>
  <c r="P20" i="19"/>
  <c r="V50" i="19"/>
  <c r="AB10" i="19"/>
  <c r="AH10" i="19"/>
  <c r="P50" i="19"/>
  <c r="J30" i="19"/>
  <c r="V40" i="19"/>
  <c r="J40" i="19"/>
  <c r="J20" i="19"/>
  <c r="V10" i="19"/>
  <c r="AH40" i="19"/>
  <c r="V20" i="19"/>
  <c r="AB30" i="19"/>
  <c r="AC36" i="1"/>
  <c r="AH30" i="19"/>
  <c r="P30" i="19"/>
  <c r="AB40" i="19"/>
  <c r="P10" i="19"/>
  <c r="V30" i="19"/>
  <c r="AH50"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<sst xmlns="http://schemas.openxmlformats.org/spreadsheetml/2006/main" count="1024" uniqueCount="565">
  <si>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</si>
  <si>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</si>
  <si>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</si>
  <si>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</si>
  <si>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</si>
  <si>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</si>
  <si>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</si>
  <si>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</si>
  <si>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</si>
  <si>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</si>
  <si>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</si>
  <si>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</si>
  <si>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</si>
  <si>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</si>
  <si>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</si>
  <si>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</si>
  <si>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</si>
  <si>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</si>
  <si>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</si>
  <si>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</si>
  <si>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</si>
  <si>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</si>
  <si>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</si>
  <si>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</si>
  <si>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</si>
  <si>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</si>
  <si>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</si>
  <si>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</si>
  <si>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</si>
  <si>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</si>
  <si>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</si>
  <si>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</si>
  <si>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</si>
  <si>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</si>
  <si>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</si>
  <si>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</si>
  <si>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</si>
  <si>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</si>
  <si>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</si>
  <si>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</si>
  <si>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</si>
  <si>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</si>
  <si>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</si>
  <si>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</si>
  <si>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</si>
  <si>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</si>
  <si>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</si>
  <si>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</si>
  <si>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</si>
  <si>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</si>
  <si>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</si>
  <si>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</si>
  <si>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</si>
  <si>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</si>
  <si>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</si>
  <si>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</si>
  <si>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</si>
  <si>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</si>
  <si>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</si>
  <si>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</si>
  <si>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</si>
  <si>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</si>
  <si>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</si>
  <si>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</si>
  <si>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</si>
  <si>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</si>
  <si>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</si>
  <si>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</si>
  <si>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</si>
  <si>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</si>
  <si>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</si>
  <si>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</si>
  <si>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</si>
  <si>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</si>
  <si>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</si>
  <si>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</si>
  <si>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</si>
  <si>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</si>
  <si>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</si>
  <si>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</si>
  <si>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</si>
  <si>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</si>
  <si>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</si>
  <si>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</si>
  <si>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</si>
  <si>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</si>
  <si>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</si>
  <si>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</si>
  <si>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</si>
  <si>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</si>
  <si>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</si>
  <si>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</si>
  <si>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</si>
  <si>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</si>
  <si>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</si>
  <si>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</si>
  <si>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</si>
  <si>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</si>
  <si>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</si>
  <si>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</si>
  <si>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</si>
  <si>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</si>
  <si>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</si>
  <si>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</si>
  <si>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</si>
  <si>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</si>
  <si>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</si>
  <si>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</si>
  <si>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</si>
  <si>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</si>
  <si>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</si>
  <si>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</si>
  <si>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</si>
  <si>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</si>
  <si>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</si>
  <si>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</si>
  <si>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</si>
  <si>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</si>
  <si>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</si>
  <si>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</si>
  <si>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</si>
  <si>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</si>
  <si>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</si>
  <si>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</si>
  <si>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</si>
  <si>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</si>
  <si>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</si>
  <si>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</si>
  <si>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</si>
  <si>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</si>
  <si>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</si>
  <si>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</si>
  <si>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</si>
  <si>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</si>
  <si>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</si>
  <si>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</si>
  <si>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</si>
  <si>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</si>
  <si>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</si>
  <si>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</si>
  <si>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</si>
  <si>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</si>
  <si>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</si>
  <si>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</si>
  <si>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</si>
  <si>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</si>
  <si>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</si>
  <si>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</si>
  <si>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</si>
  <si>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</si>
  <si>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</si>
  <si>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</si>
  <si>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</si>
  <si>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</si>
  <si>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</si>
  <si>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</si>
  <si>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</si>
  <si>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</si>
  <si>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</si>
  <si>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</si>
  <si>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</si>
  <si>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</si>
  <si>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</si>
  <si>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</si>
  <si>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</si>
  <si>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</si>
  <si>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</si>
  <si>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</si>
  <si>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</si>
  <si>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</si>
  <si>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</si>
  <si>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</si>
  <si>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</si>
  <si>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</si>
  <si>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</si>
  <si>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</si>
  <si>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</si>
  <si>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</si>
  <si>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</si>
  <si>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</si>
  <si>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</si>
  <si>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</si>
  <si>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</si>
  <si>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</si>
  <si>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</si>
  <si>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</si>
  <si>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</si>
  <si>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</si>
  <si>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</si>
  <si>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</si>
  <si>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</si>
  <si>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</si>
  <si>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</si>
  <si>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</si>
  <si>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</si>
  <si>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</si>
  <si>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</si>
  <si>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</si>
  <si>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</si>
  <si>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</si>
  <si>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</si>
  <si>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</si>
  <si>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</si>
  <si>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</si>
  <si>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</si>
  <si>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</si>
  <si>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</si>
  <si>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</si>
  <si>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</si>
  <si>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</si>
  <si>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</si>
  <si>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</si>
  <si>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</si>
  <si>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Administrar las rentas del departamento del Quindío,  atendiendo las normas legales y políticas de gestión para financiar el plan de desarrollo  Departamental  y mejorar la calidad de vida de sus ciudadanos.</t>
  </si>
  <si>
    <t>HACIENDA</t>
  </si>
  <si>
    <t>Incumplimiento de las Metas del Plan Financiero del presupuesto de la vigencia</t>
  </si>
  <si>
    <t>Falta de seguimiento en el recaudo de los ingresos, falta de fiscalizacion de las rentas y falta de elementos necesarios (recursos fisicos, financieros, humanos, tecnológicos) para adelantar los procesos de cobro coactivo y fiscalización</t>
  </si>
  <si>
    <t xml:space="preserve">R1. </t>
  </si>
  <si>
    <t>Incumplimiento Metas Plan Financiero del Presupuesto de la Vigencia</t>
  </si>
  <si>
    <t xml:space="preserve">R3. </t>
  </si>
  <si>
    <t>Hallazgos Administrativos después de un proceso de auditoría</t>
  </si>
  <si>
    <t>Nro</t>
  </si>
  <si>
    <t>DEBILIDADES</t>
  </si>
  <si>
    <t>OPORTUNIDADES</t>
  </si>
  <si>
    <t>D1</t>
  </si>
  <si>
    <t>Falta de seguimiento en el recaudo de los ingresos</t>
  </si>
  <si>
    <t>O1</t>
  </si>
  <si>
    <t>Implementación del Formato Unico Territorial FUT
Ranking de Desempeño Fiscal
Informes de Viabilidad Fiscal</t>
  </si>
  <si>
    <t>Incumplimiento de las actividades inherentes a la Hacienda Pública.</t>
  </si>
  <si>
    <t>Normatividad en Control Fiscal.</t>
  </si>
  <si>
    <t>D2</t>
  </si>
  <si>
    <t xml:space="preserve">Falta de fiscalizacion de las Rentas </t>
  </si>
  <si>
    <t>O2</t>
  </si>
  <si>
    <t>Normatividad vigente</t>
  </si>
  <si>
    <t>Falta de control y seguimiento a las actividades propias de cada área.</t>
  </si>
  <si>
    <t>D3</t>
  </si>
  <si>
    <t>Falta de elementos necesarios (recursos fisicos, financieros, humanos, tecnológicos) para adelantar los procesos de cobro coactivo y fiscalización</t>
  </si>
  <si>
    <t>O3</t>
  </si>
  <si>
    <t>Apoyo de las Entidades Financieras en la actualizacion de Plataformas Tecnologicas</t>
  </si>
  <si>
    <t>FORTALEZAS</t>
  </si>
  <si>
    <t>AMENAZAS</t>
  </si>
  <si>
    <t>D4</t>
  </si>
  <si>
    <t xml:space="preserve">Bases de datos de Impuesto sobre vehículos automotores desactualizadas </t>
  </si>
  <si>
    <t>O4</t>
  </si>
  <si>
    <t>Confianza de los Contribuyentes en la Administración Departamental</t>
  </si>
  <si>
    <t>F1</t>
  </si>
  <si>
    <t xml:space="preserve">Funcionarios y Contratistas dedicados a realizar el seguimiento al plan de mejoramiento </t>
  </si>
  <si>
    <t>A1</t>
  </si>
  <si>
    <t>Hallazgos de tipo Administrativo, Disciplinario, Penal, Fiscal</t>
  </si>
  <si>
    <t>D5</t>
  </si>
  <si>
    <t>Recaudo de la cartera morosa de los tributos por debajo de lo proyectado</t>
  </si>
  <si>
    <t>O5</t>
  </si>
  <si>
    <t>Condiciones especiales de pago aprobadas por el Congreso de la República sobre las sanciones y los intereses moratorios</t>
  </si>
  <si>
    <t>F2</t>
  </si>
  <si>
    <t>Sistemas de Información  Presupuestal, Contable y de Tesoreria Integrados PCT</t>
  </si>
  <si>
    <t>A2</t>
  </si>
  <si>
    <t>Inconsistencias y falta de oportunidad en la información reportada por las áreas que alimentan los informes o registros de la Secretaria de Hacienda.</t>
  </si>
  <si>
    <t>D6</t>
  </si>
  <si>
    <t>Inoportuna e inadecuada atención a los usuarios.</t>
  </si>
  <si>
    <t>O6</t>
  </si>
  <si>
    <t>Implementación de Gobierno en Línea a nivel nacional</t>
  </si>
  <si>
    <t xml:space="preserve">R4 </t>
  </si>
  <si>
    <t>Pagos y transferencias electrónicas realizadas sin los niveles de seguridad adecuados</t>
  </si>
  <si>
    <t>Seguimiento a la ejecucion del presupuesto de ingresos</t>
  </si>
  <si>
    <t>Incumplimiento en los pagos a terceros</t>
  </si>
  <si>
    <t>Implementación de los procesos de fiscalizacion de las rentas Departamentales</t>
  </si>
  <si>
    <t>Incumplimiento de las metas del Plan Financiero del Plan de Desarrollo</t>
  </si>
  <si>
    <t>Falta de elementos necesarios (recursos fisicos, financieros, humanos, tecnológicos) para adelantar los pagos y/o Transferencias electrónicas</t>
  </si>
  <si>
    <t>Portales Financieros autorizados a través de convenios con el Departamento del Quindío.</t>
  </si>
  <si>
    <t>F3</t>
  </si>
  <si>
    <t>Implementación de la Estrategia de Cobro Coactivo</t>
  </si>
  <si>
    <t>A3</t>
  </si>
  <si>
    <t>Falta de credibilidad de los ciudadanos en la Administración Departamental</t>
  </si>
  <si>
    <t>Falta de implementación de los protocolos de seguridad establecidos por el Ente Territorial a través de la Dirección TICs y la banca virtual de las entidades financieras.</t>
  </si>
  <si>
    <t>Controles tecnológicos desde los portales de las entidades financieras.</t>
  </si>
  <si>
    <t>F4</t>
  </si>
  <si>
    <t>Ejecución de las actividades del Programa Anticontrabando</t>
  </si>
  <si>
    <t>A4</t>
  </si>
  <si>
    <t>Incremento de productos adulterados y/o contrabando</t>
  </si>
  <si>
    <t>F5</t>
  </si>
  <si>
    <t>Implementación de Gobierno en Línea a nivel Departamental</t>
  </si>
  <si>
    <t>A5</t>
  </si>
  <si>
    <t>Fallas Tecnológicas</t>
  </si>
  <si>
    <t>Pagos y transferencias electrónicas realizadas a través de Preparador y Pagador con dispositivos tecnologicos</t>
  </si>
  <si>
    <t>Hackers informáticos.</t>
  </si>
  <si>
    <t>Apertura de cuentas en las entidades financieras a terceros sin el cumplimiento de los requisitos de control</t>
  </si>
  <si>
    <t>R2.</t>
  </si>
  <si>
    <t>Incumplimiento en los  términos legales de presentacion de documentos financieros (contables, tributarios y presupuestales)</t>
  </si>
  <si>
    <t>Falta de compromiso por parte de los funcionarios encargados</t>
  </si>
  <si>
    <t>Capacitaciones a los funcionarios por parte de los Entes a los que se les presentan los informes</t>
  </si>
  <si>
    <t>Falta de seguimiento a los cronogramas establecidos por la ley</t>
  </si>
  <si>
    <t>Socializacion oportuna de los cronogramas para la presentacion de informes por parte de los entes externos</t>
  </si>
  <si>
    <t xml:space="preserve">Calendario para Presentacion de Informes </t>
  </si>
  <si>
    <t>Falta de capacitacion oportuna de los entes a los que se les presentan los informes.</t>
  </si>
  <si>
    <t xml:space="preserve">Funcionarios Capacitados para la realizacion de Informes </t>
  </si>
  <si>
    <t>Sanciones</t>
  </si>
  <si>
    <t>Equipos tecnologicos óptimos para la presentacion de informes.</t>
  </si>
  <si>
    <t>Fallas tecnológicas</t>
  </si>
  <si>
    <t>Incumplimiento de las Metas del Plan Financiero</t>
  </si>
  <si>
    <t>R3</t>
  </si>
  <si>
    <t>Estrategias DO (Supervivencia)</t>
  </si>
  <si>
    <t>Estrategias FA (Supervivencia)</t>
  </si>
  <si>
    <t xml:space="preserve">D1O1: </t>
  </si>
  <si>
    <t>Realizar periodicamente monitoreo a los ingresos</t>
  </si>
  <si>
    <t xml:space="preserve">F1A1 </t>
  </si>
  <si>
    <t>Realizar periodicamente monitoreo a los ingresos y a la oportunidad en los pagos</t>
  </si>
  <si>
    <t>N.A.</t>
  </si>
  <si>
    <t xml:space="preserve">F1A1: </t>
  </si>
  <si>
    <t>Realizar seguimiento efectivo a las actividades desarrolladas en la Secretaría de Hacienda</t>
  </si>
  <si>
    <t>D1O2</t>
  </si>
  <si>
    <t>Elaborar cronogramas de recaudo a través de actos administrativos</t>
  </si>
  <si>
    <t>F1A2:</t>
  </si>
  <si>
    <t xml:space="preserve">D2O1: </t>
  </si>
  <si>
    <t>Aplicación del Manual de Políticas y Prácticas Contables del Departamento del Quindío</t>
  </si>
  <si>
    <t>D1O3</t>
  </si>
  <si>
    <t>Mantener actualizadas las bases de datos</t>
  </si>
  <si>
    <t xml:space="preserve">F1A3:    </t>
  </si>
  <si>
    <t>Acceso a la Pagina Web del Departamento para conocer  la información de los tributos departamentales</t>
  </si>
  <si>
    <t xml:space="preserve">F2A1:    </t>
  </si>
  <si>
    <t>Ingreso de información al PCT con los requerimeintos legales vigentes y debidamente soportada</t>
  </si>
  <si>
    <t>D1O4</t>
  </si>
  <si>
    <t>Acceso a la Pagina Web del Departamento para acceder a la información de los tributos departamentales</t>
  </si>
  <si>
    <t xml:space="preserve">F1A4 </t>
  </si>
  <si>
    <t xml:space="preserve">F2A2: </t>
  </si>
  <si>
    <t>D1O5</t>
  </si>
  <si>
    <t>Aplicar las politicas tributarias de la nación para el recaudo de la cartera morosa</t>
  </si>
  <si>
    <t>F1A5</t>
  </si>
  <si>
    <t>Asegurar el soporte para la actualizacion y mantenimiento de los sistemas de información tecnologica</t>
  </si>
  <si>
    <t>Estrategias FO (Crecimiento)</t>
  </si>
  <si>
    <t>Estrategias DA (Fuga)</t>
  </si>
  <si>
    <t>D1O6</t>
  </si>
  <si>
    <t>F2A1</t>
  </si>
  <si>
    <t>F1O1:</t>
  </si>
  <si>
    <t>D1A1:</t>
  </si>
  <si>
    <t>D2O1</t>
  </si>
  <si>
    <t>F2A2</t>
  </si>
  <si>
    <t>F2O1:</t>
  </si>
  <si>
    <t>D1A2:</t>
  </si>
  <si>
    <t>D2O2</t>
  </si>
  <si>
    <t>Aplicación estricta de la normatividad relacionada con la fiscalización de los tributos departamentales.</t>
  </si>
  <si>
    <t>F2A3</t>
  </si>
  <si>
    <t>D2A1:</t>
  </si>
  <si>
    <t>D2O3</t>
  </si>
  <si>
    <t>Establecer convenios con las entidades financieras de actualizacion tecnologica</t>
  </si>
  <si>
    <t>F2A4</t>
  </si>
  <si>
    <t>Fortalecer el Grupo Anticontrabando</t>
  </si>
  <si>
    <t>D2A2:</t>
  </si>
  <si>
    <t>D2O4</t>
  </si>
  <si>
    <t>F2A5</t>
  </si>
  <si>
    <t>D2O5</t>
  </si>
  <si>
    <t>F3A1</t>
  </si>
  <si>
    <t>R4</t>
  </si>
  <si>
    <t>D2O6</t>
  </si>
  <si>
    <t>F3A2</t>
  </si>
  <si>
    <t>Fortalecer la Jefatura de Recaudo y Cobranzas</t>
  </si>
  <si>
    <t>D3O1</t>
  </si>
  <si>
    <t>Realizar planeación de los recursos necesarios (fisicos, financieros, humanos, tecnológicos) para adelantar oportunamente los procesos de cobro coactivo y fiscalización</t>
  </si>
  <si>
    <t>F3A3</t>
  </si>
  <si>
    <t>D3O2</t>
  </si>
  <si>
    <t>F3A4</t>
  </si>
  <si>
    <t>Gestionar convenios con entidades financieras para  adelantar los pagos y/o transferencias</t>
  </si>
  <si>
    <t>Establecer protocolos de seguiridad en los equipos en los cuales se preparan y aprueban los pagos del Departamento del Quindío y en los convenios suscritos con las Entidades Financieras</t>
  </si>
  <si>
    <t>D3O3</t>
  </si>
  <si>
    <t>Realizar convenios con las Entidades Financieras para apoyar la actualización de Plataformas Tecnológicas.</t>
  </si>
  <si>
    <t>F3A5</t>
  </si>
  <si>
    <t xml:space="preserve">D1O2: </t>
  </si>
  <si>
    <t>Pactar condiciones de manejo y control para el pago de cuentas a través de convenios con las instituciones financieras.</t>
  </si>
  <si>
    <t>D3O4</t>
  </si>
  <si>
    <t>Realizar campañas de difusión de las fechas de vencimiento de las obligaciones tributarias departamentales</t>
  </si>
  <si>
    <t>F4A1</t>
  </si>
  <si>
    <t>Establecer condiciones de seguiridad para el acceso a los equipos en los cuales se preparan y aprueban los pagos del Departamento del Quindío</t>
  </si>
  <si>
    <t>D3O5</t>
  </si>
  <si>
    <t>Realizar campañas de difusión de las politicas tributarias de la nación para el recaudo de la cartera morosa</t>
  </si>
  <si>
    <t>F4A2</t>
  </si>
  <si>
    <t>Elaborar cronogramas de visitas del Grupo Anticontrabando</t>
  </si>
  <si>
    <t xml:space="preserve">D2O2: </t>
  </si>
  <si>
    <t>D3O6</t>
  </si>
  <si>
    <t>F4A3</t>
  </si>
  <si>
    <t>Brindar capacitaciones a los contribuyentes del impuesto al consumo.</t>
  </si>
  <si>
    <t>D4O1</t>
  </si>
  <si>
    <t>Establecer mecanismos para la actualización de las bases de datos con los Organismos de Tránsito</t>
  </si>
  <si>
    <t>F4A4</t>
  </si>
  <si>
    <t>D4O2</t>
  </si>
  <si>
    <t>F4A5</t>
  </si>
  <si>
    <t>F1O2:</t>
  </si>
  <si>
    <t>D4O3</t>
  </si>
  <si>
    <t>F5A1</t>
  </si>
  <si>
    <t>D4O4</t>
  </si>
  <si>
    <t>F5A2</t>
  </si>
  <si>
    <t>Mantener actualizadas las bases de datos en los reportes a través de la pagina WEB</t>
  </si>
  <si>
    <t>D4O5</t>
  </si>
  <si>
    <t>F5A3</t>
  </si>
  <si>
    <t>D4O6</t>
  </si>
  <si>
    <t>F5A4</t>
  </si>
  <si>
    <t>D5O1</t>
  </si>
  <si>
    <t>F5A5</t>
  </si>
  <si>
    <t>D5O2</t>
  </si>
  <si>
    <t>D5O3</t>
  </si>
  <si>
    <t>D5O4</t>
  </si>
  <si>
    <t>D5O5</t>
  </si>
  <si>
    <t>D5O6</t>
  </si>
  <si>
    <t>D6O1</t>
  </si>
  <si>
    <t>D6O2</t>
  </si>
  <si>
    <t>D6O3</t>
  </si>
  <si>
    <t xml:space="preserve">Convenio con una Entidad Financiera para el recaudo de los tributos de los contribuyentes en un espacio exclusivo para ellos.  </t>
  </si>
  <si>
    <t>D6O4</t>
  </si>
  <si>
    <t>Sensibilización a los funcionarios para la adecuada atención a los usuarios.</t>
  </si>
  <si>
    <t>D6O5</t>
  </si>
  <si>
    <t>D6O6</t>
  </si>
  <si>
    <t>F1O2</t>
  </si>
  <si>
    <t>Cumplimiento Estricto de la Normatividad Vigente respecto a los Tributos Departamentales</t>
  </si>
  <si>
    <t>F1O3:</t>
  </si>
  <si>
    <t>Gestionar Convenios con Entidades Financieras para el recaudo de los tributos</t>
  </si>
  <si>
    <t>D1A3:</t>
  </si>
  <si>
    <t>F1O4:</t>
  </si>
  <si>
    <t>D1A4:</t>
  </si>
  <si>
    <t>F1O5</t>
  </si>
  <si>
    <t>Realizar la difusión de las politicas tributarias de la nación para el recaudo de la cartera morosa</t>
  </si>
  <si>
    <t>D1A5</t>
  </si>
  <si>
    <t>F1O6</t>
  </si>
  <si>
    <t>D2A1</t>
  </si>
  <si>
    <t>F2O1</t>
  </si>
  <si>
    <t>D2A2</t>
  </si>
  <si>
    <t>F2O2</t>
  </si>
  <si>
    <t>Aplicar estrictamente la normatividad tributaria vigente.</t>
  </si>
  <si>
    <t>D2A3</t>
  </si>
  <si>
    <t>F2O3</t>
  </si>
  <si>
    <t>D2A4</t>
  </si>
  <si>
    <t>F2O4</t>
  </si>
  <si>
    <t>D2A5</t>
  </si>
  <si>
    <t>F2O5</t>
  </si>
  <si>
    <t>D3A1</t>
  </si>
  <si>
    <t>F2O6</t>
  </si>
  <si>
    <t>D3A2</t>
  </si>
  <si>
    <t>F3O1</t>
  </si>
  <si>
    <t>D3A3</t>
  </si>
  <si>
    <t>Realizar una adecuada planeación presupuestal de los recursos de la Secretaria de Hacienda.</t>
  </si>
  <si>
    <t>F3O2</t>
  </si>
  <si>
    <t>D3A4</t>
  </si>
  <si>
    <t>F3O3</t>
  </si>
  <si>
    <t>D3A5</t>
  </si>
  <si>
    <t>F3O4</t>
  </si>
  <si>
    <t>D4A1</t>
  </si>
  <si>
    <t>F3O5</t>
  </si>
  <si>
    <t>D4A2</t>
  </si>
  <si>
    <t>F3O6</t>
  </si>
  <si>
    <t>D4A3</t>
  </si>
  <si>
    <t>Realizar actualizaciones permanente de las bases de datos de los contribuyentes del Impuesto Vehicular</t>
  </si>
  <si>
    <t>F4O1</t>
  </si>
  <si>
    <t>D4A4</t>
  </si>
  <si>
    <t>F4O2</t>
  </si>
  <si>
    <t>D4A5</t>
  </si>
  <si>
    <t>F4O3</t>
  </si>
  <si>
    <t>D5A1</t>
  </si>
  <si>
    <t>Realizar una adecuada proyección de los ingresos por cartera de los tributos del Departamento.</t>
  </si>
  <si>
    <t>F4O4</t>
  </si>
  <si>
    <t>D5A2</t>
  </si>
  <si>
    <t>F4O5</t>
  </si>
  <si>
    <t>D5A3</t>
  </si>
  <si>
    <t>F4O6</t>
  </si>
  <si>
    <t>D5A4</t>
  </si>
  <si>
    <t>F5O1</t>
  </si>
  <si>
    <t>D5A5</t>
  </si>
  <si>
    <t>F5O2</t>
  </si>
  <si>
    <t>D6A1</t>
  </si>
  <si>
    <t>F5O3</t>
  </si>
  <si>
    <t>D6A2</t>
  </si>
  <si>
    <t>F5O4</t>
  </si>
  <si>
    <t>D6A3</t>
  </si>
  <si>
    <t>Solicitar a la Secretaria Administrativa capacitaciones al personal encargado de atender a los contribuyentes</t>
  </si>
  <si>
    <t>F5O5</t>
  </si>
  <si>
    <t>D6A4</t>
  </si>
  <si>
    <t>F5O6</t>
  </si>
  <si>
    <t>D6A5</t>
  </si>
  <si>
    <t>,</t>
  </si>
  <si>
    <t xml:space="preserve">R2. </t>
  </si>
  <si>
    <t>Participación por parte de los funcionarios de las capacitaciones brindadas por los organismos de control</t>
  </si>
  <si>
    <t>Actualizar y socializar a los responsables del reporte de la información el calendario de presentacion de informes a los entes externos</t>
  </si>
  <si>
    <t>Actualizar y socializar a los responsables del reporte de la información el cronograma de presentacion de informes a los entes externos</t>
  </si>
  <si>
    <t>Aplicar de forma estricta el cronograma socializado para no incurrir en sanciones</t>
  </si>
  <si>
    <t>Asegurar el soporte para la actualización y mantenimiento de los sistemas de información tecnológica</t>
  </si>
  <si>
    <t xml:space="preserve">F2A1: </t>
  </si>
  <si>
    <t xml:space="preserve">Solicitar a la Secretaría Administrativa realizar reinducción al personal de la Secretaría de Hacienda </t>
  </si>
  <si>
    <t>D1A3</t>
  </si>
  <si>
    <t>F2O2:</t>
  </si>
  <si>
    <t>Realizar seguimiento al cronograma socializado</t>
  </si>
  <si>
    <t>Posibilidad de afectación economica y reputacional por Incumplimiento de las Metas del Plan Financiero del presupuesto de la vigencia debido a Falta de seguimiento en el recaudo de los ingresos, falta de fiscalizacion de las rentas y falta de elementos necesarios (recursos fisicos, financieros, humanos, tecnológicos) para adelantar los procesos de cobro coactivo y fiscalización</t>
  </si>
  <si>
    <t>La Directora Tributaria establecerá al inicio de la vigencia la necesidad de los recursos con el propósito de ejecutar las actividades propias de la dependencia, a través de un informe entregado a la Secretaria de Hacienda donde se establece la necesidad que requiere la depencia para el desarrollo de las actividades con el fin de incluirlo en  el presupuesto de la vigencia, se enviará informe trimestral a la Secretaria de Hacienda de la ejecucion de los recursos programados al inicio de la viigencia con el fin de adicionar recursos o tomar las acciones al respecto</t>
  </si>
  <si>
    <t>Director Tributario 
Director Financiero</t>
  </si>
  <si>
    <t>Director Tributario</t>
  </si>
  <si>
    <t>Director tributario</t>
  </si>
  <si>
    <t>Bajo indice de la gestión en la administración departamental</t>
  </si>
  <si>
    <t xml:space="preserve">Desconocimiento de la operatividad del MIPG por parte de los directivos, servidores publicos y contratistas, con el consiguiente desarrollo de procesos desordenados  e ineficientes al interior de las dependencias
</t>
  </si>
  <si>
    <t xml:space="preserve">Posibilidad de afectación reputacional producto  del  bajo indice de la gestión en la administración departamental debido al desconocimiento de la operatividad del MIPG por parte de los directivos, servidores publicos y contratistas con el consiguiente   desarrollo de procesos desordenados  e ineficientes al interior de las dependencias
</t>
  </si>
  <si>
    <t xml:space="preserve">Secretarios de Despacho </t>
  </si>
  <si>
    <t xml:space="preserve">Incumplimiento de las metas del Plan de Desarrollo </t>
  </si>
  <si>
    <t xml:space="preserve">  Baja continuidad en los  procesos    seguimiento y evaluación al  Plan de Desarrollo   (física y financiera), a nivel de la alta dirección y  al interior de las diferentes Secretarias y Entes Descentralizados que aportan al cumplimiento del Plan de Desarrrollo</t>
  </si>
  <si>
    <t>Posibilidad de afectación económica y reputacional por incumplimiento de las metas del Plan de Desarrollo debido   a la baja continuidad en los  procesos de  seguimiento y evaluación al  Plan de Desarrollo (físico y financiero) a nivel de la alta dirección y  al interior de las diferentes Secretarias y Entes Descentralizados que aportan al cumplimiento del Plan de Desarrrollo</t>
  </si>
  <si>
    <t>Secretarios de Despacho, Directores y Jefes  de las diferentes Secretarias de Despacho.</t>
  </si>
  <si>
    <r>
      <t>- Realizar seguimiento trimestral al cumplimiento de las metas del Plan Financiero del presupuesto de la vigencia
- Generar las alertas respecto del comportamiento del recaudo en aplicativo PCT
-</t>
    </r>
    <r>
      <rPr>
        <sz val="11"/>
        <rFont val="Arial Narrow"/>
        <family val="2"/>
      </rPr>
      <t xml:space="preserve"> Presentar informes trimestrales del cumplimiento de las metas del Plan Financiero del presupuesto de la vigencia</t>
    </r>
  </si>
  <si>
    <t>Posibilidad de afectación economica y reputacional por Incumplimiento en los  términos legales de presentacion de documentos financieros (contables, tributarios y presupuestales) debido a la falta de seguimiento a los cronogramas establecidos por la ley</t>
  </si>
  <si>
    <t>- Actualizar y socializar la información del cronograma de presentación de informes 
- Realizar  seguimiento semestral al cumplimiento estricto del cronograma e presentación de informes 
- Suscribir  Actas con los respectivos soportes que evidencien el envío oportuno de los informes.</t>
  </si>
  <si>
    <t>Director Financiero</t>
  </si>
  <si>
    <t>Posibilidad de afectación y reputacional por Hallazgos Administrativos después de un proceso de auditoría debido a Incumplimiento de las actividades inherentes a la Hacienda Pública.</t>
  </si>
  <si>
    <t>Secretario de Hacienda
Directores Secretaría de Hacienda</t>
  </si>
  <si>
    <t>Pagos y transferencias electrónicas realizadas a través de los portales electrónicos de las entidades financieras autorizadas en el Departamento del Quindío, sin aplicación de los protocolos de seguridad implementados por la Dirección TICs del Departamento y la Entidades financieras autorizadas</t>
  </si>
  <si>
    <t>Posibilidad de afectación economica y reputacional por Pagos y transferencias electrónicas realizadas a través de los portales electrónicos de las entidades financieras autorizadas en el Departamento del Quindío, sin aplicación de los protocolos de seguridad implementados por la Dirección TICs del Departamento y la Entidades financieras autorizadas debido a falta de implementación de los protocolos de seguridad establecidos por el Ente Territorial a través de la Dirección TICs y la banca virtual de las entidades financieras.</t>
  </si>
  <si>
    <t>- Aplicar estrictamente el protocolo adoptado por el Departamento basado en recomendaciones hechas por la Dirección TICs y las Entidades Financieras autorizadas por el Departamento, para los pagos y transferencias electrónicas  a través de la banca virtual.
- Realizar informe trimestral del protocolo establecido para los pagos y transferencias electrónicas  a través de la banca virtual.
- Solicitar apoyo a la Dirección TICs y/o Entidad Financiera responsable en caso de evidenciar alguna inconsistencia, al momento de aplicar el protocolo.</t>
  </si>
  <si>
    <t>Director Financiero
Tesorero General</t>
  </si>
  <si>
    <t>Informacion sin controles de confidencialidad</t>
  </si>
  <si>
    <t xml:space="preserve">Directora Tributaria </t>
  </si>
  <si>
    <t xml:space="preserve">Falta de implementacion de  controles de seguridad, confidencialidad y privacidad de la informacion de caracter reservado  de la Secretaría de Hacienda Departamental </t>
  </si>
  <si>
    <t xml:space="preserve">Posibilidad de afectación economica y reputacional por Informacion sin controles de confidencialidad debido a falta de implementacion de  controles de seguridad, confidencialidad y privacidad de la informacion de caracter reservado  de la Secretaría de Hacienda Departamental </t>
  </si>
  <si>
    <t xml:space="preserve">Implementación de una clausula de confidencialidad con los contratistas y empleados que tengan acceso a lainformacion de caracter reservado de la Secretaría de Hacienda con el fin de evitar el inclumplimiendo del deber etico de salvaguardar la informacion, esta clausula estará en el contrato firmado entre las partes </t>
  </si>
  <si>
    <t>MATRIZ</t>
  </si>
  <si>
    <t>Código</t>
  </si>
  <si>
    <t>Mapa de Riesgos de Gestión</t>
  </si>
  <si>
    <t>Versión</t>
  </si>
  <si>
    <t>Fecha</t>
  </si>
  <si>
    <t>Página</t>
  </si>
  <si>
    <t>1 de 1</t>
  </si>
  <si>
    <t>MR-HAC-01</t>
  </si>
  <si>
    <t>Elaboró:</t>
  </si>
  <si>
    <t>Revisó:</t>
  </si>
  <si>
    <t>Aprobó:</t>
  </si>
  <si>
    <t>Contratista</t>
  </si>
  <si>
    <t>Secretaria de Hacienda</t>
  </si>
  <si>
    <t>Realizar seguimientos cuatrimestrales  al Plan de Acción del MIPG</t>
  </si>
  <si>
    <t>Aplica para la gestión tributaria y financiera de la administración central del departamento.</t>
  </si>
  <si>
    <t>Semestral</t>
  </si>
  <si>
    <t xml:space="preserve">- Realizar seguimiento trimestral a las actividades de fiscalizacion propuestas para el control para cada una de las rentas
</t>
  </si>
  <si>
    <t>No informes  presentados / No informes  programados para la vigencia</t>
  </si>
  <si>
    <t>No informes  de seguimiento presentados / No informes de seguimiento programados para la vigencia</t>
  </si>
  <si>
    <t>(No informes Plan Financiero presentados / No informes Plan Financiero programados para la vigencia) * 100%</t>
  </si>
  <si>
    <t>(No informes Fiscalización presentados / No informes Fiscalización programados para la vigencia) * 100%</t>
  </si>
  <si>
    <t>(No informes Ejecución de recursos presentados / No informes Ejecución de recursos programados para la vigencia) * 100%</t>
  </si>
  <si>
    <t>(No informes  presentados / No informes  programados para la vigencia) * 100%</t>
  </si>
  <si>
    <t>(No informes  de seguimiento presentados / No informes de seguimiento programados para la vigencia) * 100%</t>
  </si>
  <si>
    <t xml:space="preserve"> (N° de clausulas confidencialidad anexa al contrato / N°contratos prestacion servicios realizados) *100%</t>
  </si>
  <si>
    <t>(No informes de seguimiento presentados / No de seguimientos programados para la vigencia) * 100%</t>
  </si>
  <si>
    <t>Monitoreo del Riesgo e Indicadores</t>
  </si>
  <si>
    <t>Semeste I</t>
  </si>
  <si>
    <t>Semestre II</t>
  </si>
  <si>
    <t>Numerador</t>
  </si>
  <si>
    <t>Denominador</t>
  </si>
  <si>
    <t>Resultado</t>
  </si>
  <si>
    <t>Descripción del Logro</t>
  </si>
  <si>
    <t>Evidencias</t>
  </si>
  <si>
    <t xml:space="preserve"> Realizar seguimiento trimestral al cumplimiento de los Planes de Mejoramiento suscritos con los organismos de control
- Solicitar evidencias a los funcionarios responsables del cumplimiento de las acciones de los Planes de Mejoramiento
-Suscribir actas por parte funcionarios responsables del cumplimiento de la acción e los Planes de Mejoramiento
-Establecer cronograma de estricto cumplimiento para el avance del Plan de Mejoramiento Suscrito -andres</t>
  </si>
  <si>
    <t>- Enviar informe trimestral a la Secretaria de Hacienda de la ejecucion de los recursos programados al inicio de la vigencia</t>
  </si>
  <si>
    <t>Laura Daniela Toro Galvez</t>
  </si>
  <si>
    <t>Juan Sebastian Ardila Pineda</t>
  </si>
  <si>
    <t>- Entrega y/o cargue oportuno de los informes y documentos financieros-informacion</t>
  </si>
  <si>
    <t>Maria Camila Rodriguez Rendón</t>
  </si>
  <si>
    <r>
      <rPr>
        <sz val="11"/>
        <rFont val="Arial Narrow"/>
        <family val="2"/>
      </rPr>
      <t>Realizar informes de  seguimiento y evaluacion trimestral  al Plan de Desarrollo "POR Y PARA LA GENTE 2024-2027"</t>
    </r>
    <r>
      <rPr>
        <sz val="11"/>
        <color rgb="FFFF0000"/>
        <rFont val="Arial Narrow"/>
        <family val="2"/>
      </rPr>
      <t xml:space="preserve"> </t>
    </r>
  </si>
  <si>
    <t>La Secretaria de Hacienda con base en la información suministrada por los Directores Financiero y Tributario, realiza seguimiento trimestral al cumplimiento de las metas del Plan Financiero del presupuesto de la vigencia, verificando la Ejecución Presupuestal de Ingresos frente al Presupuesto de Ingresos, generando las alertas respecto del comportamiento del recaudo, lo cual puede generar una limitación en la expedición de los Certificados de Disponibilidad Presupuestal de la vigencia, con el propósito de no generar déficit de Tesorería al finalizar la vigencia fiscal. 
Este seguimiento se encuentra reflejado en los informes trimestrales enviados por parte de los Directores Financiero y Tributario  a la Secretaría de Hacienda, a la cual se le anexa los respectivos informes generados por el aplicativo PCT y las justificaciones que aporten los Directores en los infirmes.</t>
  </si>
  <si>
    <t>La Directora Tributaria teniendo en cuenta la informacion suministrada por el jefe de fiscalizacion y de cobro cohactivo realiza seguimiento trimestral a las actividades de fiscalizacion y cobro cohactivo propuestal para el control de cada una de las rentas con el propósito de verificar el cumplimiento de los cronogramas establecidos para los diferentes procesos, dicho seguimiento se realizará a través de actas de seguimiento, en caso de detectar alguna alerta dentro del proceso se generaría una estrategia coordinada en conjunto con la Secretaria de Hacienda y el Director financiero con el fin de mejorar el proceso de fiscalizacion</t>
  </si>
  <si>
    <t>El Director Financiero apoyado por los Jefes de Presupuesto, Contabilidad y Tesorero General, actualizará y socializará la información del cronograma de presentación de informes y documentos financieros con base en la normatividad vigente al inicio de la vigencia a través de una reunión con el equipo de trabajo.
Durante la Vigencia se realizará seguimiento trimestral al cumplimiento estricto del cronograma.
Todo quedará evidenciado en Actas suscritas por la Dirección Financiera con los respectivos soportes que evidencien el envío oportuno de los informes y documentos financieros.</t>
  </si>
  <si>
    <t>El Director Financiero y el Jefe de cada área (Presupuesto, Contabilidad y Tesoreria) antes del cumplimiento del término legal para la presentacion de los informes y documentos financieros, dejarán evidencia donde conste la entrega o cargue oportuno. En caso de que en los documentos se evidencie el no cargue de la información se procederá a tomar la medida necesaria para su cumplimiento</t>
  </si>
  <si>
    <t>La Secretaria de Hacienda realizará seguimiento trimestral al cumplimiento de los Planes de Mejoramiento suscritos con los organismos de control, con el propósito de verificar el avance de las actividades correctivas y/o de mejora propuestas en el mismo, para lo cual solicitará evidencias a los funcionarios responsables del cumplimiento de las acciones.
Lo anterior quedará plasmado en Actas suscritas por la Secretaria de Hacienda, los Directores y demás funcionarios responsables del cumplimiento de la acción.
En caso de incumplimiento de las acciones de mejora propuestas, se establecerá un cronograma de estricto cumplimiento para el avance del Plan de Mejoramiento Suscrito, de lo cual se dejará evidencia a través de Acta.</t>
  </si>
  <si>
    <t>El Tesorero General aplicará estrictamente el protocolo adoptado por el Departamento basado en recomendaciones hechas por la Dirección TICs y las Entidades Financieras autorizadas por el Departamento, para los pagos y transferencias electrónicas  a través de la banca virtual,  de lo cual quedará evidencia a través de un informe trimestral que enviará a la Secretaria de Hacienda 
En caso de evidenciar alguna inconsistencia, al momento de aplicar el protocolo, el Tesorero General solicitará apoyo a la Dirección TICs y/o Entidad Financiera responsable.</t>
  </si>
  <si>
    <t xml:space="preserve">El encargado de la contratación, implementará una clausula de confidencialidad con los contratistas y empleados que tengan acceso a la informacion de caracter reservado de la Secretaría de Hacienda con el fin de evitar el inclumplimiendo del deber etico de salvaguardar la informacion, esta clausula estará en el contrato firmado entre las partes </t>
  </si>
  <si>
    <t xml:space="preserve">Los secretarios de Despacho, Directores y Jefes  de las diferentes Secretarias de Despacho realizan procesos de Seguimiento y evaluación trimestrales al estado de cumplimiento del Plan de Acción del Modelo Integrado de Planeación y de gestión MIPG </t>
  </si>
  <si>
    <t xml:space="preserve">Los Secretarios de Despacho, Directores y Jefes  de las diferentes Secretarias de Despacho realizan seguimiento  y evaluación trimestral al Plan de Desarrollo 2024-2027 "Por y para la gente" con el proposito de reportarlo a la Secretaría de Planeación Departamental </t>
  </si>
  <si>
    <t>Carlos Alberto Sierra Neira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</si>
</sst>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9">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1"/>
      <name val="Arial"/>
      <family val="2"/>
    </font>
    <font>
      <b/>
      <sz val="11"/>
      <name val="Arial"/>
      <family val="2"/>
    </font>
    <font>
      <sz val="11"/>
      <color theme="1"/>
      <name val="Arial"/>
      <family val="2"/>
    </font>
    <font>
      <sz val="12"/>
      <name val="Arial"/>
      <family val="2"/>
    </font>
    <font>
      <b/>
      <sz val="12"/>
      <color theme="1"/>
      <name val="Arial"/>
      <family val="2"/>
    </font>
    <font>
      <b/>
      <sz val="10"/>
      <color theme="1"/>
      <name val="Arial"/>
      <family val="2"/>
    </font>
    <font>
      <b/>
      <sz val="14"/>
      <color theme="1"/>
      <name val="Arial"/>
      <family val="2"/>
    </font>
    <font>
      <sz val="10"/>
      <color theme="1"/>
      <name val="Arial"/>
      <family val="2"/>
    </font>
    <font>
      <sz val="11"/>
      <color rgb="FFFF0000"/>
      <name val="Arial Narrow"/>
      <family val="2"/>
    </font>
    <font>
      <sz val="10"/>
      <color rgb="FF000000"/>
      <name val="Poly"/>
    </font>
  </fonts>
  <fills count="18">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79998168889431442"/>
        <bgColor indexed="64"/>
      </patternFill>
    </fill>
  </fills>
  <borders count="81">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538">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164" fontId="1" fillId="0" borderId="2" xfId="1" applyNumberFormat="1" applyFont="1" applyBorder="1" applyAlignment="1">
      <alignment horizontal="center" vertical="center"/>
    </xf>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164" fontId="1" fillId="9" borderId="2" xfId="1" applyNumberFormat="1" applyFont="1" applyFill="1" applyBorder="1" applyAlignment="1">
      <alignment horizontal="center"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1"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1" fillId="0" borderId="2" xfId="0" applyFont="1" applyBorder="1" applyAlignment="1" applyProtection="1">
      <alignment horizontal="center" vertical="center"/>
      <protection hidden="1"/>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1" fillId="0" borderId="2" xfId="0" applyFont="1" applyBorder="1" applyAlignment="1" applyProtection="1">
      <alignment horizontal="center" vertical="center" wrapText="1"/>
      <protection locked="0"/>
    </xf>
    <xf numFmtId="14" fontId="1" fillId="0" borderId="2" xfId="0" applyNumberFormat="1" applyFont="1" applyBorder="1" applyAlignment="1" applyProtection="1">
      <alignment horizontal="center" vertical="center"/>
      <protection locked="0"/>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46" xfId="2" applyFont="1" applyFill="1" applyBorder="1"/>
    <xf numFmtId="0" fontId="50" fillId="3" borderId="47" xfId="2" applyFont="1" applyFill="1" applyBorder="1"/>
    <xf numFmtId="0" fontId="50" fillId="3" borderId="48"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29" xfId="0" applyFont="1" applyFill="1" applyBorder="1" applyAlignment="1">
      <alignment horizontal="center" vertical="center" wrapText="1" readingOrder="1"/>
    </xf>
    <xf numFmtId="0" fontId="39" fillId="3" borderId="29"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8" fillId="3" borderId="28" xfId="0" applyFont="1" applyFill="1" applyBorder="1" applyAlignment="1">
      <alignment horizontal="center" vertical="center" wrapText="1" readingOrder="1"/>
    </xf>
    <xf numFmtId="0" fontId="39" fillId="3" borderId="28" xfId="0" applyFont="1" applyFill="1" applyBorder="1" applyAlignment="1">
      <alignment horizontal="justify" vertical="center" wrapText="1" readingOrder="1"/>
    </xf>
    <xf numFmtId="9" fontId="38" fillId="3" borderId="33" xfId="0" applyNumberFormat="1" applyFont="1" applyFill="1" applyBorder="1" applyAlignment="1">
      <alignment horizontal="center" vertical="center" wrapText="1" readingOrder="1"/>
    </xf>
    <xf numFmtId="0" fontId="39" fillId="3" borderId="33" xfId="0" applyFont="1" applyFill="1" applyBorder="1" applyAlignment="1">
      <alignment horizontal="center" vertical="center" wrapText="1" readingOrder="1"/>
    </xf>
    <xf numFmtId="0" fontId="38" fillId="3" borderId="35" xfId="0" applyFont="1" applyFill="1" applyBorder="1" applyAlignment="1">
      <alignment horizontal="center" vertical="center" wrapText="1" readingOrder="1"/>
    </xf>
    <xf numFmtId="0" fontId="39" fillId="3" borderId="35" xfId="0" applyFont="1" applyFill="1" applyBorder="1" applyAlignment="1">
      <alignment horizontal="justify" vertical="center" wrapText="1" readingOrder="1"/>
    </xf>
    <xf numFmtId="0" fontId="39" fillId="3" borderId="36" xfId="0" applyFont="1" applyFill="1" applyBorder="1" applyAlignment="1">
      <alignment horizontal="center" vertical="center" wrapText="1" readingOrder="1"/>
    </xf>
    <xf numFmtId="0" fontId="47" fillId="3" borderId="0" xfId="0" applyFont="1" applyFill="1"/>
    <xf numFmtId="0" fontId="38" fillId="15" borderId="40" xfId="0" applyFont="1" applyFill="1" applyBorder="1" applyAlignment="1">
      <alignment horizontal="center" vertical="center" wrapText="1" readingOrder="1"/>
    </xf>
    <xf numFmtId="0" fontId="38" fillId="15" borderId="41"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59" fillId="0" borderId="0" xfId="0" applyFont="1"/>
    <xf numFmtId="0" fontId="59" fillId="0" borderId="70" xfId="0" applyFont="1" applyBorder="1" applyAlignment="1">
      <alignment vertical="center"/>
    </xf>
    <xf numFmtId="0" fontId="59" fillId="16" borderId="70" xfId="0" applyFont="1" applyFill="1" applyBorder="1" applyAlignment="1">
      <alignment horizontal="center" vertical="center"/>
    </xf>
    <xf numFmtId="0" fontId="61" fillId="0" borderId="0" xfId="0" applyFont="1"/>
    <xf numFmtId="0" fontId="16" fillId="0" borderId="0" xfId="0" applyFont="1" applyAlignment="1">
      <alignment horizontal="center" vertical="center"/>
    </xf>
    <xf numFmtId="0" fontId="16" fillId="0" borderId="0" xfId="0" applyFont="1" applyAlignment="1">
      <alignment horizontal="center"/>
    </xf>
    <xf numFmtId="0" fontId="60" fillId="16" borderId="28" xfId="0" applyFont="1" applyFill="1" applyBorder="1" applyAlignment="1">
      <alignment horizontal="left" vertical="center" wrapText="1" readingOrder="1"/>
    </xf>
    <xf numFmtId="0" fontId="60" fillId="16" borderId="28" xfId="0" applyFont="1" applyFill="1" applyBorder="1" applyAlignment="1">
      <alignment horizontal="center" vertical="center" wrapText="1" readingOrder="1"/>
    </xf>
    <xf numFmtId="0" fontId="59" fillId="0" borderId="28" xfId="0" applyFont="1" applyBorder="1" applyAlignment="1">
      <alignment horizontal="center" vertical="center" wrapText="1" readingOrder="1"/>
    </xf>
    <xf numFmtId="0" fontId="59" fillId="0" borderId="28" xfId="0" applyFont="1" applyBorder="1" applyAlignment="1">
      <alignment horizontal="left" vertical="top" wrapText="1" readingOrder="1"/>
    </xf>
    <xf numFmtId="0" fontId="59" fillId="0" borderId="28" xfId="0" applyFont="1" applyBorder="1" applyAlignment="1">
      <alignment horizontal="left" vertical="center" wrapText="1" readingOrder="1"/>
    </xf>
    <xf numFmtId="0" fontId="59" fillId="0" borderId="71" xfId="0" applyFont="1" applyBorder="1" applyAlignment="1">
      <alignment horizontal="center" wrapText="1" readingOrder="1"/>
    </xf>
    <xf numFmtId="0" fontId="59" fillId="0" borderId="71" xfId="0" applyFont="1" applyBorder="1" applyAlignment="1">
      <alignment horizontal="left" vertical="top" wrapText="1" readingOrder="1"/>
    </xf>
    <xf numFmtId="0" fontId="59" fillId="0" borderId="71" xfId="0" applyFont="1" applyBorder="1" applyAlignment="1">
      <alignment horizontal="center" vertical="center" wrapText="1" readingOrder="1"/>
    </xf>
    <xf numFmtId="0" fontId="59" fillId="0" borderId="28" xfId="0" applyFont="1" applyBorder="1" applyAlignment="1">
      <alignment horizontal="center" wrapText="1"/>
    </xf>
    <xf numFmtId="0" fontId="59" fillId="0" borderId="28" xfId="0" applyFont="1" applyBorder="1" applyAlignment="1">
      <alignment horizontal="left" vertical="center" wrapText="1"/>
    </xf>
    <xf numFmtId="0" fontId="59" fillId="0" borderId="28" xfId="0" applyFont="1" applyBorder="1" applyAlignment="1">
      <alignment horizontal="center" vertical="center" wrapText="1"/>
    </xf>
    <xf numFmtId="0" fontId="59" fillId="0" borderId="72" xfId="0" applyFont="1" applyBorder="1" applyAlignment="1">
      <alignment horizontal="center" wrapText="1" readingOrder="1"/>
    </xf>
    <xf numFmtId="0" fontId="59" fillId="0" borderId="64" xfId="0" applyFont="1" applyBorder="1" applyAlignment="1">
      <alignment horizontal="left" vertical="top" wrapText="1" readingOrder="1"/>
    </xf>
    <xf numFmtId="0" fontId="59" fillId="0" borderId="64" xfId="0" applyFont="1" applyBorder="1" applyAlignment="1">
      <alignment horizontal="center" vertical="center" wrapText="1" readingOrder="1"/>
    </xf>
    <xf numFmtId="0" fontId="59" fillId="0" borderId="73" xfId="0" applyFont="1" applyBorder="1" applyAlignment="1">
      <alignment horizontal="left" vertical="top" wrapText="1" readingOrder="1"/>
    </xf>
    <xf numFmtId="0" fontId="16" fillId="0" borderId="0" xfId="0" applyFont="1" applyAlignment="1">
      <alignment vertical="center"/>
    </xf>
    <xf numFmtId="0" fontId="60" fillId="16" borderId="70" xfId="0" applyFont="1" applyFill="1" applyBorder="1" applyAlignment="1">
      <alignment horizontal="center"/>
    </xf>
    <xf numFmtId="0" fontId="0" fillId="0" borderId="0" xfId="0" applyAlignment="1">
      <alignment vertical="center"/>
    </xf>
    <xf numFmtId="0" fontId="60" fillId="0" borderId="28" xfId="0" applyFont="1" applyBorder="1" applyAlignment="1">
      <alignment horizontal="center" vertical="center" wrapText="1" readingOrder="1"/>
    </xf>
    <xf numFmtId="0" fontId="60" fillId="16" borderId="70" xfId="0" applyFont="1" applyFill="1" applyBorder="1" applyAlignment="1">
      <alignment vertical="center"/>
    </xf>
    <xf numFmtId="0" fontId="59" fillId="3" borderId="0" xfId="0" applyFont="1" applyFill="1" applyAlignment="1">
      <alignment horizontal="center" vertical="center" wrapText="1"/>
    </xf>
    <xf numFmtId="0" fontId="59" fillId="3" borderId="0" xfId="0" applyFont="1" applyFill="1" applyAlignment="1">
      <alignment horizontal="left" vertical="center" wrapText="1"/>
    </xf>
    <xf numFmtId="0" fontId="60" fillId="0" borderId="28" xfId="0" applyFont="1" applyBorder="1" applyAlignment="1">
      <alignment horizontal="left" vertical="top" wrapText="1" readingOrder="1"/>
    </xf>
    <xf numFmtId="0" fontId="59" fillId="0" borderId="0" xfId="0" applyFont="1" applyAlignment="1">
      <alignment horizontal="center"/>
    </xf>
    <xf numFmtId="0" fontId="59" fillId="0" borderId="0" xfId="0" applyFont="1" applyAlignment="1">
      <alignment vertical="center"/>
    </xf>
    <xf numFmtId="0" fontId="60" fillId="0" borderId="70" xfId="0" applyFont="1" applyBorder="1" applyAlignment="1">
      <alignment horizontal="center" vertical="center"/>
    </xf>
    <xf numFmtId="0" fontId="59" fillId="0" borderId="0" xfId="0" applyFont="1" applyAlignment="1">
      <alignment vertical="center" wrapText="1"/>
    </xf>
    <xf numFmtId="0" fontId="60" fillId="17" borderId="28" xfId="0" applyFont="1" applyFill="1" applyBorder="1" applyAlignment="1">
      <alignment horizontal="center" vertical="center"/>
    </xf>
    <xf numFmtId="0" fontId="59" fillId="0" borderId="28" xfId="0" applyFont="1" applyBorder="1" applyAlignment="1">
      <alignment vertical="center"/>
    </xf>
    <xf numFmtId="0" fontId="59" fillId="0" borderId="37" xfId="0" applyFont="1" applyBorder="1" applyAlignment="1">
      <alignment horizontal="center" vertical="center" wrapText="1"/>
    </xf>
    <xf numFmtId="0" fontId="59" fillId="0" borderId="64" xfId="0" applyFont="1" applyBorder="1" applyAlignment="1">
      <alignment horizontal="justify" vertical="center" wrapText="1" readingOrder="1"/>
    </xf>
    <xf numFmtId="0" fontId="59" fillId="0" borderId="38" xfId="0" applyFont="1" applyBorder="1" applyAlignment="1">
      <alignment horizontal="center" vertical="center" wrapText="1"/>
    </xf>
    <xf numFmtId="0" fontId="59" fillId="0" borderId="65" xfId="0" applyFont="1" applyBorder="1" applyAlignment="1">
      <alignment horizontal="justify" vertical="center" wrapText="1" readingOrder="1"/>
    </xf>
    <xf numFmtId="0" fontId="59" fillId="0" borderId="28" xfId="0" applyFont="1" applyBorder="1" applyAlignment="1">
      <alignment horizontal="justify" vertical="center" wrapText="1"/>
    </xf>
    <xf numFmtId="0" fontId="59" fillId="0" borderId="32" xfId="0" applyFont="1" applyBorder="1" applyAlignment="1">
      <alignment horizontal="center" vertical="center" wrapText="1"/>
    </xf>
    <xf numFmtId="0" fontId="59" fillId="0" borderId="74" xfId="0" applyFont="1" applyBorder="1" applyAlignment="1">
      <alignment horizontal="justify" vertical="center" wrapText="1" readingOrder="1"/>
    </xf>
    <xf numFmtId="0" fontId="59" fillId="0" borderId="33" xfId="0" applyFont="1" applyBorder="1" applyAlignment="1">
      <alignment horizontal="center" vertical="center" wrapText="1"/>
    </xf>
    <xf numFmtId="0" fontId="59" fillId="0" borderId="75" xfId="0" applyFont="1" applyBorder="1" applyAlignment="1">
      <alignment horizontal="justify" vertical="center" wrapText="1" readingOrder="1"/>
    </xf>
    <xf numFmtId="0" fontId="59" fillId="0" borderId="33" xfId="0" applyFont="1" applyBorder="1" applyAlignment="1">
      <alignment horizontal="justify" vertical="center" wrapText="1" readingOrder="1"/>
    </xf>
    <xf numFmtId="0" fontId="59" fillId="0" borderId="28" xfId="0" applyFont="1" applyBorder="1" applyAlignment="1">
      <alignment horizontal="left" vertical="center"/>
    </xf>
    <xf numFmtId="0" fontId="60" fillId="17" borderId="70" xfId="0" applyFont="1" applyFill="1" applyBorder="1" applyAlignment="1">
      <alignment horizontal="center" vertical="center"/>
    </xf>
    <xf numFmtId="0" fontId="59" fillId="0" borderId="28" xfId="0" applyFont="1" applyBorder="1" applyAlignment="1">
      <alignment horizontal="justify" vertical="center" wrapText="1" readingOrder="1"/>
    </xf>
    <xf numFmtId="0" fontId="59" fillId="0" borderId="28" xfId="0" applyFont="1" applyBorder="1" applyAlignment="1">
      <alignment horizontal="center" vertical="center"/>
    </xf>
    <xf numFmtId="0" fontId="59" fillId="0" borderId="33" xfId="0" applyFont="1" applyBorder="1" applyAlignment="1">
      <alignment vertical="center"/>
    </xf>
    <xf numFmtId="0" fontId="59" fillId="0" borderId="78" xfId="0" applyFont="1" applyBorder="1" applyAlignment="1">
      <alignment horizontal="justify" vertical="center" wrapText="1" readingOrder="1"/>
    </xf>
    <xf numFmtId="0" fontId="59" fillId="0" borderId="0" xfId="0" applyFont="1" applyAlignment="1">
      <alignment horizontal="left" vertical="top"/>
    </xf>
    <xf numFmtId="0" fontId="59" fillId="0" borderId="33" xfId="0" applyFont="1" applyBorder="1" applyAlignment="1">
      <alignment horizontal="left" vertical="center" wrapText="1" readingOrder="1"/>
    </xf>
    <xf numFmtId="0" fontId="61" fillId="0" borderId="0" xfId="0" applyFont="1" applyAlignment="1">
      <alignment horizontal="left" vertical="top"/>
    </xf>
    <xf numFmtId="0" fontId="59" fillId="0" borderId="79" xfId="0" applyFont="1" applyBorder="1" applyAlignment="1">
      <alignment horizontal="center" vertical="center" wrapText="1"/>
    </xf>
    <xf numFmtId="0" fontId="59" fillId="0" borderId="80" xfId="0" applyFont="1" applyBorder="1" applyAlignment="1">
      <alignment horizontal="center" vertical="center" wrapText="1"/>
    </xf>
    <xf numFmtId="0" fontId="59" fillId="0" borderId="32" xfId="0" applyFont="1" applyBorder="1" applyAlignment="1">
      <alignment horizontal="center" vertical="center"/>
    </xf>
    <xf numFmtId="0" fontId="59" fillId="0" borderId="16" xfId="0" applyFont="1" applyBorder="1" applyAlignment="1">
      <alignment horizontal="center"/>
    </xf>
    <xf numFmtId="0" fontId="59" fillId="0" borderId="18" xfId="0" applyFont="1" applyBorder="1"/>
    <xf numFmtId="0" fontId="59" fillId="0" borderId="18" xfId="0" applyFont="1" applyBorder="1" applyAlignment="1">
      <alignment horizontal="center"/>
    </xf>
    <xf numFmtId="0" fontId="59" fillId="0" borderId="17" xfId="0" applyFont="1" applyBorder="1"/>
    <xf numFmtId="0" fontId="60" fillId="17" borderId="30" xfId="0" applyFont="1" applyFill="1" applyBorder="1" applyAlignment="1">
      <alignment horizontal="center" vertical="center"/>
    </xf>
    <xf numFmtId="0" fontId="59" fillId="0" borderId="14" xfId="0" applyFont="1" applyBorder="1" applyAlignment="1">
      <alignment horizontal="center"/>
    </xf>
    <xf numFmtId="0" fontId="59" fillId="0" borderId="15" xfId="0" applyFont="1" applyBorder="1"/>
    <xf numFmtId="0" fontId="59" fillId="0" borderId="33" xfId="0" applyFont="1" applyBorder="1" applyAlignment="1">
      <alignment horizontal="justify" vertical="center" wrapText="1"/>
    </xf>
    <xf numFmtId="0" fontId="59" fillId="0" borderId="75" xfId="0" applyFont="1" applyBorder="1" applyAlignment="1">
      <alignment horizontal="justify" vertical="center" wrapText="1"/>
    </xf>
    <xf numFmtId="0" fontId="61" fillId="0" borderId="28" xfId="0" applyFont="1" applyBorder="1" applyAlignment="1">
      <alignment horizontal="center" vertical="center"/>
    </xf>
    <xf numFmtId="0" fontId="61" fillId="0" borderId="33" xfId="0" applyFont="1" applyBorder="1" applyAlignment="1">
      <alignment vertical="center"/>
    </xf>
    <xf numFmtId="0" fontId="59" fillId="0" borderId="34" xfId="0" applyFont="1" applyBorder="1" applyAlignment="1">
      <alignment horizontal="center" vertical="center"/>
    </xf>
    <xf numFmtId="0" fontId="61" fillId="0" borderId="35" xfId="0" applyFont="1" applyBorder="1" applyAlignment="1">
      <alignment horizontal="center" vertical="center"/>
    </xf>
    <xf numFmtId="9" fontId="1" fillId="0" borderId="4" xfId="0"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2" xfId="0" applyFont="1" applyBorder="1" applyAlignment="1" applyProtection="1">
      <alignment horizontal="center" vertical="center" wrapText="1"/>
      <protection hidden="1"/>
    </xf>
    <xf numFmtId="0" fontId="1" fillId="0" borderId="2" xfId="0" applyFont="1" applyBorder="1" applyAlignment="1" applyProtection="1">
      <alignment horizontal="center" vertical="center" textRotation="90" wrapText="1"/>
      <protection locked="0"/>
    </xf>
    <xf numFmtId="9" fontId="1" fillId="0" borderId="2" xfId="0" applyNumberFormat="1" applyFont="1" applyBorder="1" applyAlignment="1" applyProtection="1">
      <alignment horizontal="center" vertical="center" wrapText="1"/>
      <protection hidden="1"/>
    </xf>
    <xf numFmtId="164" fontId="1" fillId="0" borderId="2" xfId="1" applyNumberFormat="1" applyFont="1" applyBorder="1" applyAlignment="1">
      <alignment horizontal="center" vertical="center" wrapText="1"/>
    </xf>
    <xf numFmtId="0" fontId="1" fillId="0" borderId="2" xfId="0" applyFont="1" applyBorder="1" applyAlignment="1" applyProtection="1">
      <alignment horizontal="justify" vertical="center" wrapText="1"/>
      <protection locked="0"/>
    </xf>
    <xf numFmtId="0" fontId="64" fillId="0" borderId="28" xfId="0" applyFont="1" applyBorder="1" applyAlignment="1">
      <alignment horizontal="center" vertical="center"/>
    </xf>
    <xf numFmtId="0" fontId="66" fillId="0" borderId="28" xfId="0" applyFont="1" applyBorder="1" applyAlignment="1">
      <alignment horizontal="center" vertical="center"/>
    </xf>
    <xf numFmtId="0" fontId="1" fillId="0" borderId="2" xfId="0" applyFont="1" applyBorder="1" applyAlignment="1" applyProtection="1">
      <alignment horizontal="left" vertical="center" wrapText="1"/>
      <protection locked="0"/>
    </xf>
    <xf numFmtId="0" fontId="1" fillId="0" borderId="0" xfId="0" applyFont="1" applyAlignment="1">
      <alignment horizontal="left" vertical="center"/>
    </xf>
    <xf numFmtId="0" fontId="1" fillId="0" borderId="5" xfId="0" applyFont="1" applyBorder="1" applyAlignment="1" applyProtection="1">
      <alignment horizontal="center" vertical="center" wrapText="1"/>
      <protection locked="0"/>
    </xf>
    <xf numFmtId="14" fontId="1" fillId="0" borderId="6" xfId="0" applyNumberFormat="1"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protection locked="0"/>
    </xf>
    <xf numFmtId="0" fontId="1" fillId="3" borderId="0" xfId="0" applyFont="1" applyFill="1" applyAlignment="1">
      <alignment horizontal="left"/>
    </xf>
    <xf numFmtId="0" fontId="1" fillId="0" borderId="0" xfId="0" applyFont="1" applyAlignment="1">
      <alignment horizontal="left"/>
    </xf>
    <xf numFmtId="15" fontId="66" fillId="0" borderId="28" xfId="0" applyNumberFormat="1" applyFont="1" applyBorder="1" applyAlignment="1">
      <alignment horizontal="center" vertical="center"/>
    </xf>
    <xf numFmtId="0" fontId="4" fillId="14" borderId="2" xfId="0" applyFont="1" applyFill="1" applyBorder="1" applyAlignment="1">
      <alignment horizontal="center" vertical="center" wrapText="1"/>
    </xf>
    <xf numFmtId="10" fontId="4" fillId="14" borderId="2" xfId="1" applyNumberFormat="1" applyFont="1" applyFill="1" applyBorder="1" applyAlignment="1">
      <alignment horizontal="center" vertical="center" wrapText="1"/>
    </xf>
    <xf numFmtId="10" fontId="1" fillId="3" borderId="0" xfId="1" applyNumberFormat="1" applyFont="1" applyFill="1"/>
    <xf numFmtId="10" fontId="1" fillId="0" borderId="7" xfId="1" applyNumberFormat="1" applyFont="1" applyBorder="1" applyAlignment="1" applyProtection="1">
      <alignment horizontal="center" vertical="center" wrapText="1"/>
      <protection locked="0"/>
    </xf>
    <xf numFmtId="10" fontId="1" fillId="0" borderId="0" xfId="1" applyNumberFormat="1" applyFont="1"/>
    <xf numFmtId="0" fontId="64" fillId="0" borderId="28" xfId="0" applyFont="1" applyBorder="1" applyAlignment="1">
      <alignment vertical="center"/>
    </xf>
    <xf numFmtId="0" fontId="4" fillId="14" borderId="6" xfId="0" applyFont="1" applyFill="1" applyBorder="1" applyAlignment="1">
      <alignment horizontal="center" vertical="center" wrapText="1"/>
    </xf>
    <xf numFmtId="0" fontId="1" fillId="0" borderId="10" xfId="0" applyFont="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14" fontId="2" fillId="0" borderId="2" xfId="0" applyNumberFormat="1" applyFont="1" applyBorder="1" applyAlignment="1" applyProtection="1">
      <alignment horizontal="center" vertical="center" wrapText="1"/>
      <protection locked="0"/>
    </xf>
    <xf numFmtId="0" fontId="0" fillId="0" borderId="2" xfId="0" applyFont="1" applyBorder="1" applyAlignment="1" applyProtection="1">
      <alignment horizontal="justify" vertical="center" wrapText="1"/>
      <protection locked="0"/>
    </xf>
    <xf numFmtId="0" fontId="0" fillId="0" borderId="2" xfId="0" applyFont="1" applyBorder="1" applyAlignment="1" applyProtection="1">
      <alignment horizontal="justify" vertical="center"/>
      <protection locked="0"/>
    </xf>
    <xf numFmtId="0" fontId="16" fillId="0" borderId="2" xfId="0" applyFont="1" applyBorder="1" applyAlignment="1" applyProtection="1">
      <alignment horizontal="justify" vertical="center" wrapText="1"/>
      <protection locked="0"/>
    </xf>
    <xf numFmtId="0" fontId="1" fillId="0" borderId="2" xfId="0" quotePrefix="1" applyFont="1" applyBorder="1" applyAlignment="1" applyProtection="1">
      <alignment horizontal="justify" vertical="center" wrapText="1"/>
      <protection locked="0"/>
    </xf>
    <xf numFmtId="0" fontId="67" fillId="0" borderId="2" xfId="0" applyFont="1" applyBorder="1" applyAlignment="1" applyProtection="1">
      <alignment horizontal="justify" vertical="center" wrapText="1"/>
      <protection locked="0"/>
    </xf>
    <xf numFmtId="0" fontId="68" fillId="0" borderId="0" xfId="0" applyFont="1"/>
    <xf numFmtId="0" fontId="51" fillId="14" borderId="43" xfId="2" applyFont="1" applyFill="1" applyBorder="1" applyAlignment="1">
      <alignment horizontal="center" vertical="center" wrapText="1"/>
    </xf>
    <xf numFmtId="0" fontId="51" fillId="14" borderId="44" xfId="2" applyFont="1" applyFill="1" applyBorder="1" applyAlignment="1">
      <alignment horizontal="center" vertical="center" wrapText="1"/>
    </xf>
    <xf numFmtId="0" fontId="51" fillId="14" borderId="45"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3" xfId="2" quotePrefix="1" applyFont="1" applyBorder="1" applyAlignment="1">
      <alignment horizontal="left" vertical="center" wrapText="1"/>
    </xf>
    <xf numFmtId="0" fontId="50" fillId="0" borderId="64" xfId="2" quotePrefix="1" applyFont="1" applyBorder="1" applyAlignment="1">
      <alignment horizontal="left" vertical="center" wrapText="1"/>
    </xf>
    <xf numFmtId="0" fontId="50" fillId="0" borderId="65" xfId="2" quotePrefix="1" applyFont="1" applyBorder="1" applyAlignment="1">
      <alignment horizontal="left" vertical="center" wrapText="1"/>
    </xf>
    <xf numFmtId="0" fontId="52" fillId="3" borderId="46" xfId="2" quotePrefix="1" applyFont="1" applyFill="1" applyBorder="1" applyAlignment="1">
      <alignment horizontal="left" vertical="top" wrapText="1"/>
    </xf>
    <xf numFmtId="0" fontId="53" fillId="3" borderId="47" xfId="2" quotePrefix="1" applyFont="1" applyFill="1" applyBorder="1" applyAlignment="1">
      <alignment horizontal="left" vertical="top" wrapText="1"/>
    </xf>
    <xf numFmtId="0" fontId="53" fillId="3" borderId="48"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49" xfId="3" applyFont="1" applyFill="1" applyBorder="1" applyAlignment="1">
      <alignment horizontal="center" vertical="center" wrapText="1"/>
    </xf>
    <xf numFmtId="0" fontId="55" fillId="14" borderId="50" xfId="3" applyFont="1" applyFill="1" applyBorder="1" applyAlignment="1">
      <alignment horizontal="center" vertical="center" wrapText="1"/>
    </xf>
    <xf numFmtId="0" fontId="55" fillId="14" borderId="51" xfId="2" applyFont="1" applyFill="1" applyBorder="1" applyAlignment="1">
      <alignment horizontal="center" vertical="center"/>
    </xf>
    <xf numFmtId="0" fontId="55" fillId="14" borderId="52" xfId="2" applyFont="1" applyFill="1" applyBorder="1" applyAlignment="1">
      <alignment horizontal="center" vertical="center"/>
    </xf>
    <xf numFmtId="0" fontId="2" fillId="3" borderId="63" xfId="2" quotePrefix="1" applyFont="1" applyFill="1" applyBorder="1" applyAlignment="1">
      <alignment horizontal="justify" vertical="center" wrapText="1"/>
    </xf>
    <xf numFmtId="0" fontId="2" fillId="3" borderId="64" xfId="2" quotePrefix="1" applyFont="1" applyFill="1" applyBorder="1" applyAlignment="1">
      <alignment horizontal="justify" vertical="center" wrapText="1"/>
    </xf>
    <xf numFmtId="0" fontId="2" fillId="3" borderId="65" xfId="2" quotePrefix="1" applyFont="1" applyFill="1" applyBorder="1" applyAlignment="1">
      <alignment horizontal="justify" vertical="center" wrapText="1"/>
    </xf>
    <xf numFmtId="0" fontId="55" fillId="3" borderId="53" xfId="3" applyFont="1" applyFill="1" applyBorder="1" applyAlignment="1">
      <alignment horizontal="left" vertical="top" wrapText="1" readingOrder="1"/>
    </xf>
    <xf numFmtId="0" fontId="55" fillId="3" borderId="54" xfId="3" applyFont="1" applyFill="1" applyBorder="1" applyAlignment="1">
      <alignment horizontal="left" vertical="top" wrapText="1" readingOrder="1"/>
    </xf>
    <xf numFmtId="0" fontId="56" fillId="3" borderId="55" xfId="2" applyFont="1" applyFill="1" applyBorder="1" applyAlignment="1">
      <alignment horizontal="justify" vertical="center" wrapText="1"/>
    </xf>
    <xf numFmtId="0" fontId="56" fillId="3" borderId="56" xfId="2" applyFont="1" applyFill="1" applyBorder="1" applyAlignment="1">
      <alignment horizontal="justify" vertical="center" wrapText="1"/>
    </xf>
    <xf numFmtId="0" fontId="55" fillId="3" borderId="57" xfId="0" applyFont="1" applyFill="1" applyBorder="1" applyAlignment="1">
      <alignment horizontal="left" vertical="center" wrapText="1"/>
    </xf>
    <xf numFmtId="0" fontId="55" fillId="3" borderId="58" xfId="0" applyFont="1" applyFill="1" applyBorder="1" applyAlignment="1">
      <alignment horizontal="left" vertical="center" wrapText="1"/>
    </xf>
    <xf numFmtId="0" fontId="56" fillId="3" borderId="59" xfId="2" applyFont="1" applyFill="1" applyBorder="1" applyAlignment="1">
      <alignment horizontal="justify" vertical="center" wrapText="1"/>
    </xf>
    <xf numFmtId="0" fontId="56" fillId="3" borderId="60" xfId="2" applyFont="1" applyFill="1" applyBorder="1" applyAlignment="1">
      <alignment horizontal="justify"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66" xfId="0" applyFont="1" applyFill="1" applyBorder="1" applyAlignment="1">
      <alignment horizontal="left" vertical="center" wrapText="1"/>
    </xf>
    <xf numFmtId="0" fontId="55" fillId="3" borderId="67" xfId="0" applyFont="1" applyFill="1" applyBorder="1" applyAlignment="1">
      <alignment horizontal="left" vertical="center" wrapText="1"/>
    </xf>
    <xf numFmtId="0" fontId="55" fillId="3" borderId="68" xfId="0" applyFont="1" applyFill="1" applyBorder="1" applyAlignment="1">
      <alignment horizontal="left" vertical="center" wrapText="1"/>
    </xf>
    <xf numFmtId="0" fontId="55" fillId="3" borderId="69" xfId="0" applyFont="1" applyFill="1" applyBorder="1" applyAlignment="1">
      <alignment horizontal="left" vertical="center" wrapText="1"/>
    </xf>
    <xf numFmtId="0" fontId="56" fillId="3" borderId="61" xfId="0" applyFont="1" applyFill="1" applyBorder="1" applyAlignment="1">
      <alignment horizontal="justify" vertical="center" wrapText="1"/>
    </xf>
    <xf numFmtId="0" fontId="56" fillId="3" borderId="62" xfId="0" applyFont="1" applyFill="1" applyBorder="1" applyAlignment="1">
      <alignment horizontal="justify" vertical="center" wrapText="1"/>
    </xf>
    <xf numFmtId="0" fontId="4" fillId="2" borderId="9" xfId="0" applyFont="1" applyFill="1" applyBorder="1" applyAlignment="1">
      <alignment horizontal="center" vertical="center"/>
    </xf>
    <xf numFmtId="0" fontId="4" fillId="2" borderId="0" xfId="0" applyFont="1" applyFill="1" applyAlignment="1">
      <alignment horizontal="center" vertical="center"/>
    </xf>
    <xf numFmtId="0" fontId="4" fillId="14" borderId="9" xfId="0" applyFont="1" applyFill="1" applyBorder="1" applyAlignment="1">
      <alignment horizontal="center" vertical="center" wrapText="1"/>
    </xf>
    <xf numFmtId="0" fontId="4" fillId="14" borderId="0" xfId="0" applyFont="1" applyFill="1" applyAlignment="1">
      <alignment horizontal="center" vertical="center" wrapText="1"/>
    </xf>
    <xf numFmtId="0" fontId="1" fillId="0" borderId="28" xfId="0" applyFont="1" applyBorder="1" applyAlignment="1">
      <alignment horizontal="center" vertical="center"/>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1" fillId="0" borderId="4" xfId="0" applyFont="1" applyBorder="1" applyAlignment="1">
      <alignment horizontal="center" vertical="center" wrapText="1"/>
    </xf>
    <xf numFmtId="0" fontId="1" fillId="0" borderId="8" xfId="0" applyFont="1" applyBorder="1" applyAlignment="1">
      <alignment horizontal="center" vertical="center" wrapText="1"/>
    </xf>
    <xf numFmtId="0" fontId="1" fillId="0" borderId="4" xfId="0" applyFont="1" applyBorder="1" applyAlignment="1" applyProtection="1">
      <alignment horizontal="justify" vertical="center" wrapText="1"/>
      <protection locked="0"/>
    </xf>
    <xf numFmtId="0" fontId="1" fillId="0" borderId="8" xfId="0" applyFont="1" applyBorder="1" applyAlignment="1" applyProtection="1">
      <alignment horizontal="justify" vertical="center" wrapText="1"/>
      <protection locked="0"/>
    </xf>
    <xf numFmtId="0" fontId="2" fillId="0" borderId="4" xfId="0" applyFont="1" applyBorder="1" applyAlignment="1" applyProtection="1">
      <alignment horizontal="justify" vertical="center" wrapText="1"/>
      <protection locked="0"/>
    </xf>
    <xf numFmtId="0" fontId="2" fillId="0" borderId="8" xfId="0" applyFont="1" applyBorder="1" applyAlignment="1" applyProtection="1">
      <alignment horizontal="justify" vertical="center" wrapText="1"/>
      <protection locked="0"/>
    </xf>
    <xf numFmtId="0" fontId="4" fillId="2" borderId="2" xfId="0" applyFont="1" applyFill="1" applyBorder="1" applyAlignment="1">
      <alignment horizontal="center" vertical="center"/>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4" fillId="2" borderId="2" xfId="0" applyFont="1" applyFill="1" applyBorder="1" applyAlignment="1">
      <alignment horizontal="center" vertical="center" textRotation="90" wrapText="1"/>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left" vertical="center" wrapText="1"/>
    </xf>
    <xf numFmtId="0" fontId="8"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4" fillId="2" borderId="8" xfId="0" applyFont="1" applyFill="1" applyBorder="1" applyAlignment="1">
      <alignment horizontal="center" vertical="center" wrapText="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5" xfId="0" applyFont="1" applyBorder="1" applyAlignment="1" applyProtection="1">
      <alignment horizontal="center" vertical="center" wrapText="1"/>
      <protection locked="0"/>
    </xf>
    <xf numFmtId="0" fontId="1" fillId="0" borderId="5" xfId="0" applyFont="1" applyBorder="1" applyAlignment="1" applyProtection="1">
      <alignment horizontal="justify" vertical="center" wrapText="1"/>
      <protection locked="0"/>
    </xf>
    <xf numFmtId="0" fontId="2" fillId="0" borderId="5" xfId="0" applyFont="1" applyBorder="1" applyAlignment="1" applyProtection="1">
      <alignment horizontal="justify"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4" fillId="0" borderId="5" xfId="0"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2" fillId="0" borderId="4" xfId="0" applyFont="1" applyBorder="1" applyAlignment="1" applyProtection="1">
      <alignment horizontal="justify" vertical="top" wrapText="1"/>
      <protection locked="0"/>
    </xf>
    <xf numFmtId="0" fontId="2" fillId="0" borderId="8" xfId="0" applyFont="1" applyBorder="1" applyAlignment="1" applyProtection="1">
      <alignment horizontal="justify" vertical="top" wrapText="1"/>
      <protection locked="0"/>
    </xf>
    <xf numFmtId="0" fontId="2" fillId="0" borderId="5" xfId="0" applyFont="1" applyBorder="1" applyAlignment="1" applyProtection="1">
      <alignment horizontal="justify" vertical="top" wrapText="1"/>
      <protection locked="0"/>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63" fillId="0" borderId="28" xfId="0" applyFont="1" applyBorder="1" applyAlignment="1">
      <alignment horizontal="center" vertical="center"/>
    </xf>
    <xf numFmtId="0" fontId="65" fillId="0" borderId="28" xfId="0" applyFont="1" applyBorder="1" applyAlignment="1">
      <alignment horizontal="center" vertical="center"/>
    </xf>
    <xf numFmtId="0" fontId="1" fillId="0" borderId="0" xfId="0" applyFont="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14" borderId="28" xfId="0" applyFont="1" applyFill="1" applyBorder="1" applyAlignment="1">
      <alignment horizontal="center" vertical="center"/>
    </xf>
    <xf numFmtId="0" fontId="1" fillId="3" borderId="28" xfId="0" applyFont="1" applyFill="1" applyBorder="1" applyAlignment="1">
      <alignment horizontal="left" vertical="center" wrapText="1"/>
    </xf>
    <xf numFmtId="0" fontId="4" fillId="3" borderId="28"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4" fillId="3" borderId="28" xfId="0" applyFont="1" applyFill="1" applyBorder="1" applyAlignment="1">
      <alignment horizontal="center" vertical="center"/>
    </xf>
    <xf numFmtId="0" fontId="1" fillId="3" borderId="28" xfId="0" applyFont="1" applyFill="1" applyBorder="1" applyAlignment="1">
      <alignment horizontal="center" vertical="center"/>
    </xf>
    <xf numFmtId="0" fontId="4" fillId="14" borderId="2" xfId="0" applyFont="1" applyFill="1" applyBorder="1" applyAlignment="1">
      <alignment horizontal="center" vertical="center" wrapText="1"/>
    </xf>
    <xf numFmtId="0" fontId="1" fillId="3" borderId="76" xfId="0" applyFont="1" applyFill="1" applyBorder="1" applyAlignment="1">
      <alignment horizontal="center" vertical="center" wrapText="1"/>
    </xf>
    <xf numFmtId="0" fontId="1" fillId="3" borderId="74" xfId="0" applyFont="1" applyFill="1" applyBorder="1" applyAlignment="1">
      <alignment horizontal="center" vertical="center" wrapText="1"/>
    </xf>
    <xf numFmtId="0" fontId="1" fillId="3" borderId="78" xfId="0" applyFont="1" applyFill="1" applyBorder="1" applyAlignment="1">
      <alignment horizontal="center" vertical="center" wrapText="1"/>
    </xf>
    <xf numFmtId="0" fontId="1" fillId="3" borderId="28" xfId="0" applyFont="1" applyFill="1" applyBorder="1" applyAlignment="1">
      <alignment horizontal="center" wrapText="1"/>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0" xfId="0" applyFont="1" applyFill="1" applyBorder="1" applyAlignment="1">
      <alignment horizontal="center" vertical="center" wrapText="1" readingOrder="1"/>
    </xf>
    <xf numFmtId="0" fontId="41" fillId="15" borderId="31" xfId="0" applyFont="1" applyFill="1" applyBorder="1" applyAlignment="1">
      <alignment horizontal="center" vertical="center" wrapText="1" readingOrder="1"/>
    </xf>
    <xf numFmtId="0" fontId="41" fillId="15" borderId="42"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39" xfId="0" applyFont="1" applyFill="1" applyBorder="1" applyAlignment="1">
      <alignment horizontal="center" vertical="center" wrapText="1" readingOrder="1"/>
    </xf>
    <xf numFmtId="0" fontId="38" fillId="15" borderId="40"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2" xfId="0" applyFont="1" applyFill="1" applyBorder="1" applyAlignment="1">
      <alignment horizontal="center" vertical="center" wrapText="1" readingOrder="1"/>
    </xf>
    <xf numFmtId="0" fontId="38" fillId="3" borderId="29" xfId="0" applyFont="1" applyFill="1" applyBorder="1" applyAlignment="1">
      <alignment horizontal="center" vertical="center" wrapText="1" readingOrder="1"/>
    </xf>
    <xf numFmtId="0" fontId="38" fillId="3" borderId="28"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5" xfId="0" applyFont="1" applyFill="1" applyBorder="1" applyAlignment="1">
      <alignment horizontal="center" vertical="center" wrapText="1" readingOrder="1"/>
    </xf>
    <xf numFmtId="0" fontId="16" fillId="0" borderId="0" xfId="0" applyFont="1" applyAlignment="1">
      <alignment horizontal="center"/>
    </xf>
    <xf numFmtId="0" fontId="59" fillId="0" borderId="31" xfId="0" applyFont="1" applyBorder="1" applyAlignment="1">
      <alignment horizontal="center" vertical="center" wrapText="1"/>
    </xf>
    <xf numFmtId="0" fontId="59" fillId="0" borderId="42" xfId="0" applyFont="1" applyBorder="1" applyAlignment="1">
      <alignment horizontal="center" vertical="center" wrapText="1"/>
    </xf>
    <xf numFmtId="0" fontId="60" fillId="16" borderId="31" xfId="0" applyFont="1" applyFill="1" applyBorder="1" applyAlignment="1">
      <alignment horizontal="center" vertical="center" wrapText="1"/>
    </xf>
    <xf numFmtId="0" fontId="60" fillId="16" borderId="42" xfId="0" applyFont="1" applyFill="1" applyBorder="1" applyAlignment="1">
      <alignment horizontal="center" vertical="center" wrapText="1"/>
    </xf>
    <xf numFmtId="0" fontId="60" fillId="16" borderId="30" xfId="0" applyFont="1" applyFill="1" applyBorder="1" applyAlignment="1">
      <alignment horizontal="center" vertical="center" wrapText="1"/>
    </xf>
    <xf numFmtId="0" fontId="60" fillId="16" borderId="31" xfId="0" applyFont="1" applyFill="1" applyBorder="1" applyAlignment="1">
      <alignment horizontal="left" vertical="center" wrapText="1"/>
    </xf>
    <xf numFmtId="0" fontId="60" fillId="16" borderId="42" xfId="0" applyFont="1" applyFill="1" applyBorder="1" applyAlignment="1">
      <alignment horizontal="left" vertical="center" wrapText="1"/>
    </xf>
    <xf numFmtId="0" fontId="62" fillId="0" borderId="30" xfId="0" applyFont="1" applyBorder="1" applyAlignment="1">
      <alignment horizontal="left" vertical="center" wrapText="1"/>
    </xf>
    <xf numFmtId="0" fontId="62" fillId="0" borderId="31" xfId="0" applyFont="1" applyBorder="1" applyAlignment="1">
      <alignment horizontal="left" vertical="center" wrapText="1"/>
    </xf>
    <xf numFmtId="0" fontId="62" fillId="0" borderId="42" xfId="0" applyFont="1" applyBorder="1" applyAlignment="1">
      <alignment horizontal="left" vertical="center" wrapText="1"/>
    </xf>
    <xf numFmtId="0" fontId="60" fillId="17" borderId="28" xfId="0" applyFont="1" applyFill="1" applyBorder="1" applyAlignment="1">
      <alignment horizontal="left" vertical="center" wrapText="1"/>
    </xf>
    <xf numFmtId="0" fontId="60" fillId="16" borderId="30" xfId="0" applyFont="1" applyFill="1" applyBorder="1" applyAlignment="1">
      <alignment horizontal="center" vertical="top" wrapText="1" readingOrder="1"/>
    </xf>
    <xf numFmtId="0" fontId="60" fillId="16" borderId="42" xfId="0" applyFont="1" applyFill="1" applyBorder="1" applyAlignment="1">
      <alignment horizontal="center" vertical="top" wrapText="1" readingOrder="1"/>
    </xf>
    <xf numFmtId="0" fontId="60" fillId="16" borderId="28" xfId="0" applyFont="1" applyFill="1" applyBorder="1" applyAlignment="1">
      <alignment horizontal="center" vertical="center" wrapText="1"/>
    </xf>
    <xf numFmtId="0" fontId="60" fillId="16" borderId="77" xfId="0" applyFont="1" applyFill="1" applyBorder="1" applyAlignment="1">
      <alignment horizontal="center" vertical="center" wrapText="1"/>
    </xf>
    <xf numFmtId="0" fontId="60" fillId="16" borderId="78" xfId="0" applyFont="1" applyFill="1" applyBorder="1" applyAlignment="1">
      <alignment horizontal="center" vertical="center" wrapText="1"/>
    </xf>
    <xf numFmtId="0" fontId="60" fillId="16" borderId="76" xfId="0" applyFont="1" applyFill="1" applyBorder="1" applyAlignment="1">
      <alignment horizontal="center" vertical="center" wrapText="1"/>
    </xf>
    <xf numFmtId="0" fontId="60" fillId="16" borderId="75" xfId="0" applyFont="1" applyFill="1" applyBorder="1" applyAlignment="1">
      <alignment horizontal="center" vertical="center" wrapText="1"/>
    </xf>
    <xf numFmtId="0" fontId="60" fillId="16" borderId="76" xfId="0" applyFont="1" applyFill="1" applyBorder="1" applyAlignment="1">
      <alignment horizontal="center" vertical="center" wrapText="1" readingOrder="1"/>
    </xf>
    <xf numFmtId="0" fontId="60" fillId="16" borderId="75" xfId="0" applyFont="1" applyFill="1" applyBorder="1" applyAlignment="1">
      <alignment horizontal="center" vertical="center" wrapText="1" readingOrder="1"/>
    </xf>
    <xf numFmtId="0" fontId="60" fillId="17" borderId="30" xfId="0" applyFont="1" applyFill="1" applyBorder="1" applyAlignment="1">
      <alignment horizontal="left" vertical="center" wrapText="1"/>
    </xf>
    <xf numFmtId="0" fontId="60" fillId="17" borderId="31" xfId="0" applyFont="1" applyFill="1" applyBorder="1" applyAlignment="1">
      <alignment horizontal="left" vertical="center" wrapText="1"/>
    </xf>
    <xf numFmtId="0" fontId="60" fillId="17" borderId="42" xfId="0" applyFont="1" applyFill="1" applyBorder="1" applyAlignment="1">
      <alignment horizontal="left" vertical="center" wrapText="1"/>
    </xf>
    <xf numFmtId="0" fontId="60" fillId="16" borderId="77" xfId="0" applyFont="1" applyFill="1" applyBorder="1" applyAlignment="1">
      <alignment horizontal="center" vertical="center" readingOrder="1"/>
    </xf>
    <xf numFmtId="0" fontId="60" fillId="16" borderId="78" xfId="0" applyFont="1" applyFill="1" applyBorder="1" applyAlignment="1">
      <alignment horizontal="center" vertical="center" readingOrder="1"/>
    </xf>
  </cellXfs>
  <cellStyles count="5">
    <cellStyle name="Normal" xfId="0" builtinId="0"/>
    <cellStyle name="Normal - Style1 2" xfId="2"/>
    <cellStyle name="Normal 2" xfId="4"/>
    <cellStyle name="Normal 2 2" xfId="3"/>
    <cellStyle name="Porcentaje" xfId="1" builtinId="5"/>
  </cellStyles>
  <dxfs count="130">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ill>
        <patternFill>
          <bgColor rgb="FFFFC000"/>
        </patternFill>
      </fill>
    </dxf>
    <dxf>
      <fill>
        <patternFill>
          <bgColor rgb="FFFF0000"/>
        </patternFill>
      </fill>
    </dxf>
    <dxf>
      <fill>
        <patternFill>
          <bgColor rgb="FFC00000"/>
        </patternFill>
      </fill>
    </dxf>
    <dxf>
      <fill>
        <patternFill>
          <bgColor rgb="FFFFFF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ont>
        <color rgb="FF9C0006"/>
      </font>
      <fill>
        <patternFill>
          <bgColor rgb="FFFFC7CE"/>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C00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31751</xdr:rowOff>
    </xdr:from>
    <xdr:to>
      <xdr:col>1</xdr:col>
      <xdr:colOff>762000</xdr:colOff>
      <xdr:row>3</xdr:row>
      <xdr:rowOff>177736</xdr:rowOff>
    </xdr:to>
    <xdr:pic>
      <xdr:nvPicPr>
        <xdr:cNvPr id="2" name="2 Imagen" descr="C:\Users\AUXPLANEACION03\Desktop\Gobernacion_del_quindio.jpg">
          <a:extLst>
            <a:ext uri="{FF2B5EF4-FFF2-40B4-BE49-F238E27FC236}">
              <a16:creationId xmlns:a16="http://schemas.microsoft.com/office/drawing/2014/main" id="{9E9A6B42-25F1-4102-888B-DFAB5324591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500" y="31751"/>
          <a:ext cx="843643" cy="1044056"/>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HACIENDA76/Google%20Drive/2021/Planeaci&#243;n/Mapa%20de%20Reisgos%20Institucional/Matriz_mapa_riesgos_Hacienda_2021(67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ANALISIS DE CAUSAS"/>
      <sheetName val="ESTRATEGIAS DOFA"/>
      <sheetName val="Opciones Tratamiento"/>
      <sheetName val="Hoja1"/>
    </sheetNames>
    <sheetDataSet>
      <sheetData sheetId="0" refreshError="1"/>
      <sheetData sheetId="1" refreshError="1"/>
      <sheetData sheetId="2" refreshError="1"/>
      <sheetData sheetId="3" refreshError="1"/>
      <sheetData sheetId="4" refreshError="1"/>
      <sheetData sheetId="5" refreshError="1">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refreshError="1"/>
      <sheetData sheetId="7" refreshError="1"/>
      <sheetData sheetId="8" refreshError="1"/>
      <sheetData sheetId="9" refreshError="1"/>
      <sheetData sheetId="1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9"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A34" zoomScale="120" zoomScaleNormal="120" workbookViewId="0">
      <selection activeCell="B41" sqref="B41:H41"/>
    </sheetView>
  </sheetViews>
  <sheetFormatPr baseColWidth="10" defaultColWidth="11.42578125" defaultRowHeight="15"/>
  <cols>
    <col min="1" max="1" width="2.85546875" style="97" customWidth="1"/>
    <col min="2" max="3" width="24.7109375" style="97" customWidth="1"/>
    <col min="4" max="4" width="16" style="97" customWidth="1"/>
    <col min="5" max="5" width="24.7109375" style="97" customWidth="1"/>
    <col min="6" max="6" width="27.7109375" style="97" customWidth="1"/>
    <col min="7" max="8" width="24.7109375" style="97" customWidth="1"/>
    <col min="9" max="16384" width="11.42578125" style="97"/>
  </cols>
  <sheetData>
    <row r="1" spans="2:8" ht="15.75" thickBot="1"/>
    <row r="2" spans="2:8" ht="18">
      <c r="B2" s="241" t="s">
        <v>165</v>
      </c>
      <c r="C2" s="242"/>
      <c r="D2" s="242"/>
      <c r="E2" s="242"/>
      <c r="F2" s="242"/>
      <c r="G2" s="242"/>
      <c r="H2" s="243"/>
    </row>
    <row r="3" spans="2:8">
      <c r="B3" s="98"/>
      <c r="C3" s="99"/>
      <c r="D3" s="99"/>
      <c r="E3" s="99"/>
      <c r="F3" s="99"/>
      <c r="G3" s="99"/>
      <c r="H3" s="100"/>
    </row>
    <row r="4" spans="2:8" ht="63" customHeight="1">
      <c r="B4" s="244" t="s">
        <v>208</v>
      </c>
      <c r="C4" s="245"/>
      <c r="D4" s="245"/>
      <c r="E4" s="245"/>
      <c r="F4" s="245"/>
      <c r="G4" s="245"/>
      <c r="H4" s="246"/>
    </row>
    <row r="5" spans="2:8" ht="63" customHeight="1">
      <c r="B5" s="247"/>
      <c r="C5" s="248"/>
      <c r="D5" s="248"/>
      <c r="E5" s="248"/>
      <c r="F5" s="248"/>
      <c r="G5" s="248"/>
      <c r="H5" s="249"/>
    </row>
    <row r="6" spans="2:8" ht="16.5">
      <c r="B6" s="250" t="s">
        <v>163</v>
      </c>
      <c r="C6" s="251"/>
      <c r="D6" s="251"/>
      <c r="E6" s="251"/>
      <c r="F6" s="251"/>
      <c r="G6" s="251"/>
      <c r="H6" s="252"/>
    </row>
    <row r="7" spans="2:8" ht="95.25" customHeight="1">
      <c r="B7" s="260" t="s">
        <v>168</v>
      </c>
      <c r="C7" s="261"/>
      <c r="D7" s="261"/>
      <c r="E7" s="261"/>
      <c r="F7" s="261"/>
      <c r="G7" s="261"/>
      <c r="H7" s="262"/>
    </row>
    <row r="8" spans="2:8" ht="16.5">
      <c r="B8" s="134"/>
      <c r="C8" s="135"/>
      <c r="D8" s="135"/>
      <c r="E8" s="135"/>
      <c r="F8" s="135"/>
      <c r="G8" s="135"/>
      <c r="H8" s="136"/>
    </row>
    <row r="9" spans="2:8" ht="16.5" customHeight="1">
      <c r="B9" s="253" t="s">
        <v>201</v>
      </c>
      <c r="C9" s="254"/>
      <c r="D9" s="254"/>
      <c r="E9" s="254"/>
      <c r="F9" s="254"/>
      <c r="G9" s="254"/>
      <c r="H9" s="255"/>
    </row>
    <row r="10" spans="2:8" ht="44.25" customHeight="1">
      <c r="B10" s="253"/>
      <c r="C10" s="254"/>
      <c r="D10" s="254"/>
      <c r="E10" s="254"/>
      <c r="F10" s="254"/>
      <c r="G10" s="254"/>
      <c r="H10" s="255"/>
    </row>
    <row r="11" spans="2:8" ht="15.75" thickBot="1">
      <c r="B11" s="123"/>
      <c r="C11" s="126"/>
      <c r="D11" s="131"/>
      <c r="E11" s="132"/>
      <c r="F11" s="132"/>
      <c r="G11" s="133"/>
      <c r="H11" s="127"/>
    </row>
    <row r="12" spans="2:8" ht="15.75" thickTop="1">
      <c r="B12" s="123"/>
      <c r="C12" s="256" t="s">
        <v>164</v>
      </c>
      <c r="D12" s="257"/>
      <c r="E12" s="258" t="s">
        <v>202</v>
      </c>
      <c r="F12" s="259"/>
      <c r="G12" s="126"/>
      <c r="H12" s="127"/>
    </row>
    <row r="13" spans="2:8" ht="35.25" customHeight="1">
      <c r="B13" s="123"/>
      <c r="C13" s="263" t="s">
        <v>195</v>
      </c>
      <c r="D13" s="264"/>
      <c r="E13" s="265" t="s">
        <v>200</v>
      </c>
      <c r="F13" s="266"/>
      <c r="G13" s="126"/>
      <c r="H13" s="127"/>
    </row>
    <row r="14" spans="2:8" ht="17.25" customHeight="1">
      <c r="B14" s="123"/>
      <c r="C14" s="263" t="s">
        <v>196</v>
      </c>
      <c r="D14" s="264"/>
      <c r="E14" s="265" t="s">
        <v>198</v>
      </c>
      <c r="F14" s="266"/>
      <c r="G14" s="126"/>
      <c r="H14" s="127"/>
    </row>
    <row r="15" spans="2:8" ht="19.5" customHeight="1">
      <c r="B15" s="123"/>
      <c r="C15" s="263" t="s">
        <v>197</v>
      </c>
      <c r="D15" s="264"/>
      <c r="E15" s="265" t="s">
        <v>199</v>
      </c>
      <c r="F15" s="266"/>
      <c r="G15" s="126"/>
      <c r="H15" s="127"/>
    </row>
    <row r="16" spans="2:8" ht="69.75" customHeight="1">
      <c r="B16" s="123"/>
      <c r="C16" s="263" t="s">
        <v>166</v>
      </c>
      <c r="D16" s="264"/>
      <c r="E16" s="265" t="s">
        <v>167</v>
      </c>
      <c r="F16" s="266"/>
      <c r="G16" s="126"/>
      <c r="H16" s="127"/>
    </row>
    <row r="17" spans="2:8" ht="34.5" customHeight="1">
      <c r="B17" s="123"/>
      <c r="C17" s="267" t="s">
        <v>2</v>
      </c>
      <c r="D17" s="268"/>
      <c r="E17" s="269" t="s">
        <v>209</v>
      </c>
      <c r="F17" s="270"/>
      <c r="G17" s="126"/>
      <c r="H17" s="127"/>
    </row>
    <row r="18" spans="2:8" ht="27.75" customHeight="1">
      <c r="B18" s="123"/>
      <c r="C18" s="267" t="s">
        <v>3</v>
      </c>
      <c r="D18" s="268"/>
      <c r="E18" s="269" t="s">
        <v>210</v>
      </c>
      <c r="F18" s="270"/>
      <c r="G18" s="126"/>
      <c r="H18" s="127"/>
    </row>
    <row r="19" spans="2:8" ht="28.5" customHeight="1">
      <c r="B19" s="123"/>
      <c r="C19" s="267" t="s">
        <v>42</v>
      </c>
      <c r="D19" s="268"/>
      <c r="E19" s="269" t="s">
        <v>211</v>
      </c>
      <c r="F19" s="270"/>
      <c r="G19" s="126"/>
      <c r="H19" s="127"/>
    </row>
    <row r="20" spans="2:8" ht="72.75" customHeight="1">
      <c r="B20" s="123"/>
      <c r="C20" s="267" t="s">
        <v>1</v>
      </c>
      <c r="D20" s="268"/>
      <c r="E20" s="269" t="s">
        <v>212</v>
      </c>
      <c r="F20" s="270"/>
      <c r="G20" s="126"/>
      <c r="H20" s="127"/>
    </row>
    <row r="21" spans="2:8" ht="64.5" customHeight="1">
      <c r="B21" s="123"/>
      <c r="C21" s="267" t="s">
        <v>50</v>
      </c>
      <c r="D21" s="268"/>
      <c r="E21" s="269" t="s">
        <v>170</v>
      </c>
      <c r="F21" s="270"/>
      <c r="G21" s="126"/>
      <c r="H21" s="127"/>
    </row>
    <row r="22" spans="2:8" ht="71.25" customHeight="1">
      <c r="B22" s="123"/>
      <c r="C22" s="267" t="s">
        <v>169</v>
      </c>
      <c r="D22" s="268"/>
      <c r="E22" s="269" t="s">
        <v>171</v>
      </c>
      <c r="F22" s="270"/>
      <c r="G22" s="126"/>
      <c r="H22" s="127"/>
    </row>
    <row r="23" spans="2:8" ht="55.5" customHeight="1">
      <c r="B23" s="123"/>
      <c r="C23" s="274" t="s">
        <v>172</v>
      </c>
      <c r="D23" s="275"/>
      <c r="E23" s="269" t="s">
        <v>173</v>
      </c>
      <c r="F23" s="270"/>
      <c r="G23" s="126"/>
      <c r="H23" s="127"/>
    </row>
    <row r="24" spans="2:8" ht="42" customHeight="1">
      <c r="B24" s="123"/>
      <c r="C24" s="274" t="s">
        <v>48</v>
      </c>
      <c r="D24" s="275"/>
      <c r="E24" s="269" t="s">
        <v>174</v>
      </c>
      <c r="F24" s="270"/>
      <c r="G24" s="126"/>
      <c r="H24" s="127"/>
    </row>
    <row r="25" spans="2:8" ht="59.25" customHeight="1">
      <c r="B25" s="123"/>
      <c r="C25" s="274" t="s">
        <v>162</v>
      </c>
      <c r="D25" s="275"/>
      <c r="E25" s="269" t="s">
        <v>175</v>
      </c>
      <c r="F25" s="270"/>
      <c r="G25" s="126"/>
      <c r="H25" s="127"/>
    </row>
    <row r="26" spans="2:8" ht="23.25" customHeight="1">
      <c r="B26" s="123"/>
      <c r="C26" s="274" t="s">
        <v>12</v>
      </c>
      <c r="D26" s="275"/>
      <c r="E26" s="269" t="s">
        <v>176</v>
      </c>
      <c r="F26" s="270"/>
      <c r="G26" s="126"/>
      <c r="H26" s="127"/>
    </row>
    <row r="27" spans="2:8" ht="30.75" customHeight="1">
      <c r="B27" s="123"/>
      <c r="C27" s="274" t="s">
        <v>180</v>
      </c>
      <c r="D27" s="275"/>
      <c r="E27" s="269" t="s">
        <v>177</v>
      </c>
      <c r="F27" s="270"/>
      <c r="G27" s="126"/>
      <c r="H27" s="127"/>
    </row>
    <row r="28" spans="2:8" ht="35.25" customHeight="1">
      <c r="B28" s="123"/>
      <c r="C28" s="274" t="s">
        <v>181</v>
      </c>
      <c r="D28" s="275"/>
      <c r="E28" s="269" t="s">
        <v>178</v>
      </c>
      <c r="F28" s="270"/>
      <c r="G28" s="126"/>
      <c r="H28" s="127"/>
    </row>
    <row r="29" spans="2:8" ht="33" customHeight="1">
      <c r="B29" s="123"/>
      <c r="C29" s="274" t="s">
        <v>181</v>
      </c>
      <c r="D29" s="275"/>
      <c r="E29" s="269" t="s">
        <v>178</v>
      </c>
      <c r="F29" s="270"/>
      <c r="G29" s="126"/>
      <c r="H29" s="127"/>
    </row>
    <row r="30" spans="2:8" ht="30" customHeight="1">
      <c r="B30" s="123"/>
      <c r="C30" s="274" t="s">
        <v>182</v>
      </c>
      <c r="D30" s="275"/>
      <c r="E30" s="269" t="s">
        <v>179</v>
      </c>
      <c r="F30" s="270"/>
      <c r="G30" s="126"/>
      <c r="H30" s="127"/>
    </row>
    <row r="31" spans="2:8" ht="35.25" customHeight="1">
      <c r="B31" s="123"/>
      <c r="C31" s="274" t="s">
        <v>183</v>
      </c>
      <c r="D31" s="275"/>
      <c r="E31" s="269" t="s">
        <v>184</v>
      </c>
      <c r="F31" s="270"/>
      <c r="G31" s="126"/>
      <c r="H31" s="127"/>
    </row>
    <row r="32" spans="2:8" ht="31.5" customHeight="1">
      <c r="B32" s="123"/>
      <c r="C32" s="274" t="s">
        <v>185</v>
      </c>
      <c r="D32" s="275"/>
      <c r="E32" s="269" t="s">
        <v>186</v>
      </c>
      <c r="F32" s="270"/>
      <c r="G32" s="126"/>
      <c r="H32" s="127"/>
    </row>
    <row r="33" spans="2:8" ht="35.25" customHeight="1">
      <c r="B33" s="123"/>
      <c r="C33" s="274" t="s">
        <v>187</v>
      </c>
      <c r="D33" s="275"/>
      <c r="E33" s="269" t="s">
        <v>188</v>
      </c>
      <c r="F33" s="270"/>
      <c r="G33" s="126"/>
      <c r="H33" s="127"/>
    </row>
    <row r="34" spans="2:8" ht="59.25" customHeight="1">
      <c r="B34" s="123"/>
      <c r="C34" s="274" t="s">
        <v>189</v>
      </c>
      <c r="D34" s="275"/>
      <c r="E34" s="269" t="s">
        <v>190</v>
      </c>
      <c r="F34" s="270"/>
      <c r="G34" s="126"/>
      <c r="H34" s="127"/>
    </row>
    <row r="35" spans="2:8" ht="29.25" customHeight="1">
      <c r="B35" s="123"/>
      <c r="C35" s="274" t="s">
        <v>29</v>
      </c>
      <c r="D35" s="275"/>
      <c r="E35" s="269" t="s">
        <v>191</v>
      </c>
      <c r="F35" s="270"/>
      <c r="G35" s="126"/>
      <c r="H35" s="127"/>
    </row>
    <row r="36" spans="2:8" ht="82.5" customHeight="1">
      <c r="B36" s="123"/>
      <c r="C36" s="274" t="s">
        <v>193</v>
      </c>
      <c r="D36" s="275"/>
      <c r="E36" s="269" t="s">
        <v>192</v>
      </c>
      <c r="F36" s="270"/>
      <c r="G36" s="126"/>
      <c r="H36" s="127"/>
    </row>
    <row r="37" spans="2:8" ht="46.5" customHeight="1">
      <c r="B37" s="123"/>
      <c r="C37" s="274" t="s">
        <v>39</v>
      </c>
      <c r="D37" s="275"/>
      <c r="E37" s="269" t="s">
        <v>194</v>
      </c>
      <c r="F37" s="270"/>
      <c r="G37" s="126"/>
      <c r="H37" s="127"/>
    </row>
    <row r="38" spans="2:8" ht="6.75" customHeight="1" thickBot="1">
      <c r="B38" s="123"/>
      <c r="C38" s="276"/>
      <c r="D38" s="277"/>
      <c r="E38" s="278"/>
      <c r="F38" s="279"/>
      <c r="G38" s="126"/>
      <c r="H38" s="127"/>
    </row>
    <row r="39" spans="2:8" ht="15.75" thickTop="1">
      <c r="B39" s="123"/>
      <c r="C39" s="124"/>
      <c r="D39" s="124"/>
      <c r="E39" s="125"/>
      <c r="F39" s="125"/>
      <c r="G39" s="126"/>
      <c r="H39" s="127"/>
    </row>
    <row r="40" spans="2:8" ht="21" customHeight="1">
      <c r="B40" s="271" t="s">
        <v>203</v>
      </c>
      <c r="C40" s="272"/>
      <c r="D40" s="272"/>
      <c r="E40" s="272"/>
      <c r="F40" s="272"/>
      <c r="G40" s="272"/>
      <c r="H40" s="273"/>
    </row>
    <row r="41" spans="2:8" ht="20.25" customHeight="1">
      <c r="B41" s="271" t="s">
        <v>204</v>
      </c>
      <c r="C41" s="272"/>
      <c r="D41" s="272"/>
      <c r="E41" s="272"/>
      <c r="F41" s="272"/>
      <c r="G41" s="272"/>
      <c r="H41" s="273"/>
    </row>
    <row r="42" spans="2:8" ht="20.25" customHeight="1">
      <c r="B42" s="271" t="s">
        <v>205</v>
      </c>
      <c r="C42" s="272"/>
      <c r="D42" s="272"/>
      <c r="E42" s="272"/>
      <c r="F42" s="272"/>
      <c r="G42" s="272"/>
      <c r="H42" s="273"/>
    </row>
    <row r="43" spans="2:8" ht="20.25" customHeight="1">
      <c r="B43" s="271" t="s">
        <v>206</v>
      </c>
      <c r="C43" s="272"/>
      <c r="D43" s="272"/>
      <c r="E43" s="272"/>
      <c r="F43" s="272"/>
      <c r="G43" s="272"/>
      <c r="H43" s="273"/>
    </row>
    <row r="44" spans="2:8">
      <c r="B44" s="271" t="s">
        <v>207</v>
      </c>
      <c r="C44" s="272"/>
      <c r="D44" s="272"/>
      <c r="E44" s="272"/>
      <c r="F44" s="272"/>
      <c r="G44" s="272"/>
      <c r="H44" s="273"/>
    </row>
    <row r="45" spans="2:8" ht="15.75" thickBot="1">
      <c r="B45" s="128"/>
      <c r="C45" s="129"/>
      <c r="D45" s="129"/>
      <c r="E45" s="129"/>
      <c r="F45" s="129"/>
      <c r="G45" s="129"/>
      <c r="H45" s="130"/>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P79"/>
  <sheetViews>
    <sheetView tabSelected="1" topLeftCell="AM1" zoomScale="70" zoomScaleNormal="70" workbookViewId="0">
      <selection activeCell="AQ7" sqref="AQ7"/>
    </sheetView>
  </sheetViews>
  <sheetFormatPr baseColWidth="10" defaultColWidth="11.42578125" defaultRowHeight="16.5"/>
  <cols>
    <col min="1" max="1" width="4" style="2" bestFit="1" customWidth="1"/>
    <col min="2" max="2" width="14.140625" style="2" customWidth="1"/>
    <col min="3" max="3" width="32.85546875" style="2" customWidth="1"/>
    <col min="4" max="4" width="30.42578125" style="2" customWidth="1"/>
    <col min="5" max="5" width="36.285156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30.5703125" style="1" customWidth="1"/>
    <col min="12" max="12" width="17.5703125" style="1" customWidth="1"/>
    <col min="13" max="13" width="6.28515625" style="1" bestFit="1" customWidth="1"/>
    <col min="14" max="14" width="16" style="1" customWidth="1"/>
    <col min="15" max="15" width="5.85546875" style="1" customWidth="1"/>
    <col min="16" max="16" width="51.28515625"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48.42578125" style="223" bestFit="1" customWidth="1"/>
    <col min="32" max="32" width="18.85546875" style="1" customWidth="1"/>
    <col min="33" max="33" width="21.28515625" style="1" customWidth="1"/>
    <col min="34" max="35" width="18.5703125" style="1" customWidth="1"/>
    <col min="36" max="36" width="21" style="1" customWidth="1"/>
    <col min="37" max="37" width="15.42578125" style="1" bestFit="1" customWidth="1"/>
    <col min="38" max="38" width="18.28515625" style="1" bestFit="1" customWidth="1"/>
    <col min="39" max="39" width="14.42578125" style="229" bestFit="1" customWidth="1"/>
    <col min="40" max="40" width="29" style="1" bestFit="1" customWidth="1"/>
    <col min="41" max="41" width="15.140625" style="1" bestFit="1" customWidth="1"/>
    <col min="42" max="42" width="15.42578125" style="1" bestFit="1" customWidth="1"/>
    <col min="43" max="43" width="18.28515625" style="1" bestFit="1" customWidth="1"/>
    <col min="44" max="44" width="14.42578125" style="229" bestFit="1" customWidth="1"/>
    <col min="45" max="45" width="29" style="1" bestFit="1" customWidth="1"/>
    <col min="46" max="46" width="15.140625" style="1" bestFit="1" customWidth="1"/>
    <col min="47" max="16384" width="11.42578125" style="1"/>
  </cols>
  <sheetData>
    <row r="1" spans="1:68" ht="24" customHeight="1">
      <c r="A1" s="284"/>
      <c r="B1" s="284"/>
      <c r="C1" s="346" t="s">
        <v>514</v>
      </c>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346"/>
      <c r="AJ1" s="346"/>
      <c r="AK1" s="346"/>
      <c r="AL1" s="346"/>
      <c r="AM1" s="346"/>
      <c r="AN1" s="346"/>
      <c r="AO1" s="346"/>
      <c r="AP1" s="346"/>
      <c r="AQ1" s="346"/>
      <c r="AR1" s="346"/>
      <c r="AS1" s="214" t="s">
        <v>515</v>
      </c>
      <c r="AT1" s="214" t="s">
        <v>521</v>
      </c>
    </row>
    <row r="2" spans="1:68" ht="24" customHeight="1">
      <c r="A2" s="284"/>
      <c r="B2" s="284"/>
      <c r="C2" s="347" t="s">
        <v>516</v>
      </c>
      <c r="D2" s="347"/>
      <c r="E2" s="347"/>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c r="AE2" s="347"/>
      <c r="AF2" s="347"/>
      <c r="AG2" s="347"/>
      <c r="AH2" s="347"/>
      <c r="AI2" s="347"/>
      <c r="AJ2" s="347"/>
      <c r="AK2" s="347"/>
      <c r="AL2" s="347"/>
      <c r="AM2" s="347"/>
      <c r="AN2" s="347"/>
      <c r="AO2" s="347"/>
      <c r="AP2" s="347"/>
      <c r="AQ2" s="347"/>
      <c r="AR2" s="347"/>
      <c r="AS2" s="230" t="s">
        <v>517</v>
      </c>
      <c r="AT2" s="215">
        <v>12</v>
      </c>
    </row>
    <row r="3" spans="1:68" ht="24" customHeight="1">
      <c r="A3" s="284"/>
      <c r="B3" s="284"/>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I3" s="347"/>
      <c r="AJ3" s="347"/>
      <c r="AK3" s="347"/>
      <c r="AL3" s="347"/>
      <c r="AM3" s="347"/>
      <c r="AN3" s="347"/>
      <c r="AO3" s="347"/>
      <c r="AP3" s="347"/>
      <c r="AQ3" s="347"/>
      <c r="AR3" s="347"/>
      <c r="AS3" s="230" t="s">
        <v>518</v>
      </c>
      <c r="AT3" s="224">
        <v>45828</v>
      </c>
      <c r="AU3" s="8"/>
      <c r="AV3" s="8"/>
      <c r="AW3" s="8"/>
      <c r="AX3" s="8"/>
      <c r="AY3" s="8"/>
      <c r="AZ3" s="8"/>
      <c r="BA3" s="8"/>
      <c r="BB3" s="8"/>
      <c r="BC3" s="8"/>
      <c r="BD3" s="8"/>
      <c r="BE3" s="8"/>
      <c r="BF3" s="8"/>
      <c r="BG3" s="8"/>
      <c r="BH3" s="8"/>
      <c r="BI3" s="8"/>
      <c r="BJ3" s="8"/>
      <c r="BK3" s="8"/>
      <c r="BL3" s="8"/>
      <c r="BM3" s="8"/>
      <c r="BN3" s="8"/>
      <c r="BO3" s="8"/>
      <c r="BP3" s="8"/>
    </row>
    <row r="4" spans="1:68" ht="24" customHeight="1">
      <c r="A4" s="284"/>
      <c r="B4" s="284"/>
      <c r="C4" s="347"/>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7"/>
      <c r="AK4" s="347"/>
      <c r="AL4" s="347"/>
      <c r="AM4" s="347"/>
      <c r="AN4" s="347"/>
      <c r="AO4" s="347"/>
      <c r="AP4" s="347"/>
      <c r="AQ4" s="347"/>
      <c r="AR4" s="347"/>
      <c r="AS4" s="230" t="s">
        <v>519</v>
      </c>
      <c r="AT4" s="215" t="s">
        <v>520</v>
      </c>
      <c r="AU4" s="8"/>
      <c r="AV4" s="8"/>
      <c r="AW4" s="8"/>
      <c r="AX4" s="8"/>
      <c r="AY4" s="8"/>
      <c r="AZ4" s="8"/>
      <c r="BA4" s="8"/>
      <c r="BB4" s="8"/>
      <c r="BC4" s="8"/>
      <c r="BD4" s="8"/>
      <c r="BE4" s="8"/>
      <c r="BF4" s="8"/>
      <c r="BG4" s="8"/>
      <c r="BH4" s="8"/>
      <c r="BI4" s="8"/>
      <c r="BJ4" s="8"/>
      <c r="BK4" s="8"/>
      <c r="BL4" s="8"/>
      <c r="BM4" s="8"/>
      <c r="BN4" s="8"/>
      <c r="BO4" s="8"/>
      <c r="BP4" s="8"/>
    </row>
    <row r="5" spans="1:68">
      <c r="A5" s="29"/>
      <c r="B5" s="30"/>
      <c r="C5" s="29"/>
      <c r="D5" s="29"/>
      <c r="E5" s="8"/>
      <c r="F5" s="28"/>
      <c r="G5" s="8"/>
      <c r="H5" s="8"/>
      <c r="I5" s="8"/>
      <c r="J5" s="8"/>
      <c r="K5" s="8"/>
      <c r="L5" s="8"/>
      <c r="M5" s="8"/>
      <c r="N5" s="8"/>
      <c r="O5" s="8"/>
      <c r="P5" s="8"/>
      <c r="Q5" s="8"/>
      <c r="R5" s="8"/>
      <c r="S5" s="8"/>
      <c r="T5" s="8"/>
      <c r="U5" s="8"/>
      <c r="V5" s="8"/>
      <c r="W5" s="8"/>
      <c r="X5" s="8"/>
      <c r="Y5" s="8"/>
      <c r="Z5" s="8"/>
      <c r="AA5" s="8"/>
      <c r="AB5" s="8"/>
      <c r="AC5" s="8"/>
      <c r="AD5" s="8"/>
      <c r="AE5" s="222"/>
      <c r="AF5" s="8"/>
      <c r="AG5" s="8"/>
      <c r="AH5" s="8"/>
      <c r="AI5" s="8"/>
      <c r="AJ5" s="8"/>
      <c r="AK5" s="8"/>
      <c r="AL5" s="8"/>
      <c r="AM5" s="227"/>
      <c r="AN5" s="8"/>
      <c r="AO5" s="8"/>
      <c r="AP5" s="8"/>
      <c r="AQ5" s="8"/>
      <c r="AR5" s="227"/>
      <c r="AS5" s="8"/>
      <c r="AT5" s="8"/>
      <c r="AU5" s="8"/>
      <c r="AV5" s="8"/>
      <c r="AW5" s="8"/>
      <c r="AX5" s="8"/>
      <c r="AY5" s="8"/>
      <c r="AZ5" s="8"/>
      <c r="BA5" s="8"/>
      <c r="BB5" s="8"/>
      <c r="BC5" s="8"/>
      <c r="BD5" s="8"/>
      <c r="BE5" s="8"/>
      <c r="BF5" s="8"/>
      <c r="BG5" s="8"/>
      <c r="BH5" s="8"/>
      <c r="BI5" s="8"/>
      <c r="BJ5" s="8"/>
      <c r="BK5" s="8"/>
      <c r="BL5" s="8"/>
      <c r="BM5" s="8"/>
      <c r="BN5" s="8"/>
      <c r="BO5" s="8"/>
      <c r="BP5" s="8"/>
    </row>
    <row r="6" spans="1:68" ht="26.25" customHeight="1">
      <c r="A6" s="296" t="s">
        <v>43</v>
      </c>
      <c r="B6" s="297"/>
      <c r="C6" s="318" t="s">
        <v>214</v>
      </c>
      <c r="D6" s="305"/>
      <c r="E6" s="305"/>
      <c r="F6" s="305"/>
      <c r="G6" s="305"/>
      <c r="H6" s="305"/>
      <c r="I6" s="305"/>
      <c r="J6" s="305"/>
      <c r="K6" s="305"/>
      <c r="L6" s="305"/>
      <c r="M6" s="305"/>
      <c r="N6" s="306"/>
      <c r="O6" s="319"/>
      <c r="P6" s="319"/>
      <c r="Q6" s="319"/>
      <c r="R6" s="8"/>
      <c r="S6" s="8"/>
      <c r="T6" s="8"/>
      <c r="U6" s="8"/>
      <c r="V6" s="8"/>
      <c r="W6" s="8"/>
      <c r="X6" s="8"/>
      <c r="Y6" s="8"/>
      <c r="Z6" s="8"/>
      <c r="AA6" s="8"/>
      <c r="AB6" s="8"/>
      <c r="AC6" s="8"/>
      <c r="AD6" s="8"/>
      <c r="AE6" s="222"/>
      <c r="AF6" s="8"/>
      <c r="AG6" s="8"/>
      <c r="AH6" s="8"/>
      <c r="AI6" s="8"/>
      <c r="AJ6" s="8"/>
      <c r="AK6" s="8"/>
      <c r="AL6" s="8"/>
      <c r="AM6" s="227"/>
      <c r="AN6" s="8"/>
      <c r="AO6" s="8"/>
      <c r="AP6" s="8"/>
      <c r="AQ6" s="8"/>
      <c r="AR6" s="227"/>
      <c r="AS6" s="8"/>
      <c r="AT6" s="8"/>
      <c r="AU6" s="8"/>
      <c r="AV6" s="8"/>
      <c r="AW6" s="8"/>
      <c r="AX6" s="8"/>
      <c r="AY6" s="8"/>
      <c r="AZ6" s="8"/>
      <c r="BA6" s="8"/>
      <c r="BB6" s="8"/>
      <c r="BC6" s="8"/>
      <c r="BD6" s="8"/>
      <c r="BE6" s="8"/>
      <c r="BF6" s="8"/>
      <c r="BG6" s="8"/>
      <c r="BH6" s="8"/>
      <c r="BI6" s="8"/>
      <c r="BJ6" s="8"/>
      <c r="BK6" s="8"/>
      <c r="BL6" s="8"/>
      <c r="BM6" s="8"/>
      <c r="BN6" s="8"/>
      <c r="BO6" s="8"/>
      <c r="BP6" s="8"/>
    </row>
    <row r="7" spans="1:68" ht="30" customHeight="1">
      <c r="A7" s="296" t="s">
        <v>130</v>
      </c>
      <c r="B7" s="297"/>
      <c r="C7" s="304" t="s">
        <v>213</v>
      </c>
      <c r="D7" s="305"/>
      <c r="E7" s="305"/>
      <c r="F7" s="305"/>
      <c r="G7" s="305"/>
      <c r="H7" s="305"/>
      <c r="I7" s="305"/>
      <c r="J7" s="305"/>
      <c r="K7" s="305"/>
      <c r="L7" s="305"/>
      <c r="M7" s="305"/>
      <c r="N7" s="306"/>
      <c r="O7" s="8"/>
      <c r="P7" s="8"/>
      <c r="Q7" s="8"/>
      <c r="R7" s="8"/>
      <c r="S7" s="8"/>
      <c r="T7" s="8"/>
      <c r="U7" s="8"/>
      <c r="V7" s="8"/>
      <c r="W7" s="8"/>
      <c r="X7" s="8"/>
      <c r="Y7" s="8"/>
      <c r="Z7" s="8"/>
      <c r="AA7" s="8"/>
      <c r="AB7" s="8"/>
      <c r="AC7" s="8"/>
      <c r="AD7" s="8"/>
      <c r="AE7" s="222"/>
      <c r="AF7" s="8"/>
      <c r="AG7" s="8"/>
      <c r="AH7" s="8"/>
      <c r="AI7" s="8"/>
      <c r="AJ7" s="8"/>
      <c r="AK7" s="8"/>
      <c r="AL7" s="8"/>
      <c r="AM7" s="227"/>
      <c r="AN7" s="8"/>
      <c r="AO7" s="8"/>
      <c r="AP7" s="8"/>
      <c r="AQ7" s="8"/>
      <c r="AR7" s="227"/>
      <c r="AS7" s="8"/>
      <c r="AT7" s="8"/>
      <c r="AU7" s="8"/>
      <c r="AV7" s="8"/>
      <c r="AW7" s="8"/>
      <c r="AX7" s="8"/>
      <c r="AY7" s="8"/>
      <c r="AZ7" s="8"/>
      <c r="BA7" s="8"/>
      <c r="BB7" s="8"/>
      <c r="BC7" s="8"/>
      <c r="BD7" s="8"/>
      <c r="BE7" s="8"/>
      <c r="BF7" s="8"/>
      <c r="BG7" s="8"/>
      <c r="BH7" s="8"/>
      <c r="BI7" s="8"/>
      <c r="BJ7" s="8"/>
      <c r="BK7" s="8"/>
      <c r="BL7" s="8"/>
      <c r="BM7" s="8"/>
      <c r="BN7" s="8"/>
      <c r="BO7" s="8"/>
      <c r="BP7" s="8"/>
    </row>
    <row r="8" spans="1:68" ht="49.5" customHeight="1">
      <c r="A8" s="296" t="s">
        <v>44</v>
      </c>
      <c r="B8" s="297"/>
      <c r="C8" s="304" t="s">
        <v>528</v>
      </c>
      <c r="D8" s="307"/>
      <c r="E8" s="307"/>
      <c r="F8" s="307"/>
      <c r="G8" s="307"/>
      <c r="H8" s="307"/>
      <c r="I8" s="307"/>
      <c r="J8" s="307"/>
      <c r="K8" s="307"/>
      <c r="L8" s="307"/>
      <c r="M8" s="307"/>
      <c r="N8" s="308"/>
      <c r="O8" s="8"/>
      <c r="P8" s="8"/>
      <c r="Q8" s="8"/>
      <c r="R8" s="8"/>
      <c r="S8" s="8"/>
      <c r="T8" s="8"/>
      <c r="U8" s="8"/>
      <c r="V8" s="8"/>
      <c r="W8" s="8"/>
      <c r="X8" s="8"/>
      <c r="Y8" s="8"/>
      <c r="Z8" s="8"/>
      <c r="AA8" s="8"/>
      <c r="AB8" s="8"/>
      <c r="AC8" s="8"/>
      <c r="AD8" s="8"/>
      <c r="AE8" s="222"/>
      <c r="AF8" s="8"/>
      <c r="AG8" s="8"/>
      <c r="AH8" s="8"/>
      <c r="AI8" s="8"/>
      <c r="AJ8" s="8"/>
      <c r="AK8" s="8"/>
      <c r="AL8" s="8"/>
      <c r="AM8" s="227"/>
      <c r="AN8" s="8"/>
      <c r="AO8" s="8"/>
      <c r="AP8" s="8"/>
      <c r="AQ8" s="8"/>
      <c r="AR8" s="227"/>
      <c r="AS8" s="8"/>
      <c r="AT8" s="8"/>
      <c r="AU8" s="8"/>
      <c r="AV8" s="8"/>
      <c r="AW8" s="8"/>
      <c r="AX8" s="8"/>
      <c r="AY8" s="8"/>
      <c r="AZ8" s="8"/>
      <c r="BA8" s="8"/>
      <c r="BB8" s="8"/>
      <c r="BC8" s="8"/>
      <c r="BD8" s="8"/>
      <c r="BE8" s="8"/>
      <c r="BF8" s="8"/>
      <c r="BG8" s="8"/>
      <c r="BH8" s="8"/>
      <c r="BI8" s="8"/>
      <c r="BJ8" s="8"/>
      <c r="BK8" s="8"/>
      <c r="BL8" s="8"/>
      <c r="BM8" s="8"/>
      <c r="BN8" s="8"/>
      <c r="BO8" s="8"/>
      <c r="BP8" s="8"/>
    </row>
    <row r="9" spans="1:68" ht="27.75" customHeight="1">
      <c r="A9" s="349" t="s">
        <v>139</v>
      </c>
      <c r="B9" s="350"/>
      <c r="C9" s="350"/>
      <c r="D9" s="350"/>
      <c r="E9" s="350"/>
      <c r="F9" s="350"/>
      <c r="G9" s="351"/>
      <c r="H9" s="349" t="s">
        <v>140</v>
      </c>
      <c r="I9" s="350"/>
      <c r="J9" s="350"/>
      <c r="K9" s="350"/>
      <c r="L9" s="350"/>
      <c r="M9" s="350"/>
      <c r="N9" s="351"/>
      <c r="O9" s="349" t="s">
        <v>141</v>
      </c>
      <c r="P9" s="350"/>
      <c r="Q9" s="350"/>
      <c r="R9" s="350"/>
      <c r="S9" s="350"/>
      <c r="T9" s="350"/>
      <c r="U9" s="350"/>
      <c r="V9" s="350"/>
      <c r="W9" s="351"/>
      <c r="X9" s="349" t="s">
        <v>142</v>
      </c>
      <c r="Y9" s="350"/>
      <c r="Z9" s="350"/>
      <c r="AA9" s="350"/>
      <c r="AB9" s="350"/>
      <c r="AC9" s="350"/>
      <c r="AD9" s="351"/>
      <c r="AE9" s="349" t="s">
        <v>34</v>
      </c>
      <c r="AF9" s="350"/>
      <c r="AG9" s="350"/>
      <c r="AH9" s="350"/>
      <c r="AI9" s="350"/>
      <c r="AJ9" s="351"/>
      <c r="AK9" s="280" t="s">
        <v>540</v>
      </c>
      <c r="AL9" s="281"/>
      <c r="AM9" s="281"/>
      <c r="AN9" s="281"/>
      <c r="AO9" s="281"/>
      <c r="AP9" s="281"/>
      <c r="AQ9" s="281"/>
      <c r="AR9" s="281"/>
      <c r="AS9" s="281"/>
      <c r="AT9" s="281"/>
      <c r="AU9" s="281"/>
      <c r="AV9" s="281"/>
      <c r="AW9" s="281"/>
      <c r="AX9" s="281"/>
      <c r="AY9" s="281"/>
      <c r="AZ9" s="281"/>
      <c r="BA9" s="8"/>
      <c r="BB9" s="8"/>
      <c r="BC9" s="8"/>
      <c r="BD9" s="8"/>
      <c r="BE9" s="8"/>
      <c r="BF9" s="8"/>
      <c r="BG9" s="8"/>
      <c r="BH9" s="8"/>
      <c r="BI9" s="8"/>
      <c r="BJ9" s="8"/>
      <c r="BK9" s="8"/>
      <c r="BL9" s="8"/>
      <c r="BM9" s="8"/>
      <c r="BN9" s="8"/>
      <c r="BO9" s="8"/>
      <c r="BP9" s="8"/>
    </row>
    <row r="10" spans="1:68" ht="16.5" customHeight="1">
      <c r="A10" s="298" t="s">
        <v>0</v>
      </c>
      <c r="B10" s="295" t="s">
        <v>2</v>
      </c>
      <c r="C10" s="301" t="s">
        <v>3</v>
      </c>
      <c r="D10" s="301" t="s">
        <v>42</v>
      </c>
      <c r="E10" s="302" t="s">
        <v>1</v>
      </c>
      <c r="F10" s="300" t="s">
        <v>50</v>
      </c>
      <c r="G10" s="301" t="s">
        <v>135</v>
      </c>
      <c r="H10" s="320" t="s">
        <v>33</v>
      </c>
      <c r="I10" s="280" t="s">
        <v>5</v>
      </c>
      <c r="J10" s="300" t="s">
        <v>87</v>
      </c>
      <c r="K10" s="300" t="s">
        <v>92</v>
      </c>
      <c r="L10" s="336" t="s">
        <v>45</v>
      </c>
      <c r="M10" s="280" t="s">
        <v>5</v>
      </c>
      <c r="N10" s="301" t="s">
        <v>48</v>
      </c>
      <c r="O10" s="315" t="s">
        <v>11</v>
      </c>
      <c r="P10" s="303" t="s">
        <v>162</v>
      </c>
      <c r="Q10" s="300" t="s">
        <v>12</v>
      </c>
      <c r="R10" s="303" t="s">
        <v>8</v>
      </c>
      <c r="S10" s="303"/>
      <c r="T10" s="303"/>
      <c r="U10" s="303"/>
      <c r="V10" s="303"/>
      <c r="W10" s="303"/>
      <c r="X10" s="314" t="s">
        <v>138</v>
      </c>
      <c r="Y10" s="314" t="s">
        <v>46</v>
      </c>
      <c r="Z10" s="314" t="s">
        <v>5</v>
      </c>
      <c r="AA10" s="314" t="s">
        <v>47</v>
      </c>
      <c r="AB10" s="314" t="s">
        <v>5</v>
      </c>
      <c r="AC10" s="314" t="s">
        <v>49</v>
      </c>
      <c r="AD10" s="315" t="s">
        <v>29</v>
      </c>
      <c r="AE10" s="317" t="s">
        <v>34</v>
      </c>
      <c r="AF10" s="303" t="s">
        <v>35</v>
      </c>
      <c r="AG10" s="303" t="s">
        <v>36</v>
      </c>
      <c r="AH10" s="303" t="s">
        <v>38</v>
      </c>
      <c r="AI10" s="303" t="s">
        <v>37</v>
      </c>
      <c r="AJ10" s="303" t="s">
        <v>39</v>
      </c>
      <c r="AK10" s="358" t="s">
        <v>541</v>
      </c>
      <c r="AL10" s="358"/>
      <c r="AM10" s="358"/>
      <c r="AN10" s="358"/>
      <c r="AO10" s="358"/>
      <c r="AP10" s="282" t="s">
        <v>542</v>
      </c>
      <c r="AQ10" s="283"/>
      <c r="AR10" s="283"/>
      <c r="AS10" s="283"/>
      <c r="AT10" s="283"/>
      <c r="AU10" s="283"/>
      <c r="AV10" s="283"/>
      <c r="AW10" s="283"/>
      <c r="AX10" s="283"/>
      <c r="AY10" s="283"/>
      <c r="AZ10" s="283"/>
      <c r="BA10" s="8"/>
      <c r="BB10" s="8"/>
      <c r="BC10" s="8"/>
      <c r="BD10" s="8"/>
      <c r="BE10" s="8"/>
      <c r="BF10" s="8"/>
      <c r="BG10" s="8"/>
      <c r="BH10" s="8"/>
      <c r="BI10" s="8"/>
      <c r="BJ10" s="8"/>
      <c r="BK10" s="8"/>
      <c r="BL10" s="8"/>
      <c r="BM10" s="8"/>
      <c r="BN10" s="8"/>
      <c r="BO10" s="8"/>
      <c r="BP10" s="8"/>
    </row>
    <row r="11" spans="1:68" s="4" customFormat="1" ht="94.5" customHeight="1">
      <c r="A11" s="299"/>
      <c r="B11" s="295"/>
      <c r="C11" s="303"/>
      <c r="D11" s="303"/>
      <c r="E11" s="295"/>
      <c r="F11" s="301"/>
      <c r="G11" s="303"/>
      <c r="H11" s="301"/>
      <c r="I11" s="335"/>
      <c r="J11" s="301"/>
      <c r="K11" s="301"/>
      <c r="L11" s="335"/>
      <c r="M11" s="335"/>
      <c r="N11" s="303"/>
      <c r="O11" s="316"/>
      <c r="P11" s="303"/>
      <c r="Q11" s="301"/>
      <c r="R11" s="7" t="s">
        <v>13</v>
      </c>
      <c r="S11" s="7" t="s">
        <v>17</v>
      </c>
      <c r="T11" s="7" t="s">
        <v>28</v>
      </c>
      <c r="U11" s="7" t="s">
        <v>18</v>
      </c>
      <c r="V11" s="7" t="s">
        <v>21</v>
      </c>
      <c r="W11" s="7" t="s">
        <v>24</v>
      </c>
      <c r="X11" s="314"/>
      <c r="Y11" s="314"/>
      <c r="Z11" s="314"/>
      <c r="AA11" s="314"/>
      <c r="AB11" s="314"/>
      <c r="AC11" s="314"/>
      <c r="AD11" s="316"/>
      <c r="AE11" s="317"/>
      <c r="AF11" s="303"/>
      <c r="AG11" s="303"/>
      <c r="AH11" s="303"/>
      <c r="AI11" s="300"/>
      <c r="AJ11" s="303"/>
      <c r="AK11" s="225" t="s">
        <v>543</v>
      </c>
      <c r="AL11" s="225" t="s">
        <v>544</v>
      </c>
      <c r="AM11" s="226" t="s">
        <v>545</v>
      </c>
      <c r="AN11" s="225" t="s">
        <v>546</v>
      </c>
      <c r="AO11" s="225" t="s">
        <v>547</v>
      </c>
      <c r="AP11" s="225" t="s">
        <v>543</v>
      </c>
      <c r="AQ11" s="225" t="s">
        <v>544</v>
      </c>
      <c r="AR11" s="226" t="s">
        <v>545</v>
      </c>
      <c r="AS11" s="225" t="s">
        <v>546</v>
      </c>
      <c r="AT11" s="231" t="s">
        <v>547</v>
      </c>
      <c r="AU11" s="352" t="s">
        <v>546</v>
      </c>
      <c r="AV11" s="352"/>
      <c r="AW11" s="352"/>
      <c r="AX11" s="352" t="s">
        <v>24</v>
      </c>
      <c r="AY11" s="352"/>
      <c r="AZ11" s="352"/>
      <c r="BA11" s="26"/>
      <c r="BB11" s="26"/>
      <c r="BC11" s="26"/>
      <c r="BD11" s="26"/>
      <c r="BE11" s="26"/>
      <c r="BF11" s="26"/>
      <c r="BG11" s="26"/>
      <c r="BH11" s="26"/>
      <c r="BI11" s="26"/>
      <c r="BJ11" s="26"/>
      <c r="BK11" s="26"/>
      <c r="BL11" s="26"/>
      <c r="BM11" s="26"/>
      <c r="BN11" s="26"/>
      <c r="BO11" s="26"/>
      <c r="BP11" s="26"/>
    </row>
    <row r="12" spans="1:68" s="3" customFormat="1" ht="336.75" customHeight="1">
      <c r="A12" s="289">
        <v>1</v>
      </c>
      <c r="B12" s="285" t="s">
        <v>134</v>
      </c>
      <c r="C12" s="291" t="s">
        <v>215</v>
      </c>
      <c r="D12" s="291" t="s">
        <v>216</v>
      </c>
      <c r="E12" s="293" t="s">
        <v>486</v>
      </c>
      <c r="F12" s="285" t="s">
        <v>123</v>
      </c>
      <c r="G12" s="285">
        <v>365</v>
      </c>
      <c r="H12" s="287" t="str">
        <f>IF(G12&lt;=0,"",IF(G12&lt;=2,"Muy Baja",IF(G12&lt;=24,"Baja",IF(G12&lt;=500,"Media",IF(G12&lt;=5000,"Alta","Muy Alta")))))</f>
        <v>Media</v>
      </c>
      <c r="I12" s="309">
        <f>IF(H12="","",IF(H12="Muy Baja",0.2,IF(H12="Baja",0.4,IF(H12="Media",0.6,IF(H12="Alta",0.8,IF(H12="Muy Alta",1,))))))</f>
        <v>0.6</v>
      </c>
      <c r="J12" s="311" t="s">
        <v>154</v>
      </c>
      <c r="K12" s="309" t="str">
        <f>IF(NOT(ISERROR(MATCH(J12,'[1]Tabla Impacto'!$B$221:$B$223,0))),'[1]Tabla Impacto'!$F$223&amp;"Por favor no seleccionar los criterios de impacto(Afectación Económica o presupuestal y Pérdida Reputacional)",J12)</f>
        <v xml:space="preserve">     El riesgo afecta la imagen de la entidad con algunos usuarios de relevancia frente al logro de los objetivos</v>
      </c>
      <c r="L12" s="287" t="str">
        <f>IF(OR(K12='[1]Tabla Impacto'!$C$11,K12='[1]Tabla Impacto'!$D$11),"Leve",IF(OR(K12='[1]Tabla Impacto'!$C$12,K12='[1]Tabla Impacto'!$D$12),"Menor",IF(OR(K12='[1]Tabla Impacto'!$C$13,K12='[1]Tabla Impacto'!$D$13),"Moderado",IF(OR(K12='[1]Tabla Impacto'!$C$14,K12='[1]Tabla Impacto'!$D$14),"Mayor",IF(OR(K12='[1]Tabla Impacto'!$C$15,K12='[1]Tabla Impacto'!$D$15),"Catastrófico","")))))</f>
        <v>Moderado</v>
      </c>
      <c r="M12" s="309">
        <f>IF(L12="","",IF(L12="Leve",0.2,IF(L12="Menor",0.4,IF(L12="Moderado",0.6,IF(L12="Mayor",0.8,IF(L12="Catastrófico",1,))))))</f>
        <v>0.6</v>
      </c>
      <c r="N12" s="287"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Moderado</v>
      </c>
      <c r="O12" s="208">
        <v>1</v>
      </c>
      <c r="P12" s="235" t="s">
        <v>555</v>
      </c>
      <c r="Q12" s="209" t="str">
        <f t="shared" ref="Q12:Q13" si="0">IF(OR(R12="Preventivo",R12="Detectivo"),"Probabilidad",IF(R12="Correctivo","Impacto",""))</f>
        <v>Probabilidad</v>
      </c>
      <c r="R12" s="210" t="s">
        <v>15</v>
      </c>
      <c r="S12" s="210" t="s">
        <v>9</v>
      </c>
      <c r="T12" s="211" t="str">
        <f>IF(AND(R12="Preventivo",S12="Automático"),"50%",IF(AND(R12="Preventivo",S12="Manual"),"40%",IF(AND(R12="Detectivo",S12="Automático"),"40%",IF(AND(R12="Detectivo",S12="Manual"),"30%",IF(AND(R12="Correctivo",S12="Automático"),"35%",IF(AND(R12="Correctivo",S12="Manual"),"25%",""))))))</f>
        <v>30%</v>
      </c>
      <c r="U12" s="210" t="s">
        <v>19</v>
      </c>
      <c r="V12" s="210" t="s">
        <v>22</v>
      </c>
      <c r="W12" s="210" t="s">
        <v>119</v>
      </c>
      <c r="X12" s="212">
        <f>IFERROR(IF(Q12="Probabilidad",(I12-(+I12*T12)),IF(Q12="Impacto",I12,"")),"")</f>
        <v>0.42</v>
      </c>
      <c r="Y12" s="54" t="str">
        <f>IFERROR(IF(X12="","",IF(X12&lt;=0.2,"Muy Baja",IF(X12&lt;=0.4,"Baja",IF(X12&lt;=0.6,"Media",IF(X12&lt;=0.8,"Alta","Muy Alta"))))),"")</f>
        <v>Media</v>
      </c>
      <c r="Z12" s="207">
        <f>+X12</f>
        <v>0.42</v>
      </c>
      <c r="AA12" s="54" t="str">
        <f>IFERROR(IF(AB12="","",IF(AB12&lt;=0.2,"Leve",IF(AB12&lt;=0.4,"Menor",IF(AB12&lt;=0.6,"Moderado",IF(AB12&lt;=0.8,"Mayor","Catastrófico"))))),"")</f>
        <v>Moderado</v>
      </c>
      <c r="AB12" s="207">
        <f>IFERROR(IF(Q12="Impacto",(M12-(+M12*T12)),IF(Q12="Probabilidad",M12,"")),"")</f>
        <v>0.6</v>
      </c>
      <c r="AC12" s="54"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Moderado</v>
      </c>
      <c r="AD12" s="57" t="s">
        <v>136</v>
      </c>
      <c r="AE12" s="238" t="s">
        <v>499</v>
      </c>
      <c r="AF12" s="233" t="s">
        <v>488</v>
      </c>
      <c r="AG12" s="234">
        <v>46022</v>
      </c>
      <c r="AH12" s="219" t="s">
        <v>529</v>
      </c>
      <c r="AI12" s="58" t="s">
        <v>533</v>
      </c>
      <c r="AJ12" s="220" t="s">
        <v>41</v>
      </c>
      <c r="AK12" s="220"/>
      <c r="AL12" s="220"/>
      <c r="AM12" s="228" t="e">
        <f>AK12/AL12</f>
        <v>#DIV/0!</v>
      </c>
      <c r="AN12" s="220"/>
      <c r="AO12" s="220"/>
      <c r="AP12" s="220"/>
      <c r="AQ12" s="220"/>
      <c r="AR12" s="228" t="e">
        <f>AP12/AQ12</f>
        <v>#DIV/0!</v>
      </c>
      <c r="AS12" s="220"/>
      <c r="AT12" s="232"/>
      <c r="AU12" s="353"/>
      <c r="AV12" s="353"/>
      <c r="AW12" s="353"/>
      <c r="AX12" s="354"/>
      <c r="AY12" s="355"/>
      <c r="AZ12" s="355"/>
      <c r="BA12" s="27"/>
      <c r="BB12" s="27"/>
      <c r="BC12" s="27"/>
      <c r="BD12" s="27"/>
      <c r="BE12" s="27"/>
      <c r="BF12" s="27"/>
      <c r="BG12" s="27"/>
      <c r="BH12" s="27"/>
      <c r="BI12" s="27"/>
      <c r="BJ12" s="27"/>
      <c r="BK12" s="27"/>
      <c r="BL12" s="27"/>
      <c r="BM12" s="27"/>
      <c r="BN12" s="27"/>
      <c r="BO12" s="27"/>
      <c r="BP12" s="27"/>
    </row>
    <row r="13" spans="1:68" ht="236.25" customHeight="1">
      <c r="A13" s="290"/>
      <c r="B13" s="286"/>
      <c r="C13" s="292"/>
      <c r="D13" s="292"/>
      <c r="E13" s="294"/>
      <c r="F13" s="286"/>
      <c r="G13" s="286"/>
      <c r="H13" s="288"/>
      <c r="I13" s="310"/>
      <c r="J13" s="312"/>
      <c r="K13" s="310">
        <f ca="1">IF(NOT(ISERROR(MATCH(J13,_xlfn.ANCHORARRAY(E23),0))),#REF!&amp;"Por favor no seleccionar los criterios de impacto",J13)</f>
        <v>0</v>
      </c>
      <c r="L13" s="288"/>
      <c r="M13" s="310"/>
      <c r="N13" s="288"/>
      <c r="O13" s="208">
        <v>2</v>
      </c>
      <c r="P13" s="235" t="s">
        <v>556</v>
      </c>
      <c r="Q13" s="209" t="str">
        <f t="shared" si="0"/>
        <v>Probabilidad</v>
      </c>
      <c r="R13" s="210" t="s">
        <v>15</v>
      </c>
      <c r="S13" s="210" t="s">
        <v>9</v>
      </c>
      <c r="T13" s="211" t="str">
        <f t="shared" ref="T13:T54" si="1">IF(AND(R13="Preventivo",S13="Automático"),"50%",IF(AND(R13="Preventivo",S13="Manual"),"40%",IF(AND(R13="Detectivo",S13="Automático"),"40%",IF(AND(R13="Detectivo",S13="Manual"),"30%",IF(AND(R13="Correctivo",S13="Automático"),"35%",IF(AND(R13="Correctivo",S13="Manual"),"25%",""))))))</f>
        <v>30%</v>
      </c>
      <c r="U13" s="210" t="s">
        <v>19</v>
      </c>
      <c r="V13" s="210" t="s">
        <v>22</v>
      </c>
      <c r="W13" s="210" t="s">
        <v>119</v>
      </c>
      <c r="X13" s="212">
        <f>IFERROR(IF(AND(Q12="Probabilidad",Q13="Probabilidad"),(Z12-(+Z12*T13)),IF(Q13="Probabilidad",(I12-(+I12*T13)),IF(Q13="Impacto",Z12,""))),"")</f>
        <v>0.29399999999999998</v>
      </c>
      <c r="Y13" s="54" t="str">
        <f t="shared" ref="Y13:Y60" si="2">IFERROR(IF(X13="","",IF(X13&lt;=0.2,"Muy Baja",IF(X13&lt;=0.4,"Baja",IF(X13&lt;=0.6,"Media",IF(X13&lt;=0.8,"Alta","Muy Alta"))))),"")</f>
        <v>Baja</v>
      </c>
      <c r="Z13" s="207">
        <f t="shared" ref="Z13" si="3">+X13</f>
        <v>0.29399999999999998</v>
      </c>
      <c r="AA13" s="54" t="str">
        <f t="shared" ref="AA13:AA59" si="4">IFERROR(IF(AB13="","",IF(AB13&lt;=0.2,"Leve",IF(AB13&lt;=0.4,"Menor",IF(AB13&lt;=0.6,"Moderado",IF(AB13&lt;=0.8,"Mayor","Catastrófico"))))),"")</f>
        <v>Leve</v>
      </c>
      <c r="AB13" s="207">
        <f t="shared" ref="AB13:AB56" si="5">IFERROR(IF(Q13="Impacto",(M13-(+M13*T13)),IF(Q13="Probabilidad",M13,"")),"")</f>
        <v>0</v>
      </c>
      <c r="AC13" s="54" t="str">
        <f t="shared" ref="AC13:AC55" si="6">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Bajo</v>
      </c>
      <c r="AD13" s="57" t="s">
        <v>136</v>
      </c>
      <c r="AE13" s="238" t="s">
        <v>530</v>
      </c>
      <c r="AF13" s="233" t="s">
        <v>489</v>
      </c>
      <c r="AG13" s="234">
        <v>46022</v>
      </c>
      <c r="AH13" s="219" t="s">
        <v>529</v>
      </c>
      <c r="AI13" s="58" t="s">
        <v>534</v>
      </c>
      <c r="AJ13" s="220" t="s">
        <v>41</v>
      </c>
      <c r="AK13" s="220"/>
      <c r="AL13" s="220"/>
      <c r="AM13" s="228" t="e">
        <f t="shared" ref="AM13:AM48" si="7">AK13/AL13</f>
        <v>#DIV/0!</v>
      </c>
      <c r="AN13" s="220"/>
      <c r="AO13" s="220"/>
      <c r="AP13" s="220"/>
      <c r="AQ13" s="220"/>
      <c r="AR13" s="228" t="e">
        <f t="shared" ref="AR13:AR48" si="8">AP13/AQ13</f>
        <v>#DIV/0!</v>
      </c>
      <c r="AS13" s="220"/>
      <c r="AT13" s="232"/>
      <c r="AU13" s="355"/>
      <c r="AV13" s="355"/>
      <c r="AW13" s="355"/>
      <c r="AX13" s="354"/>
      <c r="AY13" s="355"/>
      <c r="AZ13" s="355"/>
      <c r="BA13" s="8"/>
      <c r="BB13" s="8"/>
      <c r="BC13" s="8"/>
      <c r="BD13" s="8"/>
      <c r="BE13" s="8"/>
      <c r="BF13" s="8"/>
      <c r="BG13" s="8"/>
      <c r="BH13" s="8"/>
      <c r="BI13" s="8"/>
      <c r="BJ13" s="8"/>
      <c r="BK13" s="8"/>
      <c r="BL13" s="8"/>
      <c r="BM13" s="8"/>
      <c r="BN13" s="8"/>
      <c r="BO13" s="8"/>
      <c r="BP13" s="8"/>
    </row>
    <row r="14" spans="1:68" ht="199.5" customHeight="1">
      <c r="A14" s="290"/>
      <c r="B14" s="286"/>
      <c r="C14" s="292"/>
      <c r="D14" s="292"/>
      <c r="E14" s="294"/>
      <c r="F14" s="286"/>
      <c r="G14" s="286"/>
      <c r="H14" s="288"/>
      <c r="I14" s="310"/>
      <c r="J14" s="312"/>
      <c r="K14" s="310"/>
      <c r="L14" s="288"/>
      <c r="M14" s="310"/>
      <c r="N14" s="288"/>
      <c r="O14" s="208">
        <v>3</v>
      </c>
      <c r="P14" s="235" t="s">
        <v>487</v>
      </c>
      <c r="Q14" s="209" t="s">
        <v>4</v>
      </c>
      <c r="R14" s="210" t="s">
        <v>14</v>
      </c>
      <c r="S14" s="210" t="s">
        <v>9</v>
      </c>
      <c r="T14" s="211" t="str">
        <f t="shared" si="1"/>
        <v>40%</v>
      </c>
      <c r="U14" s="210" t="s">
        <v>19</v>
      </c>
      <c r="V14" s="210" t="s">
        <v>22</v>
      </c>
      <c r="W14" s="210" t="s">
        <v>119</v>
      </c>
      <c r="X14" s="212">
        <v>0.12959999999999999</v>
      </c>
      <c r="Y14" s="54" t="str">
        <f t="shared" si="2"/>
        <v>Muy Baja</v>
      </c>
      <c r="Z14" s="207">
        <f>+X14</f>
        <v>0.12959999999999999</v>
      </c>
      <c r="AA14" s="54" t="str">
        <f t="shared" si="4"/>
        <v>Leve</v>
      </c>
      <c r="AB14" s="207">
        <f t="shared" si="5"/>
        <v>0</v>
      </c>
      <c r="AC14" s="54" t="str">
        <f t="shared" si="6"/>
        <v>Bajo</v>
      </c>
      <c r="AD14" s="57" t="s">
        <v>136</v>
      </c>
      <c r="AE14" s="238" t="s">
        <v>549</v>
      </c>
      <c r="AF14" s="233" t="s">
        <v>490</v>
      </c>
      <c r="AG14" s="234">
        <v>46022</v>
      </c>
      <c r="AH14" s="219" t="s">
        <v>529</v>
      </c>
      <c r="AI14" s="58" t="s">
        <v>535</v>
      </c>
      <c r="AJ14" s="220" t="s">
        <v>41</v>
      </c>
      <c r="AK14" s="220"/>
      <c r="AL14" s="220"/>
      <c r="AM14" s="228" t="e">
        <f t="shared" si="7"/>
        <v>#DIV/0!</v>
      </c>
      <c r="AN14" s="220"/>
      <c r="AO14" s="220"/>
      <c r="AP14" s="220"/>
      <c r="AQ14" s="220"/>
      <c r="AR14" s="228" t="e">
        <f t="shared" si="8"/>
        <v>#DIV/0!</v>
      </c>
      <c r="AS14" s="220"/>
      <c r="AT14" s="232"/>
      <c r="AU14" s="353"/>
      <c r="AV14" s="353"/>
      <c r="AW14" s="353"/>
      <c r="AX14" s="356"/>
      <c r="AY14" s="357"/>
      <c r="AZ14" s="357"/>
      <c r="BA14" s="8"/>
      <c r="BB14" s="8"/>
      <c r="BC14" s="8"/>
      <c r="BD14" s="8"/>
      <c r="BE14" s="8"/>
      <c r="BF14" s="8"/>
      <c r="BG14" s="8"/>
      <c r="BH14" s="8"/>
      <c r="BI14" s="8"/>
      <c r="BJ14" s="8"/>
      <c r="BK14" s="8"/>
      <c r="BL14" s="8"/>
      <c r="BM14" s="8"/>
      <c r="BN14" s="8"/>
      <c r="BO14" s="8"/>
      <c r="BP14" s="8"/>
    </row>
    <row r="15" spans="1:68" ht="25.5" hidden="1" customHeight="1">
      <c r="A15" s="290"/>
      <c r="B15" s="286"/>
      <c r="C15" s="292"/>
      <c r="D15" s="292"/>
      <c r="E15" s="294"/>
      <c r="F15" s="286"/>
      <c r="G15" s="286"/>
      <c r="H15" s="288"/>
      <c r="I15" s="310"/>
      <c r="J15" s="312"/>
      <c r="K15" s="310"/>
      <c r="L15" s="288"/>
      <c r="M15" s="310"/>
      <c r="N15" s="288"/>
      <c r="O15" s="208">
        <v>4</v>
      </c>
      <c r="P15" s="235"/>
      <c r="Q15" s="209"/>
      <c r="R15" s="210"/>
      <c r="S15" s="210"/>
      <c r="T15" s="211" t="str">
        <f t="shared" si="1"/>
        <v/>
      </c>
      <c r="U15" s="210"/>
      <c r="V15" s="210"/>
      <c r="W15" s="210"/>
      <c r="X15" s="212"/>
      <c r="Y15" s="54" t="str">
        <f t="shared" si="2"/>
        <v/>
      </c>
      <c r="Z15" s="207"/>
      <c r="AA15" s="54" t="str">
        <f t="shared" si="4"/>
        <v/>
      </c>
      <c r="AB15" s="207" t="str">
        <f t="shared" si="5"/>
        <v/>
      </c>
      <c r="AC15" s="54" t="str">
        <f t="shared" si="6"/>
        <v/>
      </c>
      <c r="AD15" s="57"/>
      <c r="AE15" s="238"/>
      <c r="AF15" s="58"/>
      <c r="AG15" s="234"/>
      <c r="AH15" s="219"/>
      <c r="AI15" s="58"/>
      <c r="AJ15" s="220"/>
      <c r="AK15" s="220"/>
      <c r="AL15" s="220"/>
      <c r="AM15" s="228"/>
      <c r="AN15" s="220"/>
      <c r="AO15" s="220"/>
      <c r="AP15" s="220"/>
      <c r="AQ15" s="220"/>
      <c r="AR15" s="228" t="e">
        <f t="shared" si="8"/>
        <v>#DIV/0!</v>
      </c>
      <c r="AS15" s="220"/>
      <c r="AT15" s="220"/>
      <c r="AU15" s="8"/>
      <c r="AV15" s="8"/>
      <c r="AW15" s="8"/>
      <c r="AX15" s="8"/>
      <c r="AY15" s="8"/>
      <c r="AZ15" s="8"/>
      <c r="BA15" s="8"/>
      <c r="BB15" s="8"/>
      <c r="BC15" s="8"/>
      <c r="BD15" s="8"/>
      <c r="BE15" s="8"/>
      <c r="BF15" s="8"/>
      <c r="BG15" s="8"/>
      <c r="BH15" s="8"/>
      <c r="BI15" s="8"/>
      <c r="BJ15" s="8"/>
      <c r="BK15" s="8"/>
      <c r="BL15" s="8"/>
      <c r="BM15" s="8"/>
      <c r="BN15" s="8"/>
      <c r="BO15" s="8"/>
      <c r="BP15" s="8"/>
    </row>
    <row r="16" spans="1:68" ht="25.5" hidden="1" customHeight="1">
      <c r="A16" s="290"/>
      <c r="B16" s="286"/>
      <c r="C16" s="292"/>
      <c r="D16" s="292"/>
      <c r="E16" s="294"/>
      <c r="F16" s="286"/>
      <c r="G16" s="286"/>
      <c r="H16" s="288"/>
      <c r="I16" s="310"/>
      <c r="J16" s="312"/>
      <c r="K16" s="310"/>
      <c r="L16" s="288"/>
      <c r="M16" s="310"/>
      <c r="N16" s="288"/>
      <c r="O16" s="208">
        <v>5</v>
      </c>
      <c r="P16" s="235"/>
      <c r="Q16" s="209"/>
      <c r="R16" s="210"/>
      <c r="S16" s="210"/>
      <c r="T16" s="211" t="str">
        <f t="shared" si="1"/>
        <v/>
      </c>
      <c r="U16" s="210"/>
      <c r="V16" s="210"/>
      <c r="W16" s="210"/>
      <c r="X16" s="212"/>
      <c r="Y16" s="54" t="str">
        <f t="shared" si="2"/>
        <v/>
      </c>
      <c r="Z16" s="207"/>
      <c r="AA16" s="54" t="str">
        <f t="shared" si="4"/>
        <v/>
      </c>
      <c r="AB16" s="207" t="str">
        <f t="shared" si="5"/>
        <v/>
      </c>
      <c r="AC16" s="54" t="str">
        <f t="shared" si="6"/>
        <v/>
      </c>
      <c r="AD16" s="57"/>
      <c r="AE16" s="238"/>
      <c r="AF16" s="58"/>
      <c r="AG16" s="234"/>
      <c r="AH16" s="219"/>
      <c r="AI16" s="58"/>
      <c r="AJ16" s="220"/>
      <c r="AK16" s="220"/>
      <c r="AL16" s="220"/>
      <c r="AM16" s="228"/>
      <c r="AN16" s="220"/>
      <c r="AO16" s="220"/>
      <c r="AP16" s="220"/>
      <c r="AQ16" s="220"/>
      <c r="AR16" s="228" t="e">
        <f t="shared" si="8"/>
        <v>#DIV/0!</v>
      </c>
      <c r="AS16" s="220"/>
      <c r="AT16" s="220"/>
      <c r="AU16" s="8"/>
      <c r="AV16" s="8"/>
      <c r="AW16" s="8"/>
      <c r="AX16" s="8"/>
      <c r="AY16" s="8"/>
      <c r="AZ16" s="8"/>
      <c r="BA16" s="8"/>
      <c r="BB16" s="8"/>
      <c r="BC16" s="8"/>
      <c r="BD16" s="8"/>
      <c r="BE16" s="8"/>
      <c r="BF16" s="8"/>
      <c r="BG16" s="8"/>
      <c r="BH16" s="8"/>
      <c r="BI16" s="8"/>
      <c r="BJ16" s="8"/>
      <c r="BK16" s="8"/>
      <c r="BL16" s="8"/>
      <c r="BM16" s="8"/>
      <c r="BN16" s="8"/>
      <c r="BO16" s="8"/>
      <c r="BP16" s="8"/>
    </row>
    <row r="17" spans="1:68" ht="25.5" hidden="1" customHeight="1">
      <c r="A17" s="290"/>
      <c r="B17" s="286"/>
      <c r="C17" s="292"/>
      <c r="D17" s="292"/>
      <c r="E17" s="294"/>
      <c r="F17" s="286"/>
      <c r="G17" s="286"/>
      <c r="H17" s="288"/>
      <c r="I17" s="310"/>
      <c r="J17" s="313"/>
      <c r="K17" s="310">
        <f ca="1">IF(NOT(ISERROR(MATCH(J17,_xlfn.ANCHORARRAY(#REF!),0))),#REF!&amp;"Por favor no seleccionar los criterios de impacto",J17)</f>
        <v>0</v>
      </c>
      <c r="L17" s="288"/>
      <c r="M17" s="310"/>
      <c r="N17" s="288"/>
      <c r="O17" s="208">
        <v>6</v>
      </c>
      <c r="P17" s="235"/>
      <c r="Q17" s="209"/>
      <c r="R17" s="210"/>
      <c r="S17" s="210"/>
      <c r="T17" s="211" t="str">
        <f t="shared" si="1"/>
        <v/>
      </c>
      <c r="U17" s="210"/>
      <c r="V17" s="210"/>
      <c r="W17" s="210"/>
      <c r="X17" s="212"/>
      <c r="Y17" s="54" t="str">
        <f t="shared" si="2"/>
        <v/>
      </c>
      <c r="Z17" s="207"/>
      <c r="AA17" s="54" t="str">
        <f t="shared" si="4"/>
        <v/>
      </c>
      <c r="AB17" s="207" t="str">
        <f t="shared" si="5"/>
        <v/>
      </c>
      <c r="AC17" s="54" t="str">
        <f t="shared" si="6"/>
        <v/>
      </c>
      <c r="AD17" s="57"/>
      <c r="AE17" s="238"/>
      <c r="AF17" s="58"/>
      <c r="AG17" s="234"/>
      <c r="AH17" s="219"/>
      <c r="AI17" s="58"/>
      <c r="AJ17" s="220"/>
      <c r="AK17" s="220"/>
      <c r="AL17" s="220"/>
      <c r="AM17" s="228"/>
      <c r="AN17" s="220"/>
      <c r="AO17" s="220"/>
      <c r="AP17" s="220"/>
      <c r="AQ17" s="220"/>
      <c r="AR17" s="228" t="e">
        <f t="shared" si="8"/>
        <v>#DIV/0!</v>
      </c>
      <c r="AS17" s="220"/>
      <c r="AT17" s="220"/>
      <c r="AU17" s="8"/>
      <c r="AV17" s="8"/>
      <c r="AW17" s="8"/>
      <c r="AX17" s="8"/>
      <c r="AY17" s="8"/>
      <c r="AZ17" s="8"/>
      <c r="BA17" s="8"/>
      <c r="BB17" s="8"/>
      <c r="BC17" s="8"/>
      <c r="BD17" s="8"/>
      <c r="BE17" s="8"/>
      <c r="BF17" s="8"/>
      <c r="BG17" s="8"/>
      <c r="BH17" s="8"/>
      <c r="BI17" s="8"/>
      <c r="BJ17" s="8"/>
      <c r="BK17" s="8"/>
      <c r="BL17" s="8"/>
      <c r="BM17" s="8"/>
      <c r="BN17" s="8"/>
      <c r="BO17" s="8"/>
      <c r="BP17" s="8"/>
    </row>
    <row r="18" spans="1:68" ht="240" customHeight="1">
      <c r="A18" s="289">
        <v>2</v>
      </c>
      <c r="B18" s="285" t="s">
        <v>134</v>
      </c>
      <c r="C18" s="291" t="s">
        <v>287</v>
      </c>
      <c r="D18" s="291" t="s">
        <v>290</v>
      </c>
      <c r="E18" s="293" t="s">
        <v>500</v>
      </c>
      <c r="F18" s="285" t="s">
        <v>123</v>
      </c>
      <c r="G18" s="285">
        <v>365</v>
      </c>
      <c r="H18" s="287" t="str">
        <f>IF(G18&lt;=0,"",IF(G18&lt;=2,"Muy Baja",IF(G18&lt;=24,"Baja",IF(G18&lt;=500,"Media",IF(G18&lt;=5000,"Alta","Muy Alta")))))</f>
        <v>Media</v>
      </c>
      <c r="I18" s="309">
        <f>IF(H18="","",IF(H18="Muy Baja",0.2,IF(H18="Baja",0.4,IF(H18="Media",0.6,IF(H18="Alta",0.8,IF(H18="Muy Alta",1,))))))</f>
        <v>0.6</v>
      </c>
      <c r="J18" s="311" t="s">
        <v>155</v>
      </c>
      <c r="K18" s="309" t="str">
        <f>IF(NOT(ISERROR(MATCH(J18,'[1]Tabla Impacto'!$B$221:$B$223,0))),'[1]Tabla Impacto'!$F$223&amp;"Por favor no seleccionar los criterios de impacto(Afectación Económica o presupuestal y Pérdida Reputacional)",J18)</f>
        <v xml:space="preserve">     El riesgo afecta la imagen de de la entidad con efecto publicitario sostenido a nivel de sector administrativo, nivel departamental o municipal</v>
      </c>
      <c r="L18" s="287" t="str">
        <f>IF(OR(K18='[1]Tabla Impacto'!$C$11,K18='[1]Tabla Impacto'!$D$11),"Leve",IF(OR(K18='[1]Tabla Impacto'!$C$12,K18='[1]Tabla Impacto'!$D$12),"Menor",IF(OR(K18='[1]Tabla Impacto'!$C$13,K18='[1]Tabla Impacto'!$D$13),"Moderado",IF(OR(K18='[1]Tabla Impacto'!$C$14,K18='[1]Tabla Impacto'!$D$14),"Mayor",IF(OR(K18='[1]Tabla Impacto'!$C$15,K18='[1]Tabla Impacto'!$D$15),"Catastrófico","")))))</f>
        <v>Mayor</v>
      </c>
      <c r="M18" s="309">
        <f>IF(L18="","",IF(L18="Leve",0.2,IF(L18="Menor",0.4,IF(L18="Moderado",0.6,IF(L18="Mayor",0.8,IF(L18="Catastrófico",1,))))))</f>
        <v>0.8</v>
      </c>
      <c r="N18" s="287" t="str">
        <f>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Alto</v>
      </c>
      <c r="O18" s="208">
        <v>1</v>
      </c>
      <c r="P18" s="235" t="s">
        <v>557</v>
      </c>
      <c r="Q18" s="209" t="str">
        <f t="shared" ref="Q18" si="9">IF(OR(R18="Preventivo",R18="Detectivo"),"Probabilidad",IF(R18="Correctivo","Impacto",""))</f>
        <v>Probabilidad</v>
      </c>
      <c r="R18" s="210" t="s">
        <v>15</v>
      </c>
      <c r="S18" s="210" t="s">
        <v>9</v>
      </c>
      <c r="T18" s="211" t="str">
        <f t="shared" si="1"/>
        <v>30%</v>
      </c>
      <c r="U18" s="210" t="s">
        <v>19</v>
      </c>
      <c r="V18" s="210" t="s">
        <v>22</v>
      </c>
      <c r="W18" s="210" t="s">
        <v>119</v>
      </c>
      <c r="X18" s="212">
        <f>IFERROR(IF(Q18="Probabilidad",(I18-(+I18*T18)),IF(Q18="Impacto",I18,"")),"")</f>
        <v>0.42</v>
      </c>
      <c r="Y18" s="54" t="str">
        <f t="shared" si="2"/>
        <v>Media</v>
      </c>
      <c r="Z18" s="207">
        <f>+X18</f>
        <v>0.42</v>
      </c>
      <c r="AA18" s="54" t="str">
        <f t="shared" si="4"/>
        <v>Mayor</v>
      </c>
      <c r="AB18" s="207">
        <f t="shared" si="5"/>
        <v>0.8</v>
      </c>
      <c r="AC18" s="54" t="str">
        <f t="shared" si="6"/>
        <v>Alto</v>
      </c>
      <c r="AD18" s="57" t="s">
        <v>136</v>
      </c>
      <c r="AE18" s="238" t="s">
        <v>501</v>
      </c>
      <c r="AF18" s="233" t="s">
        <v>502</v>
      </c>
      <c r="AG18" s="234">
        <v>46022</v>
      </c>
      <c r="AH18" s="219" t="s">
        <v>529</v>
      </c>
      <c r="AI18" s="58" t="s">
        <v>536</v>
      </c>
      <c r="AJ18" s="220" t="s">
        <v>41</v>
      </c>
      <c r="AK18" s="220"/>
      <c r="AL18" s="220"/>
      <c r="AM18" s="228" t="e">
        <f t="shared" si="7"/>
        <v>#DIV/0!</v>
      </c>
      <c r="AN18" s="220"/>
      <c r="AO18" s="220"/>
      <c r="AP18" s="220"/>
      <c r="AQ18" s="220"/>
      <c r="AR18" s="228" t="e">
        <f t="shared" si="8"/>
        <v>#DIV/0!</v>
      </c>
      <c r="AS18" s="220"/>
      <c r="AT18" s="232"/>
      <c r="AU18" s="355"/>
      <c r="AV18" s="355"/>
      <c r="AW18" s="355"/>
      <c r="AX18" s="356"/>
      <c r="AY18" s="356"/>
      <c r="AZ18" s="356"/>
      <c r="BA18" s="8"/>
      <c r="BB18" s="8"/>
      <c r="BC18" s="8"/>
      <c r="BD18" s="8"/>
      <c r="BE18" s="8"/>
      <c r="BF18" s="8"/>
      <c r="BG18" s="8"/>
      <c r="BH18" s="8"/>
      <c r="BI18" s="8"/>
      <c r="BJ18" s="8"/>
      <c r="BK18" s="8"/>
      <c r="BL18" s="8"/>
      <c r="BM18" s="8"/>
      <c r="BN18" s="8"/>
      <c r="BO18" s="8"/>
      <c r="BP18" s="8"/>
    </row>
    <row r="19" spans="1:68" ht="151.5" customHeight="1">
      <c r="A19" s="290"/>
      <c r="B19" s="286"/>
      <c r="C19" s="292"/>
      <c r="D19" s="292"/>
      <c r="E19" s="294"/>
      <c r="F19" s="286"/>
      <c r="G19" s="286"/>
      <c r="H19" s="288"/>
      <c r="I19" s="310"/>
      <c r="J19" s="312"/>
      <c r="K19" s="310"/>
      <c r="L19" s="288"/>
      <c r="M19" s="310"/>
      <c r="N19" s="288"/>
      <c r="O19" s="208">
        <v>2</v>
      </c>
      <c r="P19" s="235" t="s">
        <v>558</v>
      </c>
      <c r="Q19" s="209" t="s">
        <v>4</v>
      </c>
      <c r="R19" s="210" t="s">
        <v>14</v>
      </c>
      <c r="S19" s="210" t="s">
        <v>9</v>
      </c>
      <c r="T19" s="211" t="str">
        <f t="shared" si="1"/>
        <v>40%</v>
      </c>
      <c r="U19" s="210" t="s">
        <v>19</v>
      </c>
      <c r="V19" s="210" t="s">
        <v>22</v>
      </c>
      <c r="W19" s="210" t="s">
        <v>119</v>
      </c>
      <c r="X19" s="212">
        <v>0.252</v>
      </c>
      <c r="Y19" s="54" t="str">
        <f t="shared" si="2"/>
        <v>Baja</v>
      </c>
      <c r="Z19" s="207">
        <f>+X19</f>
        <v>0.252</v>
      </c>
      <c r="AA19" s="54" t="str">
        <f t="shared" si="4"/>
        <v>Leve</v>
      </c>
      <c r="AB19" s="207">
        <f t="shared" si="5"/>
        <v>0</v>
      </c>
      <c r="AC19" s="54" t="str">
        <f t="shared" si="6"/>
        <v>Bajo</v>
      </c>
      <c r="AD19" s="57" t="s">
        <v>136</v>
      </c>
      <c r="AE19" s="238" t="s">
        <v>552</v>
      </c>
      <c r="AF19" s="233" t="s">
        <v>502</v>
      </c>
      <c r="AG19" s="234">
        <v>46022</v>
      </c>
      <c r="AH19" s="219" t="s">
        <v>529</v>
      </c>
      <c r="AI19" s="58" t="s">
        <v>536</v>
      </c>
      <c r="AJ19" s="220" t="s">
        <v>41</v>
      </c>
      <c r="AK19" s="220"/>
      <c r="AL19" s="220"/>
      <c r="AM19" s="228" t="e">
        <f t="shared" si="7"/>
        <v>#DIV/0!</v>
      </c>
      <c r="AN19" s="220"/>
      <c r="AO19" s="220"/>
      <c r="AP19" s="220"/>
      <c r="AQ19" s="220"/>
      <c r="AR19" s="228" t="e">
        <f t="shared" si="8"/>
        <v>#DIV/0!</v>
      </c>
      <c r="AS19" s="220"/>
      <c r="AT19" s="232"/>
      <c r="AU19" s="362"/>
      <c r="AV19" s="362"/>
      <c r="AW19" s="362"/>
      <c r="AX19" s="356"/>
      <c r="AY19" s="356"/>
      <c r="AZ19" s="356"/>
      <c r="BA19" s="8"/>
      <c r="BB19" s="8"/>
      <c r="BC19" s="8"/>
      <c r="BD19" s="8"/>
      <c r="BE19" s="8"/>
      <c r="BF19" s="8"/>
      <c r="BG19" s="8"/>
      <c r="BH19" s="8"/>
      <c r="BI19" s="8"/>
      <c r="BJ19" s="8"/>
      <c r="BK19" s="8"/>
      <c r="BL19" s="8"/>
      <c r="BM19" s="8"/>
      <c r="BN19" s="8"/>
      <c r="BO19" s="8"/>
      <c r="BP19" s="8"/>
    </row>
    <row r="20" spans="1:68" ht="26.25" hidden="1" customHeight="1">
      <c r="A20" s="290"/>
      <c r="B20" s="286"/>
      <c r="C20" s="292"/>
      <c r="D20" s="292"/>
      <c r="E20" s="294"/>
      <c r="F20" s="286"/>
      <c r="G20" s="286"/>
      <c r="H20" s="288"/>
      <c r="I20" s="310"/>
      <c r="J20" s="312"/>
      <c r="K20" s="310"/>
      <c r="L20" s="288"/>
      <c r="M20" s="310"/>
      <c r="N20" s="288"/>
      <c r="O20" s="208">
        <v>3</v>
      </c>
      <c r="P20" s="235"/>
      <c r="Q20" s="209"/>
      <c r="R20" s="210"/>
      <c r="S20" s="210"/>
      <c r="T20" s="211" t="str">
        <f t="shared" si="1"/>
        <v/>
      </c>
      <c r="U20" s="210"/>
      <c r="V20" s="210"/>
      <c r="W20" s="210"/>
      <c r="X20" s="212"/>
      <c r="Y20" s="54" t="str">
        <f t="shared" si="2"/>
        <v/>
      </c>
      <c r="Z20" s="207"/>
      <c r="AA20" s="54" t="str">
        <f t="shared" si="4"/>
        <v/>
      </c>
      <c r="AB20" s="207" t="str">
        <f t="shared" si="5"/>
        <v/>
      </c>
      <c r="AC20" s="54" t="str">
        <f t="shared" si="6"/>
        <v/>
      </c>
      <c r="AD20" s="57"/>
      <c r="AE20" s="238"/>
      <c r="AF20" s="58"/>
      <c r="AG20" s="234">
        <v>45291</v>
      </c>
      <c r="AH20" s="219" t="s">
        <v>529</v>
      </c>
      <c r="AI20" s="58" t="s">
        <v>531</v>
      </c>
      <c r="AJ20" s="220"/>
      <c r="AK20" s="220"/>
      <c r="AL20" s="220"/>
      <c r="AM20" s="228" t="e">
        <f t="shared" si="7"/>
        <v>#DIV/0!</v>
      </c>
      <c r="AN20" s="220"/>
      <c r="AO20" s="220"/>
      <c r="AP20" s="220"/>
      <c r="AQ20" s="220"/>
      <c r="AR20" s="228" t="e">
        <f t="shared" si="8"/>
        <v>#DIV/0!</v>
      </c>
      <c r="AS20" s="220"/>
      <c r="AT20" s="220"/>
      <c r="AU20" s="8"/>
      <c r="AV20" s="8"/>
      <c r="AW20" s="8"/>
      <c r="AX20" s="8"/>
      <c r="AY20" s="8"/>
      <c r="AZ20" s="8"/>
      <c r="BA20" s="8"/>
      <c r="BB20" s="8"/>
      <c r="BC20" s="8"/>
      <c r="BD20" s="8"/>
      <c r="BE20" s="8"/>
      <c r="BF20" s="8"/>
      <c r="BG20" s="8"/>
      <c r="BH20" s="8"/>
      <c r="BI20" s="8"/>
      <c r="BJ20" s="8"/>
      <c r="BK20" s="8"/>
      <c r="BL20" s="8"/>
      <c r="BM20" s="8"/>
      <c r="BN20" s="8"/>
      <c r="BO20" s="8"/>
      <c r="BP20" s="8"/>
    </row>
    <row r="21" spans="1:68" ht="26.25" hidden="1" customHeight="1">
      <c r="A21" s="290"/>
      <c r="B21" s="286"/>
      <c r="C21" s="292"/>
      <c r="D21" s="292"/>
      <c r="E21" s="294"/>
      <c r="F21" s="286"/>
      <c r="G21" s="286"/>
      <c r="H21" s="288"/>
      <c r="I21" s="310"/>
      <c r="J21" s="312"/>
      <c r="K21" s="310"/>
      <c r="L21" s="288"/>
      <c r="M21" s="310"/>
      <c r="N21" s="288"/>
      <c r="O21" s="208">
        <v>4</v>
      </c>
      <c r="P21" s="235"/>
      <c r="Q21" s="209"/>
      <c r="R21" s="210"/>
      <c r="S21" s="210"/>
      <c r="T21" s="211" t="str">
        <f t="shared" si="1"/>
        <v/>
      </c>
      <c r="U21" s="210"/>
      <c r="V21" s="210"/>
      <c r="W21" s="210"/>
      <c r="X21" s="212"/>
      <c r="Y21" s="54" t="str">
        <f t="shared" si="2"/>
        <v/>
      </c>
      <c r="Z21" s="207"/>
      <c r="AA21" s="54" t="str">
        <f t="shared" si="4"/>
        <v/>
      </c>
      <c r="AB21" s="207" t="str">
        <f t="shared" si="5"/>
        <v/>
      </c>
      <c r="AC21" s="54" t="str">
        <f t="shared" si="6"/>
        <v/>
      </c>
      <c r="AD21" s="57"/>
      <c r="AE21" s="238"/>
      <c r="AF21" s="58"/>
      <c r="AG21" s="234">
        <v>45291</v>
      </c>
      <c r="AH21" s="219" t="s">
        <v>529</v>
      </c>
      <c r="AI21" s="58" t="s">
        <v>531</v>
      </c>
      <c r="AJ21" s="220"/>
      <c r="AK21" s="220"/>
      <c r="AL21" s="220"/>
      <c r="AM21" s="228" t="e">
        <f t="shared" si="7"/>
        <v>#DIV/0!</v>
      </c>
      <c r="AN21" s="220"/>
      <c r="AO21" s="220"/>
      <c r="AP21" s="220"/>
      <c r="AQ21" s="220"/>
      <c r="AR21" s="228" t="e">
        <f t="shared" si="8"/>
        <v>#DIV/0!</v>
      </c>
      <c r="AS21" s="220"/>
      <c r="AT21" s="220"/>
      <c r="AU21" s="8"/>
      <c r="AV21" s="8"/>
      <c r="AW21" s="8"/>
      <c r="AX21" s="8"/>
      <c r="AY21" s="8"/>
      <c r="AZ21" s="8"/>
      <c r="BA21" s="8"/>
      <c r="BB21" s="8"/>
      <c r="BC21" s="8"/>
      <c r="BD21" s="8"/>
      <c r="BE21" s="8"/>
      <c r="BF21" s="8"/>
      <c r="BG21" s="8"/>
      <c r="BH21" s="8"/>
      <c r="BI21" s="8"/>
      <c r="BJ21" s="8"/>
      <c r="BK21" s="8"/>
      <c r="BL21" s="8"/>
      <c r="BM21" s="8"/>
      <c r="BN21" s="8"/>
      <c r="BO21" s="8"/>
      <c r="BP21" s="8"/>
    </row>
    <row r="22" spans="1:68" ht="26.25" hidden="1" customHeight="1">
      <c r="A22" s="290"/>
      <c r="B22" s="286"/>
      <c r="C22" s="292"/>
      <c r="D22" s="292"/>
      <c r="E22" s="294"/>
      <c r="F22" s="286"/>
      <c r="G22" s="286"/>
      <c r="H22" s="288"/>
      <c r="I22" s="310"/>
      <c r="J22" s="312"/>
      <c r="K22" s="310"/>
      <c r="L22" s="288"/>
      <c r="M22" s="310"/>
      <c r="N22" s="288"/>
      <c r="O22" s="208">
        <v>5</v>
      </c>
      <c r="P22" s="235"/>
      <c r="Q22" s="209"/>
      <c r="R22" s="210"/>
      <c r="S22" s="210"/>
      <c r="T22" s="211" t="str">
        <f t="shared" si="1"/>
        <v/>
      </c>
      <c r="U22" s="210"/>
      <c r="V22" s="210"/>
      <c r="W22" s="210"/>
      <c r="X22" s="212"/>
      <c r="Y22" s="54" t="str">
        <f t="shared" si="2"/>
        <v/>
      </c>
      <c r="Z22" s="207"/>
      <c r="AA22" s="54" t="str">
        <f t="shared" si="4"/>
        <v/>
      </c>
      <c r="AB22" s="207" t="str">
        <f t="shared" si="5"/>
        <v/>
      </c>
      <c r="AC22" s="54" t="str">
        <f t="shared" si="6"/>
        <v/>
      </c>
      <c r="AD22" s="57"/>
      <c r="AE22" s="238"/>
      <c r="AF22" s="58"/>
      <c r="AG22" s="234">
        <v>45291</v>
      </c>
      <c r="AH22" s="219" t="s">
        <v>529</v>
      </c>
      <c r="AI22" s="58" t="s">
        <v>531</v>
      </c>
      <c r="AJ22" s="220"/>
      <c r="AK22" s="220"/>
      <c r="AL22" s="220"/>
      <c r="AM22" s="228" t="e">
        <f t="shared" si="7"/>
        <v>#DIV/0!</v>
      </c>
      <c r="AN22" s="220"/>
      <c r="AO22" s="220"/>
      <c r="AP22" s="220"/>
      <c r="AQ22" s="220"/>
      <c r="AR22" s="228" t="e">
        <f t="shared" si="8"/>
        <v>#DIV/0!</v>
      </c>
      <c r="AS22" s="220"/>
      <c r="AT22" s="220"/>
      <c r="AU22" s="8"/>
      <c r="AV22" s="8"/>
      <c r="AW22" s="8"/>
      <c r="AX22" s="8"/>
      <c r="AY22" s="8"/>
      <c r="AZ22" s="8"/>
      <c r="BA22" s="8"/>
      <c r="BB22" s="8"/>
      <c r="BC22" s="8"/>
      <c r="BD22" s="8"/>
      <c r="BE22" s="8"/>
      <c r="BF22" s="8"/>
      <c r="BG22" s="8"/>
      <c r="BH22" s="8"/>
      <c r="BI22" s="8"/>
      <c r="BJ22" s="8"/>
      <c r="BK22" s="8"/>
      <c r="BL22" s="8"/>
      <c r="BM22" s="8"/>
      <c r="BN22" s="8"/>
      <c r="BO22" s="8"/>
      <c r="BP22" s="8"/>
    </row>
    <row r="23" spans="1:68" ht="26.25" hidden="1" customHeight="1">
      <c r="A23" s="290"/>
      <c r="B23" s="286"/>
      <c r="C23" s="292"/>
      <c r="D23" s="292"/>
      <c r="E23" s="294"/>
      <c r="F23" s="286"/>
      <c r="G23" s="286"/>
      <c r="H23" s="288"/>
      <c r="I23" s="310"/>
      <c r="J23" s="313"/>
      <c r="K23" s="310">
        <f ca="1">IF(NOT(ISERROR(MATCH(J23,_xlfn.ANCHORARRAY(E25),0))),#REF!&amp;"Por favor no seleccionar los criterios de impacto",J23)</f>
        <v>0</v>
      </c>
      <c r="L23" s="288"/>
      <c r="M23" s="310"/>
      <c r="N23" s="288"/>
      <c r="O23" s="208">
        <v>6</v>
      </c>
      <c r="P23" s="235"/>
      <c r="Q23" s="209"/>
      <c r="R23" s="210"/>
      <c r="S23" s="210"/>
      <c r="T23" s="211" t="str">
        <f t="shared" si="1"/>
        <v/>
      </c>
      <c r="U23" s="210"/>
      <c r="V23" s="210"/>
      <c r="W23" s="210"/>
      <c r="X23" s="212"/>
      <c r="Y23" s="54" t="str">
        <f t="shared" si="2"/>
        <v/>
      </c>
      <c r="Z23" s="207"/>
      <c r="AA23" s="54" t="str">
        <f t="shared" si="4"/>
        <v/>
      </c>
      <c r="AB23" s="207" t="str">
        <f t="shared" si="5"/>
        <v/>
      </c>
      <c r="AC23" s="54" t="str">
        <f t="shared" si="6"/>
        <v/>
      </c>
      <c r="AD23" s="57"/>
      <c r="AE23" s="238"/>
      <c r="AF23" s="58"/>
      <c r="AG23" s="234">
        <v>45291</v>
      </c>
      <c r="AH23" s="219" t="s">
        <v>529</v>
      </c>
      <c r="AI23" s="58" t="s">
        <v>531</v>
      </c>
      <c r="AJ23" s="220"/>
      <c r="AK23" s="220"/>
      <c r="AL23" s="220"/>
      <c r="AM23" s="228" t="e">
        <f t="shared" si="7"/>
        <v>#DIV/0!</v>
      </c>
      <c r="AN23" s="220"/>
      <c r="AO23" s="220"/>
      <c r="AP23" s="220"/>
      <c r="AQ23" s="220"/>
      <c r="AR23" s="228" t="e">
        <f t="shared" si="8"/>
        <v>#DIV/0!</v>
      </c>
      <c r="AS23" s="220"/>
      <c r="AT23" s="220"/>
      <c r="AU23" s="8"/>
      <c r="AV23" s="8"/>
      <c r="AW23" s="8"/>
      <c r="AX23" s="8"/>
      <c r="AY23" s="8"/>
      <c r="AZ23" s="8"/>
      <c r="BA23" s="8"/>
      <c r="BB23" s="8"/>
      <c r="BC23" s="8"/>
      <c r="BD23" s="8"/>
      <c r="BE23" s="8"/>
      <c r="BF23" s="8"/>
      <c r="BG23" s="8"/>
      <c r="BH23" s="8"/>
      <c r="BI23" s="8"/>
      <c r="BJ23" s="8"/>
      <c r="BK23" s="8"/>
      <c r="BL23" s="8"/>
      <c r="BM23" s="8"/>
      <c r="BN23" s="8"/>
      <c r="BO23" s="8"/>
      <c r="BP23" s="8"/>
    </row>
    <row r="24" spans="1:68" ht="288" customHeight="1">
      <c r="A24" s="321">
        <v>3</v>
      </c>
      <c r="B24" s="285" t="s">
        <v>132</v>
      </c>
      <c r="C24" s="291" t="s">
        <v>220</v>
      </c>
      <c r="D24" s="291" t="s">
        <v>228</v>
      </c>
      <c r="E24" s="293" t="s">
        <v>503</v>
      </c>
      <c r="F24" s="285" t="s">
        <v>123</v>
      </c>
      <c r="G24" s="327">
        <v>365</v>
      </c>
      <c r="H24" s="287" t="str">
        <f>IF(G24&lt;=0,"",IF(G24&lt;=2,"Muy Baja",IF(G24&lt;=24,"Baja",IF(G24&lt;=500,"Media",IF(G24&lt;=5000,"Alta","Muy Alta")))))</f>
        <v>Media</v>
      </c>
      <c r="I24" s="309">
        <f>IF(H24="","",IF(H24="Muy Baja",0.2,IF(H24="Baja",0.4,IF(H24="Media",0.6,IF(H24="Alta",0.8,IF(H24="Muy Alta",1,))))))</f>
        <v>0.6</v>
      </c>
      <c r="J24" s="311" t="s">
        <v>155</v>
      </c>
      <c r="K24" s="309" t="str">
        <f ca="1">IF(NOT(ISERROR(MATCH(J24,'Tabla Impacto'!$B$221:$B$223,0))),'Tabla Impacto'!$F$223&amp;"Por favor no seleccionar los criterios de impacto(Afectación Económica o presupuestal y Pérdida Reputacional)",J24)</f>
        <v xml:space="preserve">     El riesgo afecta la imagen de de la entidad con efecto publicitario sostenido a nivel de sector administrativo, nivel departamental o municipal</v>
      </c>
      <c r="L24" s="287" t="str">
        <f ca="1">IF(OR(K24='Tabla Impacto'!$C$11,K24='Tabla Impacto'!$D$11),"Leve",IF(OR(K24='Tabla Impacto'!$C$12,K24='Tabla Impacto'!$D$12),"Menor",IF(OR(K24='Tabla Impacto'!$C$13,K24='Tabla Impacto'!$D$13),"Moderado",IF(OR(K24='Tabla Impacto'!$C$14,K24='Tabla Impacto'!$D$14),"Mayor",IF(OR(K24='Tabla Impacto'!$C$15,K24='Tabla Impacto'!$D$15),"Catastrófico","")))))</f>
        <v>Mayor</v>
      </c>
      <c r="M24" s="309">
        <f ca="1">IF(L24="","",IF(L24="Leve",0.2,IF(L24="Menor",0.4,IF(L24="Moderado",0.6,IF(L24="Mayor",0.8,IF(L24="Catastrófico",1,))))))</f>
        <v>0.8</v>
      </c>
      <c r="N24" s="332" t="str">
        <f ca="1">IF(OR(AND(H24="Muy Baja",L24="Leve"),AND(H24="Muy Baja",L24="Menor"),AND(H24="Baja",L24="Leve")),"Bajo",IF(OR(AND(H24="Muy baja",L24="Moderado"),AND(H24="Baja",L24="Menor"),AND(H24="Baja",L24="Moderado"),AND(H24="Media",L24="Leve"),AND(H24="Media",L24="Menor"),AND(H24="Media",L24="Moderado"),AND(H24="Alta",L24="Leve"),AND(H24="Alta",L24="Menor")),"Moderado",IF(OR(AND(H24="Muy Baja",L24="Mayor"),AND(H24="Baja",L24="Mayor"),AND(H24="Media",L24="Mayor"),AND(H24="Alta",L24="Moderado"),AND(H24="Alta",L24="Mayor"),AND(H24="Muy Alta",L24="Leve"),AND(H24="Muy Alta",L24="Menor"),AND(H24="Muy Alta",L24="Moderado"),AND(H24="Muy Alta",L24="Mayor")),"Alto",IF(OR(AND(H24="Muy Baja",L24="Catastrófico"),AND(H24="Baja",L24="Catastrófico"),AND(H24="Media",L24="Catastrófico"),AND(H24="Alta",L24="Catastrófico"),AND(H24="Muy Alta",L24="Catastrófico")),"Extremo",""))))</f>
        <v>Alto</v>
      </c>
      <c r="O24" s="6">
        <v>1</v>
      </c>
      <c r="P24" s="235" t="s">
        <v>559</v>
      </c>
      <c r="Q24" s="51" t="s">
        <v>4</v>
      </c>
      <c r="R24" s="52" t="s">
        <v>14</v>
      </c>
      <c r="S24" s="52" t="s">
        <v>9</v>
      </c>
      <c r="T24" s="211" t="str">
        <f t="shared" si="1"/>
        <v>40%</v>
      </c>
      <c r="U24" s="52" t="s">
        <v>19</v>
      </c>
      <c r="V24" s="52" t="s">
        <v>22</v>
      </c>
      <c r="W24" s="52" t="s">
        <v>119</v>
      </c>
      <c r="X24" s="24">
        <v>0.36</v>
      </c>
      <c r="Y24" s="54" t="str">
        <f t="shared" si="2"/>
        <v>Baja</v>
      </c>
      <c r="Z24" s="207">
        <f t="shared" ref="Z24" si="10">+X24</f>
        <v>0.36</v>
      </c>
      <c r="AA24" s="54" t="str">
        <f t="shared" ca="1" si="4"/>
        <v>Mayor</v>
      </c>
      <c r="AB24" s="207">
        <f t="shared" ca="1" si="5"/>
        <v>0.8</v>
      </c>
      <c r="AC24" s="54" t="str">
        <f t="shared" ca="1" si="6"/>
        <v>Alto</v>
      </c>
      <c r="AD24" s="57" t="s">
        <v>136</v>
      </c>
      <c r="AE24" s="213" t="s">
        <v>548</v>
      </c>
      <c r="AF24" s="233" t="s">
        <v>504</v>
      </c>
      <c r="AG24" s="234">
        <v>46022</v>
      </c>
      <c r="AH24" s="219" t="s">
        <v>529</v>
      </c>
      <c r="AI24" s="58" t="s">
        <v>537</v>
      </c>
      <c r="AJ24" s="221" t="s">
        <v>41</v>
      </c>
      <c r="AK24" s="220"/>
      <c r="AL24" s="220"/>
      <c r="AM24" s="228" t="e">
        <f t="shared" si="7"/>
        <v>#DIV/0!</v>
      </c>
      <c r="AN24" s="220"/>
      <c r="AO24" s="220"/>
      <c r="AP24" s="220"/>
      <c r="AQ24" s="220"/>
      <c r="AR24" s="228" t="e">
        <f t="shared" si="8"/>
        <v>#DIV/0!</v>
      </c>
      <c r="AS24" s="220"/>
      <c r="AT24" s="232"/>
      <c r="AU24" s="355"/>
      <c r="AV24" s="355"/>
      <c r="AW24" s="355"/>
      <c r="AX24" s="354"/>
      <c r="AY24" s="355"/>
      <c r="AZ24" s="355"/>
      <c r="BA24" s="8"/>
      <c r="BB24" s="8"/>
      <c r="BC24" s="8"/>
      <c r="BD24" s="8"/>
      <c r="BE24" s="8"/>
      <c r="BF24" s="8"/>
      <c r="BG24" s="8"/>
      <c r="BH24" s="8"/>
      <c r="BI24" s="8"/>
      <c r="BJ24" s="8"/>
      <c r="BK24" s="8"/>
      <c r="BL24" s="8"/>
      <c r="BM24" s="8"/>
      <c r="BN24" s="8"/>
      <c r="BO24" s="8"/>
      <c r="BP24" s="8"/>
    </row>
    <row r="25" spans="1:68" ht="28.5" hidden="1" customHeight="1">
      <c r="A25" s="322"/>
      <c r="B25" s="286"/>
      <c r="C25" s="292"/>
      <c r="D25" s="292"/>
      <c r="E25" s="294"/>
      <c r="F25" s="286"/>
      <c r="G25" s="328"/>
      <c r="H25" s="288"/>
      <c r="I25" s="310"/>
      <c r="J25" s="312"/>
      <c r="K25" s="310">
        <f t="shared" ref="K25:K29" ca="1" si="11">IF(NOT(ISERROR(MATCH(J25,_xlfn.ANCHORARRAY(E36),0))),I38&amp;"Por favor no seleccionar los criterios de impacto",J25)</f>
        <v>0</v>
      </c>
      <c r="L25" s="288"/>
      <c r="M25" s="310"/>
      <c r="N25" s="333"/>
      <c r="O25" s="6">
        <v>2</v>
      </c>
      <c r="P25" s="235"/>
      <c r="Q25" s="51" t="str">
        <f>IF(OR(R25="Preventivo",R25="Detectivo"),"Probabilidad",IF(R25="Correctivo","Impacto",""))</f>
        <v/>
      </c>
      <c r="R25" s="52"/>
      <c r="S25" s="52"/>
      <c r="T25" s="211" t="str">
        <f t="shared" si="1"/>
        <v/>
      </c>
      <c r="U25" s="52"/>
      <c r="V25" s="52"/>
      <c r="W25" s="52"/>
      <c r="X25" s="31" t="str">
        <f>IFERROR(IF(AND(Q24="Probabilidad",Q25="Probabilidad"),(Z24-(+Z24*T25)),IF(Q25="Probabilidad",(I24-(+I24*T25)),IF(Q25="Impacto",Z24,""))),"")</f>
        <v/>
      </c>
      <c r="Y25" s="54" t="str">
        <f t="shared" si="2"/>
        <v/>
      </c>
      <c r="Z25" s="55" t="str">
        <f t="shared" ref="Z25:Z29" si="12">+X25</f>
        <v/>
      </c>
      <c r="AA25" s="54" t="str">
        <f t="shared" si="4"/>
        <v/>
      </c>
      <c r="AB25" s="207" t="str">
        <f t="shared" si="5"/>
        <v/>
      </c>
      <c r="AC25" s="54" t="str">
        <f t="shared" si="6"/>
        <v/>
      </c>
      <c r="AD25" s="57"/>
      <c r="AE25" s="213"/>
      <c r="AF25" s="48"/>
      <c r="AG25" s="234">
        <v>45291</v>
      </c>
      <c r="AH25" s="219" t="s">
        <v>529</v>
      </c>
      <c r="AI25" s="58" t="s">
        <v>532</v>
      </c>
      <c r="AJ25" s="221"/>
      <c r="AK25" s="220"/>
      <c r="AL25" s="220"/>
      <c r="AM25" s="228" t="e">
        <f t="shared" si="7"/>
        <v>#DIV/0!</v>
      </c>
      <c r="AN25" s="220"/>
      <c r="AO25" s="220"/>
      <c r="AP25" s="220"/>
      <c r="AQ25" s="220"/>
      <c r="AR25" s="228" t="e">
        <f t="shared" si="8"/>
        <v>#DIV/0!</v>
      </c>
      <c r="AS25" s="220"/>
      <c r="AT25" s="220"/>
      <c r="AU25" s="8"/>
      <c r="AV25" s="8"/>
      <c r="AW25" s="8"/>
      <c r="AX25" s="8"/>
      <c r="AY25" s="8"/>
      <c r="AZ25" s="8"/>
      <c r="BA25" s="8"/>
      <c r="BB25" s="8"/>
      <c r="BC25" s="8"/>
      <c r="BD25" s="8"/>
      <c r="BE25" s="8"/>
      <c r="BF25" s="8"/>
      <c r="BG25" s="8"/>
      <c r="BH25" s="8"/>
      <c r="BI25" s="8"/>
      <c r="BJ25" s="8"/>
      <c r="BK25" s="8"/>
      <c r="BL25" s="8"/>
      <c r="BM25" s="8"/>
      <c r="BN25" s="8"/>
      <c r="BO25" s="8"/>
      <c r="BP25" s="8"/>
    </row>
    <row r="26" spans="1:68" ht="28.5" hidden="1" customHeight="1">
      <c r="A26" s="322"/>
      <c r="B26" s="286"/>
      <c r="C26" s="292"/>
      <c r="D26" s="292"/>
      <c r="E26" s="294"/>
      <c r="F26" s="286"/>
      <c r="G26" s="328"/>
      <c r="H26" s="288"/>
      <c r="I26" s="310"/>
      <c r="J26" s="312"/>
      <c r="K26" s="310">
        <f t="shared" ca="1" si="11"/>
        <v>0</v>
      </c>
      <c r="L26" s="288"/>
      <c r="M26" s="310"/>
      <c r="N26" s="333"/>
      <c r="O26" s="6">
        <v>3</v>
      </c>
      <c r="P26" s="236"/>
      <c r="Q26" s="51" t="str">
        <f>IF(OR(R26="Preventivo",R26="Detectivo"),"Probabilidad",IF(R26="Correctivo","Impacto",""))</f>
        <v/>
      </c>
      <c r="R26" s="52"/>
      <c r="S26" s="52"/>
      <c r="T26" s="211" t="str">
        <f t="shared" si="1"/>
        <v/>
      </c>
      <c r="U26" s="52"/>
      <c r="V26" s="52"/>
      <c r="W26" s="52"/>
      <c r="X26" s="24" t="str">
        <f>IFERROR(IF(AND(Q25="Probabilidad",Q26="Probabilidad"),(Z25-(+Z25*T26)),IF(AND(Q25="Impacto",Q26="Probabilidad"),(Z24-(+Z24*T26)),IF(Q26="Impacto",Z25,""))),"")</f>
        <v/>
      </c>
      <c r="Y26" s="54" t="str">
        <f t="shared" si="2"/>
        <v/>
      </c>
      <c r="Z26" s="55" t="str">
        <f t="shared" si="12"/>
        <v/>
      </c>
      <c r="AA26" s="54" t="str">
        <f t="shared" si="4"/>
        <v/>
      </c>
      <c r="AB26" s="207" t="str">
        <f t="shared" si="5"/>
        <v/>
      </c>
      <c r="AC26" s="54" t="str">
        <f t="shared" si="6"/>
        <v/>
      </c>
      <c r="AD26" s="57"/>
      <c r="AE26" s="213"/>
      <c r="AF26" s="48"/>
      <c r="AG26" s="234">
        <v>45291</v>
      </c>
      <c r="AH26" s="219" t="s">
        <v>529</v>
      </c>
      <c r="AI26" s="58" t="s">
        <v>532</v>
      </c>
      <c r="AJ26" s="221"/>
      <c r="AK26" s="220"/>
      <c r="AL26" s="220"/>
      <c r="AM26" s="228" t="e">
        <f t="shared" si="7"/>
        <v>#DIV/0!</v>
      </c>
      <c r="AN26" s="220"/>
      <c r="AO26" s="220"/>
      <c r="AP26" s="220"/>
      <c r="AQ26" s="220"/>
      <c r="AR26" s="228" t="e">
        <f t="shared" si="8"/>
        <v>#DIV/0!</v>
      </c>
      <c r="AS26" s="220"/>
      <c r="AT26" s="220"/>
      <c r="AU26" s="8"/>
      <c r="AV26" s="8"/>
      <c r="AW26" s="8"/>
      <c r="AX26" s="8"/>
      <c r="AY26" s="8"/>
      <c r="AZ26" s="8"/>
      <c r="BA26" s="8"/>
      <c r="BB26" s="8"/>
      <c r="BC26" s="8"/>
      <c r="BD26" s="8"/>
      <c r="BE26" s="8"/>
      <c r="BF26" s="8"/>
      <c r="BG26" s="8"/>
      <c r="BH26" s="8"/>
      <c r="BI26" s="8"/>
      <c r="BJ26" s="8"/>
      <c r="BK26" s="8"/>
      <c r="BL26" s="8"/>
      <c r="BM26" s="8"/>
      <c r="BN26" s="8"/>
      <c r="BO26" s="8"/>
      <c r="BP26" s="8"/>
    </row>
    <row r="27" spans="1:68" ht="28.5" hidden="1" customHeight="1">
      <c r="A27" s="322"/>
      <c r="B27" s="286"/>
      <c r="C27" s="292"/>
      <c r="D27" s="292"/>
      <c r="E27" s="294"/>
      <c r="F27" s="286"/>
      <c r="G27" s="328"/>
      <c r="H27" s="288"/>
      <c r="I27" s="310"/>
      <c r="J27" s="312"/>
      <c r="K27" s="310">
        <f t="shared" ca="1" si="11"/>
        <v>0</v>
      </c>
      <c r="L27" s="288"/>
      <c r="M27" s="310"/>
      <c r="N27" s="333"/>
      <c r="O27" s="6">
        <v>4</v>
      </c>
      <c r="P27" s="235"/>
      <c r="Q27" s="51" t="str">
        <f t="shared" ref="Q27:Q29" si="13">IF(OR(R27="Preventivo",R27="Detectivo"),"Probabilidad",IF(R27="Correctivo","Impacto",""))</f>
        <v/>
      </c>
      <c r="R27" s="52"/>
      <c r="S27" s="52"/>
      <c r="T27" s="211" t="str">
        <f t="shared" si="1"/>
        <v/>
      </c>
      <c r="U27" s="52"/>
      <c r="V27" s="52"/>
      <c r="W27" s="52"/>
      <c r="X27" s="24" t="str">
        <f t="shared" ref="X27:X29" si="14">IFERROR(IF(AND(Q26="Probabilidad",Q27="Probabilidad"),(Z26-(+Z26*T27)),IF(AND(Q26="Impacto",Q27="Probabilidad"),(Z25-(+Z25*T27)),IF(Q27="Impacto",Z26,""))),"")</f>
        <v/>
      </c>
      <c r="Y27" s="54" t="str">
        <f t="shared" si="2"/>
        <v/>
      </c>
      <c r="Z27" s="55" t="str">
        <f t="shared" si="12"/>
        <v/>
      </c>
      <c r="AA27" s="54" t="str">
        <f t="shared" si="4"/>
        <v/>
      </c>
      <c r="AB27" s="207" t="str">
        <f t="shared" si="5"/>
        <v/>
      </c>
      <c r="AC27" s="54" t="str">
        <f t="shared" si="6"/>
        <v/>
      </c>
      <c r="AD27" s="57"/>
      <c r="AE27" s="213"/>
      <c r="AF27" s="48"/>
      <c r="AG27" s="234">
        <v>45291</v>
      </c>
      <c r="AH27" s="219" t="s">
        <v>529</v>
      </c>
      <c r="AI27" s="58" t="s">
        <v>532</v>
      </c>
      <c r="AJ27" s="221"/>
      <c r="AK27" s="220"/>
      <c r="AL27" s="220"/>
      <c r="AM27" s="228" t="e">
        <f t="shared" si="7"/>
        <v>#DIV/0!</v>
      </c>
      <c r="AN27" s="220"/>
      <c r="AO27" s="220"/>
      <c r="AP27" s="220"/>
      <c r="AQ27" s="220"/>
      <c r="AR27" s="228" t="e">
        <f t="shared" si="8"/>
        <v>#DIV/0!</v>
      </c>
      <c r="AS27" s="220"/>
      <c r="AT27" s="220"/>
      <c r="AU27" s="8"/>
      <c r="AV27" s="8"/>
      <c r="AW27" s="8"/>
      <c r="AX27" s="8"/>
      <c r="AY27" s="8"/>
      <c r="AZ27" s="8"/>
      <c r="BA27" s="8"/>
      <c r="BB27" s="8"/>
      <c r="BC27" s="8"/>
      <c r="BD27" s="8"/>
      <c r="BE27" s="8"/>
      <c r="BF27" s="8"/>
      <c r="BG27" s="8"/>
      <c r="BH27" s="8"/>
      <c r="BI27" s="8"/>
      <c r="BJ27" s="8"/>
      <c r="BK27" s="8"/>
      <c r="BL27" s="8"/>
      <c r="BM27" s="8"/>
      <c r="BN27" s="8"/>
      <c r="BO27" s="8"/>
      <c r="BP27" s="8"/>
    </row>
    <row r="28" spans="1:68" ht="28.5" hidden="1" customHeight="1">
      <c r="A28" s="322"/>
      <c r="B28" s="286"/>
      <c r="C28" s="292"/>
      <c r="D28" s="292"/>
      <c r="E28" s="294"/>
      <c r="F28" s="286"/>
      <c r="G28" s="328"/>
      <c r="H28" s="288"/>
      <c r="I28" s="310"/>
      <c r="J28" s="312"/>
      <c r="K28" s="310">
        <f t="shared" ca="1" si="11"/>
        <v>0</v>
      </c>
      <c r="L28" s="288"/>
      <c r="M28" s="310"/>
      <c r="N28" s="333"/>
      <c r="O28" s="6">
        <v>5</v>
      </c>
      <c r="P28" s="235"/>
      <c r="Q28" s="51" t="str">
        <f t="shared" si="13"/>
        <v/>
      </c>
      <c r="R28" s="52"/>
      <c r="S28" s="52"/>
      <c r="T28" s="211" t="str">
        <f t="shared" si="1"/>
        <v/>
      </c>
      <c r="U28" s="52"/>
      <c r="V28" s="52"/>
      <c r="W28" s="52"/>
      <c r="X28" s="24" t="str">
        <f t="shared" si="14"/>
        <v/>
      </c>
      <c r="Y28" s="54" t="str">
        <f t="shared" si="2"/>
        <v/>
      </c>
      <c r="Z28" s="55" t="str">
        <f t="shared" si="12"/>
        <v/>
      </c>
      <c r="AA28" s="54" t="str">
        <f t="shared" si="4"/>
        <v/>
      </c>
      <c r="AB28" s="207" t="str">
        <f t="shared" si="5"/>
        <v/>
      </c>
      <c r="AC28" s="54" t="str">
        <f t="shared" si="6"/>
        <v/>
      </c>
      <c r="AD28" s="57"/>
      <c r="AE28" s="213"/>
      <c r="AF28" s="48"/>
      <c r="AG28" s="234">
        <v>45291</v>
      </c>
      <c r="AH28" s="219" t="s">
        <v>529</v>
      </c>
      <c r="AI28" s="58" t="s">
        <v>532</v>
      </c>
      <c r="AJ28" s="221"/>
      <c r="AK28" s="220"/>
      <c r="AL28" s="220"/>
      <c r="AM28" s="228" t="e">
        <f t="shared" si="7"/>
        <v>#DIV/0!</v>
      </c>
      <c r="AN28" s="220"/>
      <c r="AO28" s="220"/>
      <c r="AP28" s="220"/>
      <c r="AQ28" s="220"/>
      <c r="AR28" s="228" t="e">
        <f t="shared" si="8"/>
        <v>#DIV/0!</v>
      </c>
      <c r="AS28" s="220"/>
      <c r="AT28" s="220"/>
      <c r="AU28" s="8"/>
      <c r="AV28" s="8"/>
      <c r="AW28" s="8"/>
      <c r="AX28" s="8"/>
      <c r="AY28" s="8"/>
      <c r="AZ28" s="8"/>
      <c r="BA28" s="8"/>
      <c r="BB28" s="8"/>
      <c r="BC28" s="8"/>
      <c r="BD28" s="8"/>
      <c r="BE28" s="8"/>
      <c r="BF28" s="8"/>
      <c r="BG28" s="8"/>
      <c r="BH28" s="8"/>
      <c r="BI28" s="8"/>
      <c r="BJ28" s="8"/>
      <c r="BK28" s="8"/>
      <c r="BL28" s="8"/>
      <c r="BM28" s="8"/>
      <c r="BN28" s="8"/>
      <c r="BO28" s="8"/>
      <c r="BP28" s="8"/>
    </row>
    <row r="29" spans="1:68" ht="28.5" hidden="1" customHeight="1">
      <c r="A29" s="323"/>
      <c r="B29" s="324"/>
      <c r="C29" s="325"/>
      <c r="D29" s="325"/>
      <c r="E29" s="326"/>
      <c r="F29" s="324"/>
      <c r="G29" s="329"/>
      <c r="H29" s="330"/>
      <c r="I29" s="331"/>
      <c r="J29" s="313"/>
      <c r="K29" s="331">
        <f t="shared" ca="1" si="11"/>
        <v>0</v>
      </c>
      <c r="L29" s="330"/>
      <c r="M29" s="331"/>
      <c r="N29" s="334"/>
      <c r="O29" s="6">
        <v>6</v>
      </c>
      <c r="P29" s="235"/>
      <c r="Q29" s="51" t="str">
        <f t="shared" si="13"/>
        <v/>
      </c>
      <c r="R29" s="52"/>
      <c r="S29" s="52"/>
      <c r="T29" s="211" t="str">
        <f t="shared" si="1"/>
        <v/>
      </c>
      <c r="U29" s="52"/>
      <c r="V29" s="52"/>
      <c r="W29" s="52"/>
      <c r="X29" s="24" t="str">
        <f t="shared" si="14"/>
        <v/>
      </c>
      <c r="Y29" s="54" t="str">
        <f t="shared" si="2"/>
        <v/>
      </c>
      <c r="Z29" s="55" t="str">
        <f t="shared" si="12"/>
        <v/>
      </c>
      <c r="AA29" s="54" t="str">
        <f t="shared" si="4"/>
        <v/>
      </c>
      <c r="AB29" s="207" t="str">
        <f t="shared" si="5"/>
        <v/>
      </c>
      <c r="AC29" s="54" t="str">
        <f t="shared" si="6"/>
        <v/>
      </c>
      <c r="AD29" s="57"/>
      <c r="AE29" s="213"/>
      <c r="AF29" s="48"/>
      <c r="AG29" s="234">
        <v>45291</v>
      </c>
      <c r="AH29" s="219" t="s">
        <v>529</v>
      </c>
      <c r="AI29" s="58" t="s">
        <v>532</v>
      </c>
      <c r="AJ29" s="221"/>
      <c r="AK29" s="220"/>
      <c r="AL29" s="220"/>
      <c r="AM29" s="228" t="e">
        <f t="shared" si="7"/>
        <v>#DIV/0!</v>
      </c>
      <c r="AN29" s="220"/>
      <c r="AO29" s="220"/>
      <c r="AP29" s="220"/>
      <c r="AQ29" s="220"/>
      <c r="AR29" s="228" t="e">
        <f t="shared" si="8"/>
        <v>#DIV/0!</v>
      </c>
      <c r="AS29" s="220"/>
      <c r="AT29" s="220"/>
      <c r="AU29" s="8"/>
      <c r="AV29" s="8"/>
      <c r="AW29" s="8"/>
      <c r="AX29" s="8"/>
      <c r="AY29" s="8"/>
      <c r="AZ29" s="8"/>
      <c r="BA29" s="8"/>
      <c r="BB29" s="8"/>
      <c r="BC29" s="8"/>
      <c r="BD29" s="8"/>
      <c r="BE29" s="8"/>
      <c r="BF29" s="8"/>
      <c r="BG29" s="8"/>
      <c r="BH29" s="8"/>
      <c r="BI29" s="8"/>
      <c r="BJ29" s="8"/>
      <c r="BK29" s="8"/>
      <c r="BL29" s="8"/>
      <c r="BM29" s="8"/>
      <c r="BN29" s="8"/>
      <c r="BO29" s="8"/>
      <c r="BP29" s="8"/>
    </row>
    <row r="30" spans="1:68" ht="195">
      <c r="A30" s="321">
        <v>4</v>
      </c>
      <c r="B30" s="285" t="s">
        <v>134</v>
      </c>
      <c r="C30" s="291" t="s">
        <v>505</v>
      </c>
      <c r="D30" s="291" t="s">
        <v>273</v>
      </c>
      <c r="E30" s="293" t="s">
        <v>506</v>
      </c>
      <c r="F30" s="285" t="s">
        <v>123</v>
      </c>
      <c r="G30" s="327">
        <v>365</v>
      </c>
      <c r="H30" s="287" t="str">
        <f>IF(G30&lt;=0,"",IF(G30&lt;=2,"Muy Baja",IF(G30&lt;=24,"Baja",IF(G30&lt;=500,"Media",IF(G30&lt;=5000,"Alta","Muy Alta")))))</f>
        <v>Media</v>
      </c>
      <c r="I30" s="309">
        <f>IF(H30="","",IF(H30="Muy Baja",0.2,IF(H30="Baja",0.4,IF(H30="Media",0.6,IF(H30="Alta",0.8,IF(H30="Muy Alta",1,))))))</f>
        <v>0.6</v>
      </c>
      <c r="J30" s="311" t="s">
        <v>155</v>
      </c>
      <c r="K30" s="309" t="str">
        <f ca="1">IF(NOT(ISERROR(MATCH(J30,'Tabla Impacto'!$B$221:$B$223,0))),'Tabla Impacto'!$F$223&amp;"Por favor no seleccionar los criterios de impacto(Afectación Económica o presupuestal y Pérdida Reputacional)",J30)</f>
        <v xml:space="preserve">     El riesgo afecta la imagen de de la entidad con efecto publicitario sostenido a nivel de sector administrativo, nivel departamental o municipal</v>
      </c>
      <c r="L30" s="287" t="str">
        <f ca="1">IF(OR(K30='Tabla Impacto'!$C$11,K30='Tabla Impacto'!$D$11),"Leve",IF(OR(K30='Tabla Impacto'!$C$12,K30='Tabla Impacto'!$D$12),"Menor",IF(OR(K30='Tabla Impacto'!$C$13,K30='Tabla Impacto'!$D$13),"Moderado",IF(OR(K30='Tabla Impacto'!$C$14,K30='Tabla Impacto'!$D$14),"Mayor",IF(OR(K30='Tabla Impacto'!$C$15,K30='Tabla Impacto'!$D$15),"Catastrófico","")))))</f>
        <v>Mayor</v>
      </c>
      <c r="M30" s="309">
        <f ca="1">IF(L30="","",IF(L30="Leve",0.2,IF(L30="Menor",0.4,IF(L30="Moderado",0.6,IF(L30="Mayor",0.8,IF(L30="Catastrófico",1,))))))</f>
        <v>0.8</v>
      </c>
      <c r="N30" s="332" t="str">
        <f ca="1">IF(OR(AND(H30="Muy Baja",L30="Leve"),AND(H30="Muy Baja",L30="Menor"),AND(H30="Baja",L30="Leve")),"Bajo",IF(OR(AND(H30="Muy baja",L30="Moderado"),AND(H30="Baja",L30="Menor"),AND(H30="Baja",L30="Moderado"),AND(H30="Media",L30="Leve"),AND(H30="Media",L30="Menor"),AND(H30="Media",L30="Moderado"),AND(H30="Alta",L30="Leve"),AND(H30="Alta",L30="Menor")),"Moderado",IF(OR(AND(H30="Muy Baja",L30="Mayor"),AND(H30="Baja",L30="Mayor"),AND(H30="Media",L30="Mayor"),AND(H30="Alta",L30="Moderado"),AND(H30="Alta",L30="Mayor"),AND(H30="Muy Alta",L30="Leve"),AND(H30="Muy Alta",L30="Menor"),AND(H30="Muy Alta",L30="Moderado"),AND(H30="Muy Alta",L30="Mayor")),"Alto",IF(OR(AND(H30="Muy Baja",L30="Catastrófico"),AND(H30="Baja",L30="Catastrófico"),AND(H30="Media",L30="Catastrófico"),AND(H30="Alta",L30="Catastrófico"),AND(H30="Muy Alta",L30="Catastrófico")),"Extremo",""))))</f>
        <v>Alto</v>
      </c>
      <c r="O30" s="6">
        <v>1</v>
      </c>
      <c r="P30" s="235" t="s">
        <v>560</v>
      </c>
      <c r="Q30" s="51" t="s">
        <v>4</v>
      </c>
      <c r="R30" s="52" t="s">
        <v>14</v>
      </c>
      <c r="S30" s="52" t="s">
        <v>9</v>
      </c>
      <c r="T30" s="211" t="str">
        <f t="shared" si="1"/>
        <v>40%</v>
      </c>
      <c r="U30" s="52" t="s">
        <v>19</v>
      </c>
      <c r="V30" s="52" t="s">
        <v>22</v>
      </c>
      <c r="W30" s="52" t="s">
        <v>119</v>
      </c>
      <c r="X30" s="24">
        <v>0.36</v>
      </c>
      <c r="Y30" s="54" t="str">
        <f t="shared" si="2"/>
        <v>Baja</v>
      </c>
      <c r="Z30" s="55">
        <f>+X30</f>
        <v>0.36</v>
      </c>
      <c r="AA30" s="54" t="str">
        <f t="shared" ca="1" si="4"/>
        <v>Mayor</v>
      </c>
      <c r="AB30" s="207">
        <f t="shared" ca="1" si="5"/>
        <v>0.8</v>
      </c>
      <c r="AC30" s="54" t="str">
        <f t="shared" ca="1" si="6"/>
        <v>Alto</v>
      </c>
      <c r="AD30" s="57" t="s">
        <v>136</v>
      </c>
      <c r="AE30" s="213" t="s">
        <v>507</v>
      </c>
      <c r="AF30" s="58" t="s">
        <v>508</v>
      </c>
      <c r="AG30" s="234">
        <v>46022</v>
      </c>
      <c r="AH30" s="219" t="s">
        <v>529</v>
      </c>
      <c r="AI30" s="58" t="s">
        <v>536</v>
      </c>
      <c r="AJ30" s="221" t="s">
        <v>41</v>
      </c>
      <c r="AK30" s="220"/>
      <c r="AL30" s="220"/>
      <c r="AM30" s="228" t="e">
        <f t="shared" si="7"/>
        <v>#DIV/0!</v>
      </c>
      <c r="AN30" s="220"/>
      <c r="AO30" s="220"/>
      <c r="AP30" s="220"/>
      <c r="AQ30" s="220"/>
      <c r="AR30" s="228" t="e">
        <f t="shared" si="8"/>
        <v>#DIV/0!</v>
      </c>
      <c r="AS30" s="220"/>
      <c r="AT30" s="232"/>
      <c r="AU30" s="355"/>
      <c r="AV30" s="355"/>
      <c r="AW30" s="355"/>
      <c r="AX30" s="355"/>
      <c r="AY30" s="355"/>
      <c r="AZ30" s="355"/>
      <c r="BA30" s="8"/>
      <c r="BB30" s="8"/>
      <c r="BC30" s="8"/>
      <c r="BD30" s="8"/>
      <c r="BE30" s="8"/>
      <c r="BF30" s="8"/>
      <c r="BG30" s="8"/>
      <c r="BH30" s="8"/>
      <c r="BI30" s="8"/>
      <c r="BJ30" s="8"/>
      <c r="BK30" s="8"/>
      <c r="BL30" s="8"/>
      <c r="BM30" s="8"/>
      <c r="BN30" s="8"/>
      <c r="BO30" s="8"/>
      <c r="BP30" s="8"/>
    </row>
    <row r="31" spans="1:68" hidden="1">
      <c r="A31" s="322"/>
      <c r="B31" s="286"/>
      <c r="C31" s="292"/>
      <c r="D31" s="292"/>
      <c r="E31" s="294"/>
      <c r="F31" s="286"/>
      <c r="G31" s="328"/>
      <c r="H31" s="288"/>
      <c r="I31" s="310"/>
      <c r="J31" s="312"/>
      <c r="K31" s="310">
        <f t="shared" ref="K31:K35" ca="1" si="15">IF(NOT(ISERROR(MATCH(J31,_xlfn.ANCHORARRAY(E42),0))),I44&amp;"Por favor no seleccionar los criterios de impacto",J31)</f>
        <v>0</v>
      </c>
      <c r="L31" s="288"/>
      <c r="M31" s="310"/>
      <c r="N31" s="333"/>
      <c r="O31" s="6">
        <v>2</v>
      </c>
      <c r="P31" s="235"/>
      <c r="Q31" s="51" t="str">
        <f>IF(OR(R31="Preventivo",R31="Detectivo"),"Probabilidad",IF(R31="Correctivo","Impacto",""))</f>
        <v/>
      </c>
      <c r="R31" s="52"/>
      <c r="S31" s="52"/>
      <c r="T31" s="211" t="str">
        <f t="shared" si="1"/>
        <v/>
      </c>
      <c r="U31" s="52"/>
      <c r="V31" s="52"/>
      <c r="W31" s="52"/>
      <c r="X31" s="24" t="str">
        <f>IFERROR(IF(AND(Q30="Probabilidad",Q31="Probabilidad"),(Z30-(+Z30*T31)),IF(Q31="Probabilidad",(I30-(+I30*T31)),IF(Q31="Impacto",Z30,""))),"")</f>
        <v/>
      </c>
      <c r="Y31" s="54" t="str">
        <f t="shared" si="2"/>
        <v/>
      </c>
      <c r="Z31" s="55" t="str">
        <f t="shared" ref="Z31:Z35" si="16">+X31</f>
        <v/>
      </c>
      <c r="AA31" s="54" t="str">
        <f t="shared" si="4"/>
        <v/>
      </c>
      <c r="AB31" s="207" t="str">
        <f t="shared" si="5"/>
        <v/>
      </c>
      <c r="AC31" s="54" t="str">
        <f t="shared" si="6"/>
        <v/>
      </c>
      <c r="AD31" s="57"/>
      <c r="AE31" s="213"/>
      <c r="AF31" s="48"/>
      <c r="AG31" s="234"/>
      <c r="AH31" s="219"/>
      <c r="AI31" s="58"/>
      <c r="AJ31" s="221"/>
      <c r="AK31" s="220"/>
      <c r="AL31" s="220"/>
      <c r="AM31" s="228" t="e">
        <f t="shared" si="7"/>
        <v>#DIV/0!</v>
      </c>
      <c r="AN31" s="220"/>
      <c r="AO31" s="220"/>
      <c r="AP31" s="220"/>
      <c r="AQ31" s="220"/>
      <c r="AR31" s="228" t="e">
        <f t="shared" si="8"/>
        <v>#DIV/0!</v>
      </c>
      <c r="AS31" s="220"/>
      <c r="AT31" s="220"/>
      <c r="AU31" s="8"/>
      <c r="AV31" s="8"/>
      <c r="AW31" s="8"/>
      <c r="AX31" s="8"/>
      <c r="AY31" s="8"/>
      <c r="AZ31" s="8"/>
      <c r="BA31" s="8"/>
      <c r="BB31" s="8"/>
      <c r="BC31" s="8"/>
      <c r="BD31" s="8"/>
      <c r="BE31" s="8"/>
      <c r="BF31" s="8"/>
      <c r="BG31" s="8"/>
      <c r="BH31" s="8"/>
      <c r="BI31" s="8"/>
      <c r="BJ31" s="8"/>
      <c r="BK31" s="8"/>
      <c r="BL31" s="8"/>
      <c r="BM31" s="8"/>
      <c r="BN31" s="8"/>
      <c r="BO31" s="8"/>
      <c r="BP31" s="8"/>
    </row>
    <row r="32" spans="1:68" hidden="1">
      <c r="A32" s="322"/>
      <c r="B32" s="286"/>
      <c r="C32" s="292"/>
      <c r="D32" s="292"/>
      <c r="E32" s="294"/>
      <c r="F32" s="286"/>
      <c r="G32" s="328"/>
      <c r="H32" s="288"/>
      <c r="I32" s="310"/>
      <c r="J32" s="312"/>
      <c r="K32" s="310">
        <f t="shared" ca="1" si="15"/>
        <v>0</v>
      </c>
      <c r="L32" s="288"/>
      <c r="M32" s="310"/>
      <c r="N32" s="333"/>
      <c r="O32" s="6">
        <v>3</v>
      </c>
      <c r="P32" s="236"/>
      <c r="Q32" s="51" t="str">
        <f>IF(OR(R32="Preventivo",R32="Detectivo"),"Probabilidad",IF(R32="Correctivo","Impacto",""))</f>
        <v/>
      </c>
      <c r="R32" s="52"/>
      <c r="S32" s="52"/>
      <c r="T32" s="211" t="str">
        <f t="shared" si="1"/>
        <v/>
      </c>
      <c r="U32" s="52"/>
      <c r="V32" s="52"/>
      <c r="W32" s="52"/>
      <c r="X32" s="24" t="str">
        <f>IFERROR(IF(AND(Q31="Probabilidad",Q32="Probabilidad"),(Z31-(+Z31*T32)),IF(AND(Q31="Impacto",Q32="Probabilidad"),(Z30-(+Z30*T32)),IF(Q32="Impacto",Z31,""))),"")</f>
        <v/>
      </c>
      <c r="Y32" s="54" t="str">
        <f t="shared" si="2"/>
        <v/>
      </c>
      <c r="Z32" s="55" t="str">
        <f t="shared" si="16"/>
        <v/>
      </c>
      <c r="AA32" s="54" t="str">
        <f t="shared" si="4"/>
        <v/>
      </c>
      <c r="AB32" s="207" t="str">
        <f t="shared" si="5"/>
        <v/>
      </c>
      <c r="AC32" s="54" t="str">
        <f t="shared" si="6"/>
        <v/>
      </c>
      <c r="AD32" s="57"/>
      <c r="AE32" s="213"/>
      <c r="AF32" s="48"/>
      <c r="AG32" s="234"/>
      <c r="AH32" s="219"/>
      <c r="AI32" s="58"/>
      <c r="AJ32" s="221"/>
      <c r="AK32" s="220"/>
      <c r="AL32" s="220"/>
      <c r="AM32" s="228" t="e">
        <f t="shared" si="7"/>
        <v>#DIV/0!</v>
      </c>
      <c r="AN32" s="220"/>
      <c r="AO32" s="220"/>
      <c r="AP32" s="220"/>
      <c r="AQ32" s="220"/>
      <c r="AR32" s="228" t="e">
        <f t="shared" si="8"/>
        <v>#DIV/0!</v>
      </c>
      <c r="AS32" s="220"/>
      <c r="AT32" s="220"/>
      <c r="AU32" s="8"/>
      <c r="AV32" s="8"/>
      <c r="AW32" s="8"/>
      <c r="AX32" s="8"/>
      <c r="AY32" s="8"/>
      <c r="AZ32" s="8"/>
      <c r="BA32" s="8"/>
      <c r="BB32" s="8"/>
      <c r="BC32" s="8"/>
      <c r="BD32" s="8"/>
      <c r="BE32" s="8"/>
      <c r="BF32" s="8"/>
      <c r="BG32" s="8"/>
      <c r="BH32" s="8"/>
      <c r="BI32" s="8"/>
      <c r="BJ32" s="8"/>
      <c r="BK32" s="8"/>
      <c r="BL32" s="8"/>
      <c r="BM32" s="8"/>
      <c r="BN32" s="8"/>
      <c r="BO32" s="8"/>
      <c r="BP32" s="8"/>
    </row>
    <row r="33" spans="1:68" hidden="1">
      <c r="A33" s="322"/>
      <c r="B33" s="286"/>
      <c r="C33" s="292"/>
      <c r="D33" s="292"/>
      <c r="E33" s="294"/>
      <c r="F33" s="286"/>
      <c r="G33" s="328"/>
      <c r="H33" s="288"/>
      <c r="I33" s="310"/>
      <c r="J33" s="312"/>
      <c r="K33" s="310">
        <f t="shared" ca="1" si="15"/>
        <v>0</v>
      </c>
      <c r="L33" s="288"/>
      <c r="M33" s="310"/>
      <c r="N33" s="333"/>
      <c r="O33" s="6">
        <v>4</v>
      </c>
      <c r="P33" s="235"/>
      <c r="Q33" s="51" t="str">
        <f t="shared" ref="Q33:Q35" si="17">IF(OR(R33="Preventivo",R33="Detectivo"),"Probabilidad",IF(R33="Correctivo","Impacto",""))</f>
        <v/>
      </c>
      <c r="R33" s="52"/>
      <c r="S33" s="52"/>
      <c r="T33" s="211" t="str">
        <f t="shared" si="1"/>
        <v/>
      </c>
      <c r="U33" s="52"/>
      <c r="V33" s="52"/>
      <c r="W33" s="52"/>
      <c r="X33" s="24" t="str">
        <f t="shared" ref="X33:X35" si="18">IFERROR(IF(AND(Q32="Probabilidad",Q33="Probabilidad"),(Z32-(+Z32*T33)),IF(AND(Q32="Impacto",Q33="Probabilidad"),(Z31-(+Z31*T33)),IF(Q33="Impacto",Z32,""))),"")</f>
        <v/>
      </c>
      <c r="Y33" s="54" t="str">
        <f t="shared" si="2"/>
        <v/>
      </c>
      <c r="Z33" s="55" t="str">
        <f t="shared" si="16"/>
        <v/>
      </c>
      <c r="AA33" s="54" t="str">
        <f t="shared" si="4"/>
        <v/>
      </c>
      <c r="AB33" s="207" t="str">
        <f t="shared" si="5"/>
        <v/>
      </c>
      <c r="AC33" s="54" t="str">
        <f t="shared" si="6"/>
        <v/>
      </c>
      <c r="AD33" s="57"/>
      <c r="AE33" s="213"/>
      <c r="AF33" s="48"/>
      <c r="AG33" s="234"/>
      <c r="AH33" s="219"/>
      <c r="AI33" s="58"/>
      <c r="AJ33" s="221"/>
      <c r="AK33" s="220"/>
      <c r="AL33" s="220"/>
      <c r="AM33" s="228" t="e">
        <f t="shared" si="7"/>
        <v>#DIV/0!</v>
      </c>
      <c r="AN33" s="220"/>
      <c r="AO33" s="220"/>
      <c r="AP33" s="220"/>
      <c r="AQ33" s="220"/>
      <c r="AR33" s="228" t="e">
        <f t="shared" si="8"/>
        <v>#DIV/0!</v>
      </c>
      <c r="AS33" s="220"/>
      <c r="AT33" s="220"/>
      <c r="AU33" s="8"/>
      <c r="AV33" s="8"/>
      <c r="AW33" s="8"/>
      <c r="AX33" s="8"/>
      <c r="AY33" s="8"/>
      <c r="AZ33" s="8"/>
      <c r="BA33" s="8"/>
      <c r="BB33" s="8"/>
      <c r="BC33" s="8"/>
      <c r="BD33" s="8"/>
      <c r="BE33" s="8"/>
      <c r="BF33" s="8"/>
      <c r="BG33" s="8"/>
      <c r="BH33" s="8"/>
      <c r="BI33" s="8"/>
      <c r="BJ33" s="8"/>
      <c r="BK33" s="8"/>
      <c r="BL33" s="8"/>
      <c r="BM33" s="8"/>
      <c r="BN33" s="8"/>
      <c r="BO33" s="8"/>
      <c r="BP33" s="8"/>
    </row>
    <row r="34" spans="1:68" hidden="1">
      <c r="A34" s="322"/>
      <c r="B34" s="286"/>
      <c r="C34" s="292"/>
      <c r="D34" s="292"/>
      <c r="E34" s="294"/>
      <c r="F34" s="286"/>
      <c r="G34" s="328"/>
      <c r="H34" s="288"/>
      <c r="I34" s="310"/>
      <c r="J34" s="312"/>
      <c r="K34" s="310">
        <f t="shared" ca="1" si="15"/>
        <v>0</v>
      </c>
      <c r="L34" s="288"/>
      <c r="M34" s="310"/>
      <c r="N34" s="333"/>
      <c r="O34" s="6">
        <v>5</v>
      </c>
      <c r="P34" s="235"/>
      <c r="Q34" s="51" t="str">
        <f t="shared" si="17"/>
        <v/>
      </c>
      <c r="R34" s="52"/>
      <c r="S34" s="52"/>
      <c r="T34" s="211" t="str">
        <f t="shared" si="1"/>
        <v/>
      </c>
      <c r="U34" s="52"/>
      <c r="V34" s="52"/>
      <c r="W34" s="52"/>
      <c r="X34" s="31" t="str">
        <f t="shared" si="18"/>
        <v/>
      </c>
      <c r="Y34" s="54" t="str">
        <f t="shared" si="2"/>
        <v/>
      </c>
      <c r="Z34" s="55" t="str">
        <f t="shared" si="16"/>
        <v/>
      </c>
      <c r="AA34" s="54" t="str">
        <f t="shared" si="4"/>
        <v/>
      </c>
      <c r="AB34" s="207" t="str">
        <f t="shared" si="5"/>
        <v/>
      </c>
      <c r="AC34" s="54" t="str">
        <f t="shared" si="6"/>
        <v/>
      </c>
      <c r="AD34" s="57"/>
      <c r="AE34" s="213"/>
      <c r="AF34" s="48"/>
      <c r="AG34" s="234"/>
      <c r="AH34" s="219"/>
      <c r="AI34" s="58"/>
      <c r="AJ34" s="221"/>
      <c r="AK34" s="220"/>
      <c r="AL34" s="220"/>
      <c r="AM34" s="228" t="e">
        <f t="shared" si="7"/>
        <v>#DIV/0!</v>
      </c>
      <c r="AN34" s="220"/>
      <c r="AO34" s="220"/>
      <c r="AP34" s="220"/>
      <c r="AQ34" s="220"/>
      <c r="AR34" s="228" t="e">
        <f t="shared" si="8"/>
        <v>#DIV/0!</v>
      </c>
      <c r="AS34" s="220"/>
      <c r="AT34" s="220"/>
      <c r="AU34" s="8"/>
      <c r="AV34" s="8"/>
      <c r="AW34" s="8"/>
      <c r="AX34" s="8"/>
      <c r="AY34" s="8"/>
      <c r="AZ34" s="8"/>
      <c r="BA34" s="8"/>
      <c r="BB34" s="8"/>
      <c r="BC34" s="8"/>
      <c r="BD34" s="8"/>
      <c r="BE34" s="8"/>
      <c r="BF34" s="8"/>
      <c r="BG34" s="8"/>
      <c r="BH34" s="8"/>
      <c r="BI34" s="8"/>
      <c r="BJ34" s="8"/>
      <c r="BK34" s="8"/>
      <c r="BL34" s="8"/>
      <c r="BM34" s="8"/>
      <c r="BN34" s="8"/>
      <c r="BO34" s="8"/>
      <c r="BP34" s="8"/>
    </row>
    <row r="35" spans="1:68" hidden="1">
      <c r="A35" s="323"/>
      <c r="B35" s="324"/>
      <c r="C35" s="325"/>
      <c r="D35" s="325"/>
      <c r="E35" s="326"/>
      <c r="F35" s="324"/>
      <c r="G35" s="329"/>
      <c r="H35" s="330"/>
      <c r="I35" s="331"/>
      <c r="J35" s="313"/>
      <c r="K35" s="331">
        <f t="shared" ca="1" si="15"/>
        <v>0</v>
      </c>
      <c r="L35" s="330"/>
      <c r="M35" s="331"/>
      <c r="N35" s="334"/>
      <c r="O35" s="6">
        <v>6</v>
      </c>
      <c r="P35" s="235"/>
      <c r="Q35" s="51" t="str">
        <f t="shared" si="17"/>
        <v/>
      </c>
      <c r="R35" s="52"/>
      <c r="S35" s="52"/>
      <c r="T35" s="211" t="str">
        <f t="shared" si="1"/>
        <v/>
      </c>
      <c r="U35" s="52"/>
      <c r="V35" s="52"/>
      <c r="W35" s="52"/>
      <c r="X35" s="24" t="str">
        <f t="shared" si="18"/>
        <v/>
      </c>
      <c r="Y35" s="54" t="str">
        <f t="shared" si="2"/>
        <v/>
      </c>
      <c r="Z35" s="55" t="str">
        <f t="shared" si="16"/>
        <v/>
      </c>
      <c r="AA35" s="54" t="str">
        <f t="shared" si="4"/>
        <v/>
      </c>
      <c r="AB35" s="207" t="str">
        <f t="shared" si="5"/>
        <v/>
      </c>
      <c r="AC35" s="54" t="str">
        <f t="shared" si="6"/>
        <v/>
      </c>
      <c r="AD35" s="57"/>
      <c r="AE35" s="213"/>
      <c r="AF35" s="48"/>
      <c r="AG35" s="234"/>
      <c r="AH35" s="219"/>
      <c r="AI35" s="58"/>
      <c r="AJ35" s="221"/>
      <c r="AK35" s="220"/>
      <c r="AL35" s="220"/>
      <c r="AM35" s="228" t="e">
        <f t="shared" si="7"/>
        <v>#DIV/0!</v>
      </c>
      <c r="AN35" s="220"/>
      <c r="AO35" s="220"/>
      <c r="AP35" s="220"/>
      <c r="AQ35" s="220"/>
      <c r="AR35" s="228" t="e">
        <f t="shared" si="8"/>
        <v>#DIV/0!</v>
      </c>
      <c r="AS35" s="220"/>
      <c r="AT35" s="220"/>
      <c r="AU35" s="8"/>
      <c r="AV35" s="8"/>
      <c r="AW35" s="8"/>
      <c r="AX35" s="8"/>
      <c r="AY35" s="8"/>
      <c r="AZ35" s="8"/>
      <c r="BA35" s="8"/>
      <c r="BB35" s="8"/>
      <c r="BC35" s="8"/>
      <c r="BD35" s="8"/>
      <c r="BE35" s="8"/>
      <c r="BF35" s="8"/>
      <c r="BG35" s="8"/>
      <c r="BH35" s="8"/>
      <c r="BI35" s="8"/>
      <c r="BJ35" s="8"/>
      <c r="BK35" s="8"/>
      <c r="BL35" s="8"/>
      <c r="BM35" s="8"/>
      <c r="BN35" s="8"/>
      <c r="BO35" s="8"/>
      <c r="BP35" s="8"/>
    </row>
    <row r="36" spans="1:68" ht="105">
      <c r="A36" s="321">
        <v>5</v>
      </c>
      <c r="B36" s="285" t="s">
        <v>134</v>
      </c>
      <c r="C36" s="291" t="s">
        <v>509</v>
      </c>
      <c r="D36" s="291" t="s">
        <v>511</v>
      </c>
      <c r="E36" s="293" t="s">
        <v>512</v>
      </c>
      <c r="F36" s="285" t="s">
        <v>123</v>
      </c>
      <c r="G36" s="327">
        <v>365</v>
      </c>
      <c r="H36" s="287" t="s">
        <v>107</v>
      </c>
      <c r="I36" s="309">
        <f>IF(H36="","",IF(H36="Muy Baja",0.2,IF(H36="Baja",0.4,IF(H36="Media",0.6,IF(H36="Alta",0.8,IF(H36="Muy Alta",1,))))))</f>
        <v>0.6</v>
      </c>
      <c r="J36" s="311" t="s">
        <v>155</v>
      </c>
      <c r="K36" s="309" t="str">
        <f ca="1">IF(NOT(ISERROR(MATCH(J36,'Tabla Impacto'!$B$221:$B$223,0))),'Tabla Impacto'!$F$223&amp;"Por favor no seleccionar los criterios de impacto(Afectación Económica o presupuestal y Pérdida Reputacional)",J36)</f>
        <v xml:space="preserve">     El riesgo afecta la imagen de de la entidad con efecto publicitario sostenido a nivel de sector administrativo, nivel departamental o municipal</v>
      </c>
      <c r="L36" s="287" t="str">
        <f ca="1">IF(OR(K36='Tabla Impacto'!$C$11,K36='Tabla Impacto'!$D$11),"Leve",IF(OR(K36='Tabla Impacto'!$C$12,K36='Tabla Impacto'!$D$12),"Menor",IF(OR(K36='Tabla Impacto'!$C$13,K36='Tabla Impacto'!$D$13),"Moderado",IF(OR(K36='Tabla Impacto'!$C$14,K36='Tabla Impacto'!$D$14),"Mayor",IF(OR(K36='Tabla Impacto'!$C$15,K36='Tabla Impacto'!$D$15),"Catastrófico","")))))</f>
        <v>Mayor</v>
      </c>
      <c r="M36" s="309">
        <f ca="1">IF(L36="","",IF(L36="Leve",0.2,IF(L36="Menor",0.4,IF(L36="Moderado",0.6,IF(L36="Mayor",0.8,IF(L36="Catastrófico",1,))))))</f>
        <v>0.8</v>
      </c>
      <c r="N36" s="332" t="str">
        <f ca="1">IF(OR(AND(H36="Muy Baja",L36="Leve"),AND(H36="Muy Baja",L36="Menor"),AND(H36="Baja",L36="Leve")),"Bajo",IF(OR(AND(H36="Muy baja",L36="Moderado"),AND(H36="Baja",L36="Menor"),AND(H36="Baja",L36="Moderado"),AND(H36="Media",L36="Leve"),AND(H36="Media",L36="Menor"),AND(H36="Media",L36="Moderado"),AND(H36="Alta",L36="Leve"),AND(H36="Alta",L36="Menor")),"Moderado",IF(OR(AND(H36="Muy Baja",L36="Mayor"),AND(H36="Baja",L36="Mayor"),AND(H36="Media",L36="Mayor"),AND(H36="Alta",L36="Moderado"),AND(H36="Alta",L36="Mayor"),AND(H36="Muy Alta",L36="Leve"),AND(H36="Muy Alta",L36="Menor"),AND(H36="Muy Alta",L36="Moderado"),AND(H36="Muy Alta",L36="Mayor")),"Alto",IF(OR(AND(H36="Muy Baja",L36="Catastrófico"),AND(H36="Baja",L36="Catastrófico"),AND(H36="Media",L36="Catastrófico"),AND(H36="Alta",L36="Catastrófico"),AND(H36="Muy Alta",L36="Catastrófico")),"Extremo",""))))</f>
        <v>Alto</v>
      </c>
      <c r="O36" s="6">
        <v>1</v>
      </c>
      <c r="P36" s="235" t="s">
        <v>561</v>
      </c>
      <c r="Q36" s="51" t="s">
        <v>4</v>
      </c>
      <c r="R36" s="52" t="s">
        <v>14</v>
      </c>
      <c r="S36" s="52" t="s">
        <v>9</v>
      </c>
      <c r="T36" s="211" t="str">
        <f t="shared" si="1"/>
        <v>40%</v>
      </c>
      <c r="U36" s="52" t="s">
        <v>19</v>
      </c>
      <c r="V36" s="52" t="s">
        <v>22</v>
      </c>
      <c r="W36" s="52" t="s">
        <v>119</v>
      </c>
      <c r="X36" s="24">
        <v>0.36</v>
      </c>
      <c r="Y36" s="54" t="str">
        <f t="shared" si="2"/>
        <v>Baja</v>
      </c>
      <c r="Z36" s="55">
        <f>+X36</f>
        <v>0.36</v>
      </c>
      <c r="AA36" s="54" t="str">
        <f t="shared" ca="1" si="4"/>
        <v>Mayor</v>
      </c>
      <c r="AB36" s="207">
        <f t="shared" ca="1" si="5"/>
        <v>0.8</v>
      </c>
      <c r="AC36" s="54" t="str">
        <f t="shared" ca="1" si="6"/>
        <v>Alto</v>
      </c>
      <c r="AD36" s="57" t="s">
        <v>136</v>
      </c>
      <c r="AE36" s="213" t="s">
        <v>513</v>
      </c>
      <c r="AF36" s="233" t="s">
        <v>510</v>
      </c>
      <c r="AG36" s="234">
        <v>46022</v>
      </c>
      <c r="AH36" s="219" t="s">
        <v>529</v>
      </c>
      <c r="AI36" s="58" t="s">
        <v>538</v>
      </c>
      <c r="AJ36" s="221" t="s">
        <v>41</v>
      </c>
      <c r="AK36" s="220"/>
      <c r="AL36" s="220"/>
      <c r="AM36" s="228" t="e">
        <f t="shared" si="7"/>
        <v>#DIV/0!</v>
      </c>
      <c r="AN36" s="220"/>
      <c r="AO36" s="220"/>
      <c r="AP36" s="220"/>
      <c r="AQ36" s="220"/>
      <c r="AR36" s="228" t="e">
        <f t="shared" si="8"/>
        <v>#DIV/0!</v>
      </c>
      <c r="AS36" s="220"/>
      <c r="AT36" s="232"/>
      <c r="AU36" s="359"/>
      <c r="AV36" s="360"/>
      <c r="AW36" s="361"/>
      <c r="AX36" s="359"/>
      <c r="AY36" s="360"/>
      <c r="AZ36" s="361"/>
      <c r="BA36" s="8"/>
      <c r="BB36" s="8"/>
      <c r="BC36" s="8"/>
      <c r="BD36" s="8"/>
      <c r="BE36" s="8"/>
      <c r="BF36" s="8"/>
      <c r="BG36" s="8"/>
      <c r="BH36" s="8"/>
      <c r="BI36" s="8"/>
      <c r="BJ36" s="8"/>
      <c r="BK36" s="8"/>
      <c r="BL36" s="8"/>
      <c r="BM36" s="8"/>
      <c r="BN36" s="8"/>
      <c r="BO36" s="8"/>
      <c r="BP36" s="8"/>
    </row>
    <row r="37" spans="1:68" hidden="1">
      <c r="A37" s="322"/>
      <c r="B37" s="286"/>
      <c r="C37" s="292"/>
      <c r="D37" s="292"/>
      <c r="E37" s="294"/>
      <c r="F37" s="286"/>
      <c r="G37" s="328"/>
      <c r="H37" s="288"/>
      <c r="I37" s="310"/>
      <c r="J37" s="312"/>
      <c r="K37" s="310">
        <f t="shared" ref="K37:K41" ca="1" si="19">IF(NOT(ISERROR(MATCH(J37,_xlfn.ANCHORARRAY(E48),0))),I50&amp;"Por favor no seleccionar los criterios de impacto",J37)</f>
        <v>0</v>
      </c>
      <c r="L37" s="288"/>
      <c r="M37" s="310"/>
      <c r="N37" s="333"/>
      <c r="O37" s="6"/>
      <c r="P37" s="235"/>
      <c r="Q37" s="51"/>
      <c r="R37" s="52"/>
      <c r="S37" s="52"/>
      <c r="T37" s="211" t="str">
        <f t="shared" si="1"/>
        <v/>
      </c>
      <c r="U37" s="52"/>
      <c r="V37" s="52"/>
      <c r="W37" s="52"/>
      <c r="X37" s="24"/>
      <c r="Y37" s="54" t="str">
        <f t="shared" si="2"/>
        <v/>
      </c>
      <c r="Z37" s="55"/>
      <c r="AA37" s="54" t="str">
        <f t="shared" si="4"/>
        <v/>
      </c>
      <c r="AB37" s="207" t="str">
        <f t="shared" si="5"/>
        <v/>
      </c>
      <c r="AC37" s="54" t="str">
        <f t="shared" si="6"/>
        <v/>
      </c>
      <c r="AD37" s="57"/>
      <c r="AE37" s="213"/>
      <c r="AF37" s="48"/>
      <c r="AG37" s="234"/>
      <c r="AH37" s="219"/>
      <c r="AI37" s="58"/>
      <c r="AJ37" s="221"/>
      <c r="AK37" s="220"/>
      <c r="AL37" s="220"/>
      <c r="AM37" s="228"/>
      <c r="AN37" s="220"/>
      <c r="AO37" s="220"/>
      <c r="AP37" s="220"/>
      <c r="AQ37" s="220"/>
      <c r="AR37" s="228"/>
      <c r="AS37" s="220"/>
      <c r="AT37" s="220"/>
      <c r="AU37" s="8"/>
      <c r="AV37" s="8"/>
      <c r="AW37" s="8"/>
      <c r="AX37" s="8"/>
      <c r="AY37" s="8"/>
      <c r="AZ37" s="8"/>
      <c r="BA37" s="8"/>
      <c r="BB37" s="8"/>
      <c r="BC37" s="8"/>
      <c r="BD37" s="8"/>
      <c r="BE37" s="8"/>
      <c r="BF37" s="8"/>
      <c r="BG37" s="8"/>
      <c r="BH37" s="8"/>
      <c r="BI37" s="8"/>
      <c r="BJ37" s="8"/>
      <c r="BK37" s="8"/>
      <c r="BL37" s="8"/>
      <c r="BM37" s="8"/>
      <c r="BN37" s="8"/>
      <c r="BO37" s="8"/>
      <c r="BP37" s="8"/>
    </row>
    <row r="38" spans="1:68" hidden="1">
      <c r="A38" s="322"/>
      <c r="B38" s="286"/>
      <c r="C38" s="292"/>
      <c r="D38" s="292"/>
      <c r="E38" s="294"/>
      <c r="F38" s="286"/>
      <c r="G38" s="328"/>
      <c r="H38" s="288"/>
      <c r="I38" s="310"/>
      <c r="J38" s="312"/>
      <c r="K38" s="310">
        <f t="shared" ca="1" si="19"/>
        <v>0</v>
      </c>
      <c r="L38" s="288"/>
      <c r="M38" s="310"/>
      <c r="N38" s="333"/>
      <c r="O38" s="6"/>
      <c r="P38" s="236"/>
      <c r="Q38" s="51"/>
      <c r="R38" s="52"/>
      <c r="S38" s="52"/>
      <c r="T38" s="211" t="str">
        <f t="shared" si="1"/>
        <v/>
      </c>
      <c r="U38" s="52"/>
      <c r="V38" s="52"/>
      <c r="W38" s="52"/>
      <c r="X38" s="24"/>
      <c r="Y38" s="54" t="str">
        <f t="shared" si="2"/>
        <v/>
      </c>
      <c r="Z38" s="55"/>
      <c r="AA38" s="54" t="str">
        <f t="shared" si="4"/>
        <v/>
      </c>
      <c r="AB38" s="207" t="str">
        <f t="shared" si="5"/>
        <v/>
      </c>
      <c r="AC38" s="54" t="str">
        <f t="shared" si="6"/>
        <v/>
      </c>
      <c r="AD38" s="57"/>
      <c r="AE38" s="213"/>
      <c r="AF38" s="48"/>
      <c r="AG38" s="234"/>
      <c r="AH38" s="219"/>
      <c r="AI38" s="58"/>
      <c r="AJ38" s="221"/>
      <c r="AK38" s="220"/>
      <c r="AL38" s="220"/>
      <c r="AM38" s="228"/>
      <c r="AN38" s="220"/>
      <c r="AO38" s="220"/>
      <c r="AP38" s="220"/>
      <c r="AQ38" s="220"/>
      <c r="AR38" s="228"/>
      <c r="AS38" s="220"/>
      <c r="AT38" s="220"/>
      <c r="AU38" s="8"/>
      <c r="AV38" s="8"/>
      <c r="AW38" s="8"/>
      <c r="AX38" s="8"/>
      <c r="AY38" s="8"/>
      <c r="AZ38" s="8"/>
      <c r="BA38" s="8"/>
      <c r="BB38" s="8"/>
      <c r="BC38" s="8"/>
      <c r="BD38" s="8"/>
      <c r="BE38" s="8"/>
      <c r="BF38" s="8"/>
      <c r="BG38" s="8"/>
      <c r="BH38" s="8"/>
      <c r="BI38" s="8"/>
      <c r="BJ38" s="8"/>
      <c r="BK38" s="8"/>
      <c r="BL38" s="8"/>
      <c r="BM38" s="8"/>
      <c r="BN38" s="8"/>
      <c r="BO38" s="8"/>
      <c r="BP38" s="8"/>
    </row>
    <row r="39" spans="1:68" hidden="1">
      <c r="A39" s="322"/>
      <c r="B39" s="286"/>
      <c r="C39" s="292"/>
      <c r="D39" s="292"/>
      <c r="E39" s="294"/>
      <c r="F39" s="286"/>
      <c r="G39" s="328"/>
      <c r="H39" s="288"/>
      <c r="I39" s="310"/>
      <c r="J39" s="312"/>
      <c r="K39" s="310">
        <f t="shared" ca="1" si="19"/>
        <v>0</v>
      </c>
      <c r="L39" s="288"/>
      <c r="M39" s="310"/>
      <c r="N39" s="333"/>
      <c r="O39" s="6"/>
      <c r="P39" s="235"/>
      <c r="Q39" s="51"/>
      <c r="R39" s="52"/>
      <c r="S39" s="52"/>
      <c r="T39" s="211" t="str">
        <f t="shared" si="1"/>
        <v/>
      </c>
      <c r="U39" s="52"/>
      <c r="V39" s="52"/>
      <c r="W39" s="52"/>
      <c r="X39" s="24"/>
      <c r="Y39" s="54" t="str">
        <f t="shared" si="2"/>
        <v/>
      </c>
      <c r="Z39" s="55"/>
      <c r="AA39" s="54" t="str">
        <f t="shared" si="4"/>
        <v/>
      </c>
      <c r="AB39" s="207" t="str">
        <f t="shared" si="5"/>
        <v/>
      </c>
      <c r="AC39" s="54" t="str">
        <f t="shared" si="6"/>
        <v/>
      </c>
      <c r="AD39" s="57"/>
      <c r="AE39" s="213"/>
      <c r="AF39" s="48"/>
      <c r="AG39" s="234"/>
      <c r="AH39" s="219"/>
      <c r="AI39" s="58"/>
      <c r="AJ39" s="221"/>
      <c r="AK39" s="220"/>
      <c r="AL39" s="220"/>
      <c r="AM39" s="228"/>
      <c r="AN39" s="220"/>
      <c r="AO39" s="220"/>
      <c r="AP39" s="220"/>
      <c r="AQ39" s="220"/>
      <c r="AR39" s="228"/>
      <c r="AS39" s="220"/>
      <c r="AT39" s="220"/>
      <c r="AU39" s="8"/>
      <c r="AV39" s="8"/>
      <c r="AW39" s="8"/>
      <c r="AX39" s="8"/>
      <c r="AY39" s="8"/>
      <c r="AZ39" s="8"/>
      <c r="BA39" s="8"/>
      <c r="BB39" s="8"/>
      <c r="BC39" s="8"/>
      <c r="BD39" s="8"/>
      <c r="BE39" s="8"/>
      <c r="BF39" s="8"/>
      <c r="BG39" s="8"/>
      <c r="BH39" s="8"/>
      <c r="BI39" s="8"/>
      <c r="BJ39" s="8"/>
      <c r="BK39" s="8"/>
      <c r="BL39" s="8"/>
      <c r="BM39" s="8"/>
      <c r="BN39" s="8"/>
      <c r="BO39" s="8"/>
      <c r="BP39" s="8"/>
    </row>
    <row r="40" spans="1:68" hidden="1">
      <c r="A40" s="322"/>
      <c r="B40" s="286"/>
      <c r="C40" s="292"/>
      <c r="D40" s="292"/>
      <c r="E40" s="294"/>
      <c r="F40" s="286"/>
      <c r="G40" s="328"/>
      <c r="H40" s="288"/>
      <c r="I40" s="310"/>
      <c r="J40" s="312"/>
      <c r="K40" s="310">
        <f t="shared" ca="1" si="19"/>
        <v>0</v>
      </c>
      <c r="L40" s="288"/>
      <c r="M40" s="310"/>
      <c r="N40" s="333"/>
      <c r="O40" s="6"/>
      <c r="P40" s="235"/>
      <c r="Q40" s="51"/>
      <c r="R40" s="52"/>
      <c r="S40" s="52"/>
      <c r="T40" s="211" t="str">
        <f t="shared" si="1"/>
        <v/>
      </c>
      <c r="U40" s="52"/>
      <c r="V40" s="52"/>
      <c r="W40" s="52"/>
      <c r="X40" s="24"/>
      <c r="Y40" s="54" t="str">
        <f t="shared" si="2"/>
        <v/>
      </c>
      <c r="Z40" s="55"/>
      <c r="AA40" s="54" t="str">
        <f t="shared" si="4"/>
        <v/>
      </c>
      <c r="AB40" s="207" t="str">
        <f t="shared" si="5"/>
        <v/>
      </c>
      <c r="AC40" s="54" t="str">
        <f t="shared" si="6"/>
        <v/>
      </c>
      <c r="AD40" s="57"/>
      <c r="AE40" s="213"/>
      <c r="AF40" s="48"/>
      <c r="AG40" s="234"/>
      <c r="AH40" s="219"/>
      <c r="AI40" s="58"/>
      <c r="AJ40" s="221"/>
      <c r="AK40" s="220"/>
      <c r="AL40" s="220"/>
      <c r="AM40" s="228"/>
      <c r="AN40" s="220"/>
      <c r="AO40" s="220"/>
      <c r="AP40" s="220"/>
      <c r="AQ40" s="220"/>
      <c r="AR40" s="228"/>
      <c r="AS40" s="220"/>
      <c r="AT40" s="220"/>
      <c r="AU40" s="8"/>
      <c r="AV40" s="8"/>
      <c r="AW40" s="8"/>
      <c r="AX40" s="8"/>
      <c r="AY40" s="8"/>
      <c r="AZ40" s="8"/>
      <c r="BA40" s="8"/>
      <c r="BB40" s="8"/>
      <c r="BC40" s="8"/>
      <c r="BD40" s="8"/>
      <c r="BE40" s="8"/>
      <c r="BF40" s="8"/>
      <c r="BG40" s="8"/>
      <c r="BH40" s="8"/>
      <c r="BI40" s="8"/>
      <c r="BJ40" s="8"/>
      <c r="BK40" s="8"/>
      <c r="BL40" s="8"/>
      <c r="BM40" s="8"/>
      <c r="BN40" s="8"/>
      <c r="BO40" s="8"/>
      <c r="BP40" s="8"/>
    </row>
    <row r="41" spans="1:68" hidden="1">
      <c r="A41" s="323"/>
      <c r="B41" s="324"/>
      <c r="C41" s="325"/>
      <c r="D41" s="325"/>
      <c r="E41" s="326"/>
      <c r="F41" s="324"/>
      <c r="G41" s="329"/>
      <c r="H41" s="330"/>
      <c r="I41" s="331"/>
      <c r="J41" s="313"/>
      <c r="K41" s="331">
        <f t="shared" ca="1" si="19"/>
        <v>0</v>
      </c>
      <c r="L41" s="330"/>
      <c r="M41" s="331"/>
      <c r="N41" s="334"/>
      <c r="O41" s="6"/>
      <c r="P41" s="235"/>
      <c r="Q41" s="51"/>
      <c r="R41" s="52"/>
      <c r="S41" s="52"/>
      <c r="T41" s="211" t="str">
        <f t="shared" si="1"/>
        <v/>
      </c>
      <c r="U41" s="52"/>
      <c r="V41" s="52"/>
      <c r="W41" s="52"/>
      <c r="X41" s="24"/>
      <c r="Y41" s="54" t="str">
        <f t="shared" si="2"/>
        <v/>
      </c>
      <c r="Z41" s="55"/>
      <c r="AA41" s="54" t="str">
        <f t="shared" si="4"/>
        <v/>
      </c>
      <c r="AB41" s="207" t="str">
        <f t="shared" si="5"/>
        <v/>
      </c>
      <c r="AC41" s="54" t="str">
        <f t="shared" si="6"/>
        <v/>
      </c>
      <c r="AD41" s="57"/>
      <c r="AE41" s="213"/>
      <c r="AF41" s="48"/>
      <c r="AG41" s="234"/>
      <c r="AH41" s="219"/>
      <c r="AI41" s="58"/>
      <c r="AJ41" s="221"/>
      <c r="AK41" s="220"/>
      <c r="AL41" s="220"/>
      <c r="AM41" s="228"/>
      <c r="AN41" s="220"/>
      <c r="AO41" s="220"/>
      <c r="AP41" s="220"/>
      <c r="AQ41" s="220"/>
      <c r="AR41" s="228"/>
      <c r="AS41" s="220"/>
      <c r="AT41" s="220"/>
      <c r="AU41" s="8"/>
      <c r="AV41" s="8"/>
      <c r="AW41" s="8"/>
      <c r="AX41" s="8"/>
      <c r="AY41" s="8"/>
      <c r="AZ41" s="8"/>
      <c r="BA41" s="8"/>
      <c r="BB41" s="8"/>
      <c r="BC41" s="8"/>
      <c r="BD41" s="8"/>
      <c r="BE41" s="8"/>
      <c r="BF41" s="8"/>
      <c r="BG41" s="8"/>
      <c r="BH41" s="8"/>
      <c r="BI41" s="8"/>
      <c r="BJ41" s="8"/>
      <c r="BK41" s="8"/>
      <c r="BL41" s="8"/>
      <c r="BM41" s="8"/>
      <c r="BN41" s="8"/>
      <c r="BO41" s="8"/>
      <c r="BP41" s="8"/>
    </row>
    <row r="42" spans="1:68" ht="199.5" customHeight="1">
      <c r="A42" s="321">
        <v>6</v>
      </c>
      <c r="B42" s="285" t="s">
        <v>132</v>
      </c>
      <c r="C42" s="291" t="s">
        <v>491</v>
      </c>
      <c r="D42" s="291" t="s">
        <v>492</v>
      </c>
      <c r="E42" s="337" t="s">
        <v>493</v>
      </c>
      <c r="F42" s="285" t="s">
        <v>128</v>
      </c>
      <c r="G42" s="327">
        <v>1500</v>
      </c>
      <c r="H42" s="287" t="str">
        <f>IF(G42&lt;=0,"",IF(G42&lt;=2,"Muy Baja",IF(G42&lt;=24,"Baja",IF(G42&lt;=500,"Media",IF(G42&lt;=5000,"Alta","Muy Alta")))))</f>
        <v>Alta</v>
      </c>
      <c r="I42" s="309">
        <f>IF(H42="","",IF(H42="Muy Baja",0.2,IF(H42="Baja",0.4,IF(H42="Media",0.6,IF(H42="Alta",0.8,IF(H42="Muy Alta",1,))))))</f>
        <v>0.8</v>
      </c>
      <c r="J42" s="311" t="s">
        <v>155</v>
      </c>
      <c r="K42" s="309" t="str">
        <f ca="1">IF(NOT(ISERROR(MATCH(J42,'Tabla Impacto'!$B$221:$B$223,0))),'Tabla Impacto'!$F$223&amp;"Por favor no seleccionar los criterios de impacto(Afectación Económica o presupuestal y Pérdida Reputacional)",J42)</f>
        <v xml:space="preserve">     El riesgo afecta la imagen de de la entidad con efecto publicitario sostenido a nivel de sector administrativo, nivel departamental o municipal</v>
      </c>
      <c r="L42" s="287" t="str">
        <f ca="1">IF(OR(K42='Tabla Impacto'!$C$11,K42='Tabla Impacto'!$D$11),"Leve",IF(OR(K42='Tabla Impacto'!$C$12,K42='Tabla Impacto'!$D$12),"Menor",IF(OR(K42='Tabla Impacto'!$C$13,K42='Tabla Impacto'!$D$13),"Moderado",IF(OR(K42='Tabla Impacto'!$C$14,K42='Tabla Impacto'!$D$14),"Mayor",IF(OR(K42='Tabla Impacto'!$C$15,K42='Tabla Impacto'!$D$15),"Catastrófico","")))))</f>
        <v>Mayor</v>
      </c>
      <c r="M42" s="309">
        <f ca="1">IF(L42="","",IF(L42="Leve",0.2,IF(L42="Menor",0.4,IF(L42="Moderado",0.6,IF(L42="Mayor",0.8,IF(L42="Catastrófico",1,))))))</f>
        <v>0.8</v>
      </c>
      <c r="N42" s="332" t="str">
        <f ca="1">IF(OR(AND(H42="Muy Baja",L42="Leve"),AND(H42="Muy Baja",L42="Menor"),AND(H42="Baja",L42="Leve")),"Bajo",IF(OR(AND(H42="Muy baja",L42="Moderado"),AND(H42="Baja",L42="Menor"),AND(H42="Baja",L42="Moderado"),AND(H42="Media",L42="Leve"),AND(H42="Media",L42="Menor"),AND(H42="Media",L42="Moderado"),AND(H42="Alta",L42="Leve"),AND(H42="Alta",L42="Menor")),"Moderado",IF(OR(AND(H42="Muy Baja",L42="Mayor"),AND(H42="Baja",L42="Mayor"),AND(H42="Media",L42="Mayor"),AND(H42="Alta",L42="Moderado"),AND(H42="Alta",L42="Mayor"),AND(H42="Muy Alta",L42="Leve"),AND(H42="Muy Alta",L42="Menor"),AND(H42="Muy Alta",L42="Moderado"),AND(H42="Muy Alta",L42="Mayor")),"Alto",IF(OR(AND(H42="Muy Baja",L42="Catastrófico"),AND(H42="Baja",L42="Catastrófico"),AND(H42="Media",L42="Catastrófico"),AND(H42="Alta",L42="Catastrófico"),AND(H42="Muy Alta",L42="Catastrófico")),"Extremo",""))))</f>
        <v>Alto</v>
      </c>
      <c r="O42" s="6">
        <v>1</v>
      </c>
      <c r="P42" s="235" t="s">
        <v>562</v>
      </c>
      <c r="Q42" s="51" t="str">
        <f>IF(OR(R42="Preventivo",R42="Detectivo"),"Probabilidad",IF(R42="Correctivo","Impacto",""))</f>
        <v>Probabilidad</v>
      </c>
      <c r="R42" s="52" t="s">
        <v>14</v>
      </c>
      <c r="S42" s="52" t="s">
        <v>9</v>
      </c>
      <c r="T42" s="211" t="str">
        <f t="shared" si="1"/>
        <v>40%</v>
      </c>
      <c r="U42" s="52" t="s">
        <v>19</v>
      </c>
      <c r="V42" s="52" t="s">
        <v>22</v>
      </c>
      <c r="W42" s="52" t="s">
        <v>119</v>
      </c>
      <c r="X42" s="24">
        <f>IFERROR(IF(Q42="Probabilidad",(I42-(+I42*T42)),IF(Q42="Impacto",I42,"")),"")</f>
        <v>0.48</v>
      </c>
      <c r="Y42" s="54" t="str">
        <f t="shared" si="2"/>
        <v>Media</v>
      </c>
      <c r="Z42" s="55">
        <f>+X42</f>
        <v>0.48</v>
      </c>
      <c r="AA42" s="54" t="str">
        <f t="shared" ca="1" si="4"/>
        <v>Mayor</v>
      </c>
      <c r="AB42" s="207">
        <f t="shared" ca="1" si="5"/>
        <v>0.8</v>
      </c>
      <c r="AC42" s="54" t="str">
        <f t="shared" ca="1" si="6"/>
        <v>Alto</v>
      </c>
      <c r="AD42" s="57" t="s">
        <v>136</v>
      </c>
      <c r="AE42" s="213" t="s">
        <v>527</v>
      </c>
      <c r="AF42" s="48" t="s">
        <v>494</v>
      </c>
      <c r="AG42" s="234">
        <v>46022</v>
      </c>
      <c r="AH42" s="219" t="s">
        <v>529</v>
      </c>
      <c r="AI42" s="58" t="s">
        <v>539</v>
      </c>
      <c r="AJ42" s="221" t="s">
        <v>41</v>
      </c>
      <c r="AK42" s="220"/>
      <c r="AL42" s="220"/>
      <c r="AM42" s="228"/>
      <c r="AN42" s="220"/>
      <c r="AO42" s="220"/>
      <c r="AP42" s="220"/>
      <c r="AQ42" s="220"/>
      <c r="AR42" s="228"/>
      <c r="AS42" s="220"/>
      <c r="AT42" s="232"/>
      <c r="AU42" s="355"/>
      <c r="AV42" s="355"/>
      <c r="AW42" s="355"/>
      <c r="AX42" s="356"/>
      <c r="AY42" s="356"/>
      <c r="AZ42" s="356"/>
      <c r="BA42" s="8"/>
      <c r="BB42" s="8"/>
      <c r="BC42" s="8"/>
      <c r="BD42" s="8"/>
      <c r="BE42" s="8"/>
      <c r="BF42" s="8"/>
      <c r="BG42" s="8"/>
      <c r="BH42" s="8"/>
      <c r="BI42" s="8"/>
      <c r="BJ42" s="8"/>
      <c r="BK42" s="8"/>
      <c r="BL42" s="8"/>
      <c r="BM42" s="8"/>
      <c r="BN42" s="8"/>
      <c r="BO42" s="8"/>
      <c r="BP42" s="8"/>
    </row>
    <row r="43" spans="1:68" ht="31.5" hidden="1" customHeight="1">
      <c r="A43" s="322"/>
      <c r="B43" s="286"/>
      <c r="C43" s="292"/>
      <c r="D43" s="292"/>
      <c r="E43" s="338"/>
      <c r="F43" s="286"/>
      <c r="G43" s="328"/>
      <c r="H43" s="288"/>
      <c r="I43" s="310"/>
      <c r="J43" s="312"/>
      <c r="K43" s="310">
        <f t="shared" ref="K43:K47" ca="1" si="20">IF(NOT(ISERROR(MATCH(J43,_xlfn.ANCHORARRAY(E54),0))),I56&amp;"Por favor no seleccionar los criterios de impacto",J43)</f>
        <v>0</v>
      </c>
      <c r="L43" s="288"/>
      <c r="M43" s="310"/>
      <c r="N43" s="333"/>
      <c r="O43" s="6">
        <v>2</v>
      </c>
      <c r="P43" s="235"/>
      <c r="Q43" s="51"/>
      <c r="R43" s="52"/>
      <c r="S43" s="52"/>
      <c r="T43" s="211"/>
      <c r="U43" s="52"/>
      <c r="V43" s="52"/>
      <c r="W43" s="52"/>
      <c r="X43" s="24"/>
      <c r="Y43" s="54"/>
      <c r="Z43" s="55"/>
      <c r="AA43" s="54"/>
      <c r="AB43" s="207"/>
      <c r="AC43" s="54"/>
      <c r="AD43" s="57"/>
      <c r="AE43" s="213"/>
      <c r="AF43" s="48"/>
      <c r="AG43" s="234"/>
      <c r="AH43" s="219"/>
      <c r="AI43" s="58"/>
      <c r="AJ43" s="221"/>
      <c r="AK43" s="220"/>
      <c r="AL43" s="220"/>
      <c r="AM43" s="228"/>
      <c r="AN43" s="220"/>
      <c r="AO43" s="220"/>
      <c r="AP43" s="220"/>
      <c r="AQ43" s="220"/>
      <c r="AR43" s="228"/>
      <c r="AS43" s="220"/>
      <c r="AT43" s="220"/>
      <c r="AU43" s="8"/>
      <c r="AV43" s="8"/>
      <c r="AW43" s="8"/>
      <c r="AX43" s="8"/>
      <c r="AY43" s="8"/>
      <c r="AZ43" s="8"/>
      <c r="BA43" s="8"/>
      <c r="BB43" s="8"/>
      <c r="BC43" s="8"/>
      <c r="BD43" s="8"/>
      <c r="BE43" s="8"/>
      <c r="BF43" s="8"/>
      <c r="BG43" s="8"/>
      <c r="BH43" s="8"/>
      <c r="BI43" s="8"/>
      <c r="BJ43" s="8"/>
      <c r="BK43" s="8"/>
      <c r="BL43" s="8"/>
      <c r="BM43" s="8"/>
      <c r="BN43" s="8"/>
      <c r="BO43" s="8"/>
      <c r="BP43" s="8"/>
    </row>
    <row r="44" spans="1:68" ht="31.5" hidden="1" customHeight="1">
      <c r="A44" s="322"/>
      <c r="B44" s="286"/>
      <c r="C44" s="292"/>
      <c r="D44" s="292"/>
      <c r="E44" s="338"/>
      <c r="F44" s="286"/>
      <c r="G44" s="328"/>
      <c r="H44" s="288"/>
      <c r="I44" s="310"/>
      <c r="J44" s="312"/>
      <c r="K44" s="310">
        <f t="shared" ca="1" si="20"/>
        <v>0</v>
      </c>
      <c r="L44" s="288"/>
      <c r="M44" s="310"/>
      <c r="N44" s="333"/>
      <c r="O44" s="6">
        <v>3</v>
      </c>
      <c r="P44" s="236"/>
      <c r="Q44" s="51"/>
      <c r="R44" s="52"/>
      <c r="S44" s="52"/>
      <c r="T44" s="211"/>
      <c r="U44" s="52"/>
      <c r="V44" s="52"/>
      <c r="W44" s="52"/>
      <c r="X44" s="24"/>
      <c r="Y44" s="54"/>
      <c r="Z44" s="55"/>
      <c r="AA44" s="54"/>
      <c r="AB44" s="207"/>
      <c r="AC44" s="54"/>
      <c r="AD44" s="57"/>
      <c r="AE44" s="213"/>
      <c r="AF44" s="48"/>
      <c r="AG44" s="234"/>
      <c r="AH44" s="219"/>
      <c r="AI44" s="58"/>
      <c r="AJ44" s="221"/>
      <c r="AK44" s="220"/>
      <c r="AL44" s="220"/>
      <c r="AM44" s="228"/>
      <c r="AN44" s="220"/>
      <c r="AO44" s="220"/>
      <c r="AP44" s="220"/>
      <c r="AQ44" s="220"/>
      <c r="AR44" s="228"/>
      <c r="AS44" s="220"/>
      <c r="AT44" s="220"/>
      <c r="AU44" s="8"/>
      <c r="AV44" s="8"/>
      <c r="AW44" s="8"/>
      <c r="AX44" s="8"/>
      <c r="AY44" s="8"/>
      <c r="AZ44" s="8"/>
      <c r="BA44" s="8"/>
      <c r="BB44" s="8"/>
      <c r="BC44" s="8"/>
      <c r="BD44" s="8"/>
      <c r="BE44" s="8"/>
      <c r="BF44" s="8"/>
      <c r="BG44" s="8"/>
      <c r="BH44" s="8"/>
      <c r="BI44" s="8"/>
      <c r="BJ44" s="8"/>
      <c r="BK44" s="8"/>
      <c r="BL44" s="8"/>
      <c r="BM44" s="8"/>
      <c r="BN44" s="8"/>
      <c r="BO44" s="8"/>
      <c r="BP44" s="8"/>
    </row>
    <row r="45" spans="1:68" ht="31.5" hidden="1" customHeight="1">
      <c r="A45" s="322"/>
      <c r="B45" s="286"/>
      <c r="C45" s="292"/>
      <c r="D45" s="292"/>
      <c r="E45" s="338"/>
      <c r="F45" s="286"/>
      <c r="G45" s="328"/>
      <c r="H45" s="288"/>
      <c r="I45" s="310"/>
      <c r="J45" s="312"/>
      <c r="K45" s="310">
        <f t="shared" ca="1" si="20"/>
        <v>0</v>
      </c>
      <c r="L45" s="288"/>
      <c r="M45" s="310"/>
      <c r="N45" s="333"/>
      <c r="O45" s="6">
        <v>4</v>
      </c>
      <c r="P45" s="235"/>
      <c r="Q45" s="51"/>
      <c r="R45" s="52"/>
      <c r="S45" s="52"/>
      <c r="T45" s="211"/>
      <c r="U45" s="52"/>
      <c r="V45" s="52"/>
      <c r="W45" s="52"/>
      <c r="X45" s="24"/>
      <c r="Y45" s="54"/>
      <c r="Z45" s="55"/>
      <c r="AA45" s="54"/>
      <c r="AB45" s="207"/>
      <c r="AC45" s="54"/>
      <c r="AD45" s="57"/>
      <c r="AE45" s="213"/>
      <c r="AF45" s="48"/>
      <c r="AG45" s="234"/>
      <c r="AH45" s="219"/>
      <c r="AI45" s="58"/>
      <c r="AJ45" s="221"/>
      <c r="AK45" s="220"/>
      <c r="AL45" s="220"/>
      <c r="AM45" s="228"/>
      <c r="AN45" s="220"/>
      <c r="AO45" s="220"/>
      <c r="AP45" s="220"/>
      <c r="AQ45" s="220"/>
      <c r="AR45" s="228"/>
      <c r="AS45" s="220"/>
      <c r="AT45" s="220"/>
      <c r="AU45" s="8"/>
      <c r="AV45" s="8"/>
      <c r="AW45" s="8"/>
      <c r="AX45" s="8"/>
      <c r="AY45" s="8"/>
      <c r="AZ45" s="8"/>
      <c r="BA45" s="8"/>
      <c r="BB45" s="8"/>
      <c r="BC45" s="8"/>
      <c r="BD45" s="8"/>
      <c r="BE45" s="8"/>
      <c r="BF45" s="8"/>
      <c r="BG45" s="8"/>
      <c r="BH45" s="8"/>
      <c r="BI45" s="8"/>
      <c r="BJ45" s="8"/>
      <c r="BK45" s="8"/>
      <c r="BL45" s="8"/>
      <c r="BM45" s="8"/>
      <c r="BN45" s="8"/>
      <c r="BO45" s="8"/>
      <c r="BP45" s="8"/>
    </row>
    <row r="46" spans="1:68" ht="31.5" hidden="1" customHeight="1">
      <c r="A46" s="322"/>
      <c r="B46" s="286"/>
      <c r="C46" s="292"/>
      <c r="D46" s="292"/>
      <c r="E46" s="338"/>
      <c r="F46" s="286"/>
      <c r="G46" s="328"/>
      <c r="H46" s="288"/>
      <c r="I46" s="310"/>
      <c r="J46" s="312"/>
      <c r="K46" s="310">
        <f t="shared" ca="1" si="20"/>
        <v>0</v>
      </c>
      <c r="L46" s="288"/>
      <c r="M46" s="310"/>
      <c r="N46" s="333"/>
      <c r="O46" s="6">
        <v>5</v>
      </c>
      <c r="P46" s="235"/>
      <c r="Q46" s="51"/>
      <c r="R46" s="52"/>
      <c r="S46" s="52"/>
      <c r="T46" s="211"/>
      <c r="U46" s="52"/>
      <c r="V46" s="52"/>
      <c r="W46" s="52"/>
      <c r="X46" s="24"/>
      <c r="Y46" s="54"/>
      <c r="Z46" s="55"/>
      <c r="AA46" s="54"/>
      <c r="AB46" s="207"/>
      <c r="AC46" s="54"/>
      <c r="AD46" s="57"/>
      <c r="AE46" s="213"/>
      <c r="AF46" s="48"/>
      <c r="AG46" s="234"/>
      <c r="AH46" s="219"/>
      <c r="AI46" s="58"/>
      <c r="AJ46" s="221"/>
      <c r="AK46" s="220"/>
      <c r="AL46" s="220"/>
      <c r="AM46" s="228"/>
      <c r="AN46" s="220"/>
      <c r="AO46" s="220"/>
      <c r="AP46" s="220"/>
      <c r="AQ46" s="220"/>
      <c r="AR46" s="228"/>
      <c r="AS46" s="220"/>
      <c r="AT46" s="220"/>
      <c r="AU46" s="8"/>
      <c r="AV46" s="8"/>
      <c r="AW46" s="8"/>
      <c r="AX46" s="8"/>
      <c r="AY46" s="8"/>
      <c r="AZ46" s="8"/>
      <c r="BA46" s="8"/>
      <c r="BB46" s="8"/>
      <c r="BC46" s="8"/>
      <c r="BD46" s="8"/>
      <c r="BE46" s="8"/>
      <c r="BF46" s="8"/>
      <c r="BG46" s="8"/>
      <c r="BH46" s="8"/>
      <c r="BI46" s="8"/>
      <c r="BJ46" s="8"/>
      <c r="BK46" s="8"/>
      <c r="BL46" s="8"/>
      <c r="BM46" s="8"/>
      <c r="BN46" s="8"/>
      <c r="BO46" s="8"/>
      <c r="BP46" s="8"/>
    </row>
    <row r="47" spans="1:68" ht="31.5" hidden="1" customHeight="1">
      <c r="A47" s="323"/>
      <c r="B47" s="324"/>
      <c r="C47" s="325"/>
      <c r="D47" s="325"/>
      <c r="E47" s="339"/>
      <c r="F47" s="324"/>
      <c r="G47" s="329"/>
      <c r="H47" s="330"/>
      <c r="I47" s="331"/>
      <c r="J47" s="313"/>
      <c r="K47" s="331">
        <f t="shared" ca="1" si="20"/>
        <v>0</v>
      </c>
      <c r="L47" s="330"/>
      <c r="M47" s="331"/>
      <c r="N47" s="334"/>
      <c r="O47" s="6">
        <v>6</v>
      </c>
      <c r="P47" s="235"/>
      <c r="Q47" s="51"/>
      <c r="R47" s="52"/>
      <c r="S47" s="52"/>
      <c r="T47" s="211"/>
      <c r="U47" s="52"/>
      <c r="V47" s="52"/>
      <c r="W47" s="52"/>
      <c r="X47" s="24"/>
      <c r="Y47" s="54"/>
      <c r="Z47" s="55"/>
      <c r="AA47" s="54"/>
      <c r="AB47" s="207"/>
      <c r="AC47" s="54"/>
      <c r="AD47" s="57"/>
      <c r="AE47" s="213"/>
      <c r="AF47" s="48"/>
      <c r="AG47" s="234"/>
      <c r="AH47" s="219"/>
      <c r="AI47" s="58"/>
      <c r="AJ47" s="221"/>
      <c r="AK47" s="220"/>
      <c r="AL47" s="220"/>
      <c r="AM47" s="228"/>
      <c r="AN47" s="220"/>
      <c r="AO47" s="220"/>
      <c r="AP47" s="220"/>
      <c r="AQ47" s="220"/>
      <c r="AR47" s="228"/>
      <c r="AS47" s="220"/>
      <c r="AT47" s="220"/>
      <c r="AU47" s="8"/>
      <c r="AV47" s="8"/>
      <c r="AW47" s="8"/>
      <c r="AX47" s="8"/>
      <c r="AY47" s="8"/>
      <c r="AZ47" s="8"/>
      <c r="BA47" s="8"/>
      <c r="BB47" s="8"/>
      <c r="BC47" s="8"/>
      <c r="BD47" s="8"/>
      <c r="BE47" s="8"/>
      <c r="BF47" s="8"/>
      <c r="BG47" s="8"/>
      <c r="BH47" s="8"/>
      <c r="BI47" s="8"/>
      <c r="BJ47" s="8"/>
      <c r="BK47" s="8"/>
      <c r="BL47" s="8"/>
      <c r="BM47" s="8"/>
      <c r="BN47" s="8"/>
      <c r="BO47" s="8"/>
      <c r="BP47" s="8"/>
    </row>
    <row r="48" spans="1:68" ht="224.25" customHeight="1">
      <c r="A48" s="321">
        <v>7</v>
      </c>
      <c r="B48" s="285" t="s">
        <v>134</v>
      </c>
      <c r="C48" s="291" t="s">
        <v>495</v>
      </c>
      <c r="D48" s="291" t="s">
        <v>496</v>
      </c>
      <c r="E48" s="293" t="s">
        <v>497</v>
      </c>
      <c r="F48" s="285" t="s">
        <v>123</v>
      </c>
      <c r="G48" s="327">
        <v>108</v>
      </c>
      <c r="H48" s="287" t="str">
        <f>IF(G48&lt;=0,"",IF(G48&lt;=2,"Muy Baja",IF(G48&lt;=24,"Baja",IF(G48&lt;=500,"Media",IF(G48&lt;=5000,"Alta","Muy Alta")))))</f>
        <v>Media</v>
      </c>
      <c r="I48" s="309">
        <f>IF(H48="","",IF(H48="Muy Baja",0.2,IF(H48="Baja",0.4,IF(H48="Media",0.6,IF(H48="Alta",0.8,IF(H48="Muy Alta",1,))))))</f>
        <v>0.6</v>
      </c>
      <c r="J48" s="311" t="s">
        <v>150</v>
      </c>
      <c r="K48" s="309" t="str">
        <f ca="1">IF(NOT(ISERROR(MATCH(J48,'Tabla Impacto'!$B$221:$B$223,0))),'Tabla Impacto'!$F$223&amp;"Por favor no seleccionar los criterios de impacto(Afectación Económica o presupuestal y Pérdida Reputacional)",J48)</f>
        <v xml:space="preserve">     Entre 100 y 500 SMLMV </v>
      </c>
      <c r="L48" s="287" t="str">
        <f ca="1">IF(OR(K48='Tabla Impacto'!$C$11,K48='Tabla Impacto'!$D$11),"Leve",IF(OR(K48='Tabla Impacto'!$C$12,K48='Tabla Impacto'!$D$12),"Menor",IF(OR(K48='Tabla Impacto'!$C$13,K48='Tabla Impacto'!$D$13),"Moderado",IF(OR(K48='Tabla Impacto'!$C$14,K48='Tabla Impacto'!$D$14),"Mayor",IF(OR(K48='Tabla Impacto'!$C$15,K48='Tabla Impacto'!$D$15),"Catastrófico","")))))</f>
        <v>Mayor</v>
      </c>
      <c r="M48" s="309">
        <f ca="1">IF(L48="","",IF(L48="Leve",0.2,IF(L48="Menor",0.4,IF(L48="Moderado",0.6,IF(L48="Mayor",0.8,IF(L48="Catastrófico",1,))))))</f>
        <v>0.8</v>
      </c>
      <c r="N48" s="332" t="str">
        <f ca="1">IF(OR(AND(H48="Muy Baja",L48="Leve"),AND(H48="Muy Baja",L48="Menor"),AND(H48="Baja",L48="Leve")),"Bajo",IF(OR(AND(H48="Muy baja",L48="Moderado"),AND(H48="Baja",L48="Menor"),AND(H48="Baja",L48="Moderado"),AND(H48="Media",L48="Leve"),AND(H48="Media",L48="Menor"),AND(H48="Media",L48="Moderado"),AND(H48="Alta",L48="Leve"),AND(H48="Alta",L48="Menor")),"Moderado",IF(OR(AND(H48="Muy Baja",L48="Mayor"),AND(H48="Baja",L48="Mayor"),AND(H48="Media",L48="Mayor"),AND(H48="Alta",L48="Moderado"),AND(H48="Alta",L48="Mayor"),AND(H48="Muy Alta",L48="Leve"),AND(H48="Muy Alta",L48="Menor"),AND(H48="Muy Alta",L48="Moderado"),AND(H48="Muy Alta",L48="Mayor")),"Alto",IF(OR(AND(H48="Muy Baja",L48="Catastrófico"),AND(H48="Baja",L48="Catastrófico"),AND(H48="Media",L48="Catastrófico"),AND(H48="Alta",L48="Catastrófico"),AND(H48="Muy Alta",L48="Catastrófico")),"Extremo",""))))</f>
        <v>Alto</v>
      </c>
      <c r="O48" s="6">
        <v>1</v>
      </c>
      <c r="P48" s="237" t="s">
        <v>563</v>
      </c>
      <c r="Q48" s="51" t="str">
        <f>IF(OR(R48="Preventivo",R48="Detectivo"),"Probabilidad",IF(R48="Correctivo","Impacto",""))</f>
        <v>Probabilidad</v>
      </c>
      <c r="R48" s="52" t="s">
        <v>14</v>
      </c>
      <c r="S48" s="52" t="s">
        <v>9</v>
      </c>
      <c r="T48" s="211" t="str">
        <f t="shared" si="1"/>
        <v>40%</v>
      </c>
      <c r="U48" s="52" t="s">
        <v>19</v>
      </c>
      <c r="V48" s="52" t="s">
        <v>22</v>
      </c>
      <c r="W48" s="52" t="s">
        <v>119</v>
      </c>
      <c r="X48" s="24">
        <f>IFERROR(IF(Q48="Probabilidad",(I48-(+I48*T48)),IF(Q48="Impacto",I48,"")),"")</f>
        <v>0.36</v>
      </c>
      <c r="Y48" s="54" t="str">
        <f t="shared" si="2"/>
        <v>Baja</v>
      </c>
      <c r="Z48" s="55">
        <f>+X48</f>
        <v>0.36</v>
      </c>
      <c r="AA48" s="54" t="str">
        <f t="shared" ca="1" si="4"/>
        <v>Mayor</v>
      </c>
      <c r="AB48" s="207">
        <f t="shared" ca="1" si="5"/>
        <v>0.8</v>
      </c>
      <c r="AC48" s="54" t="str">
        <f t="shared" ca="1" si="6"/>
        <v>Alto</v>
      </c>
      <c r="AD48" s="57" t="s">
        <v>136</v>
      </c>
      <c r="AE48" s="239" t="s">
        <v>554</v>
      </c>
      <c r="AF48" s="233" t="s">
        <v>498</v>
      </c>
      <c r="AG48" s="234">
        <v>46022</v>
      </c>
      <c r="AH48" s="219" t="s">
        <v>529</v>
      </c>
      <c r="AI48" s="58" t="s">
        <v>539</v>
      </c>
      <c r="AJ48" s="221" t="s">
        <v>41</v>
      </c>
      <c r="AK48" s="220"/>
      <c r="AL48" s="220"/>
      <c r="AM48" s="228" t="e">
        <f t="shared" si="7"/>
        <v>#DIV/0!</v>
      </c>
      <c r="AN48" s="220"/>
      <c r="AO48" s="220"/>
      <c r="AP48" s="220"/>
      <c r="AQ48" s="220"/>
      <c r="AR48" s="228" t="e">
        <f t="shared" si="8"/>
        <v>#DIV/0!</v>
      </c>
      <c r="AS48" s="220"/>
      <c r="AT48" s="232"/>
      <c r="AU48" s="359"/>
      <c r="AV48" s="360"/>
      <c r="AW48" s="361"/>
      <c r="AX48" s="356"/>
      <c r="AY48" s="357"/>
      <c r="AZ48" s="357"/>
      <c r="BA48" s="8"/>
      <c r="BB48" s="8"/>
      <c r="BC48" s="8"/>
      <c r="BD48" s="8"/>
      <c r="BE48" s="8"/>
      <c r="BF48" s="8"/>
      <c r="BG48" s="8"/>
      <c r="BH48" s="8"/>
      <c r="BI48" s="8"/>
      <c r="BJ48" s="8"/>
      <c r="BK48" s="8"/>
      <c r="BL48" s="8"/>
      <c r="BM48" s="8"/>
      <c r="BN48" s="8"/>
      <c r="BO48" s="8"/>
      <c r="BP48" s="8"/>
    </row>
    <row r="49" spans="1:68" ht="43.5" hidden="1" customHeight="1">
      <c r="A49" s="322"/>
      <c r="B49" s="286"/>
      <c r="C49" s="292"/>
      <c r="D49" s="292"/>
      <c r="E49" s="294"/>
      <c r="F49" s="286"/>
      <c r="G49" s="328"/>
      <c r="H49" s="288"/>
      <c r="I49" s="310"/>
      <c r="J49" s="312"/>
      <c r="K49" s="310">
        <f t="shared" ref="K49:K53" ca="1" si="21">IF(NOT(ISERROR(MATCH(J49,_xlfn.ANCHORARRAY(E60),0))),I62&amp;"Por favor no seleccionar los criterios de impacto",J49)</f>
        <v>0</v>
      </c>
      <c r="L49" s="288"/>
      <c r="M49" s="310"/>
      <c r="N49" s="333"/>
      <c r="O49" s="6">
        <v>2</v>
      </c>
      <c r="P49" s="49"/>
      <c r="Q49" s="51" t="str">
        <f>IF(OR(R49="Preventivo",R49="Detectivo"),"Probabilidad",IF(R49="Correctivo","Impacto",""))</f>
        <v/>
      </c>
      <c r="R49" s="52"/>
      <c r="S49" s="52"/>
      <c r="T49" s="211" t="str">
        <f t="shared" si="1"/>
        <v/>
      </c>
      <c r="U49" s="52"/>
      <c r="V49" s="52"/>
      <c r="W49" s="52"/>
      <c r="X49" s="24" t="str">
        <f>IFERROR(IF(AND(Q48="Probabilidad",Q49="Probabilidad"),(Z48-(+Z48*T49)),IF(Q49="Probabilidad",(I48-(+I48*T49)),IF(Q49="Impacto",Z48,""))),"")</f>
        <v/>
      </c>
      <c r="Y49" s="54" t="str">
        <f t="shared" si="2"/>
        <v/>
      </c>
      <c r="Z49" s="55" t="str">
        <f t="shared" ref="Z49:Z53" si="22">+X49</f>
        <v/>
      </c>
      <c r="AA49" s="54" t="str">
        <f t="shared" si="4"/>
        <v/>
      </c>
      <c r="AB49" s="207" t="str">
        <f t="shared" si="5"/>
        <v/>
      </c>
      <c r="AC49" s="54" t="str">
        <f t="shared" si="6"/>
        <v/>
      </c>
      <c r="AD49" s="57"/>
      <c r="AE49" s="216"/>
      <c r="AF49" s="48"/>
      <c r="AG49" s="59"/>
      <c r="AH49" s="59"/>
      <c r="AI49" s="218"/>
      <c r="AJ49" s="48"/>
      <c r="AK49" s="220"/>
      <c r="AL49" s="220"/>
      <c r="AM49" s="228"/>
      <c r="AN49" s="220"/>
      <c r="AO49" s="220"/>
      <c r="AP49" s="220"/>
      <c r="AQ49" s="220"/>
      <c r="AR49" s="228"/>
      <c r="AS49" s="220"/>
      <c r="AT49" s="220"/>
      <c r="AU49" s="8"/>
      <c r="AV49" s="8"/>
      <c r="AW49" s="8"/>
      <c r="AX49" s="8"/>
      <c r="AY49" s="8"/>
      <c r="AZ49" s="8"/>
      <c r="BA49" s="8"/>
      <c r="BB49" s="8"/>
      <c r="BC49" s="8"/>
      <c r="BD49" s="8"/>
      <c r="BE49" s="8"/>
      <c r="BF49" s="8"/>
      <c r="BG49" s="8"/>
      <c r="BH49" s="8"/>
      <c r="BI49" s="8"/>
      <c r="BJ49" s="8"/>
      <c r="BK49" s="8"/>
      <c r="BL49" s="8"/>
      <c r="BM49" s="8"/>
      <c r="BN49" s="8"/>
      <c r="BO49" s="8"/>
      <c r="BP49" s="8"/>
    </row>
    <row r="50" spans="1:68" ht="43.5" hidden="1" customHeight="1">
      <c r="A50" s="322"/>
      <c r="B50" s="286"/>
      <c r="C50" s="292"/>
      <c r="D50" s="292"/>
      <c r="E50" s="294"/>
      <c r="F50" s="286"/>
      <c r="G50" s="328"/>
      <c r="H50" s="288"/>
      <c r="I50" s="310"/>
      <c r="J50" s="312"/>
      <c r="K50" s="310">
        <f t="shared" ca="1" si="21"/>
        <v>0</v>
      </c>
      <c r="L50" s="288"/>
      <c r="M50" s="310"/>
      <c r="N50" s="333"/>
      <c r="O50" s="6">
        <v>3</v>
      </c>
      <c r="P50" s="50"/>
      <c r="Q50" s="51" t="str">
        <f>IF(OR(R50="Preventivo",R50="Detectivo"),"Probabilidad",IF(R50="Correctivo","Impacto",""))</f>
        <v/>
      </c>
      <c r="R50" s="52"/>
      <c r="S50" s="52"/>
      <c r="T50" s="211" t="str">
        <f t="shared" si="1"/>
        <v/>
      </c>
      <c r="U50" s="52"/>
      <c r="V50" s="52"/>
      <c r="W50" s="52"/>
      <c r="X50" s="24" t="str">
        <f>IFERROR(IF(AND(Q49="Probabilidad",Q50="Probabilidad"),(Z49-(+Z49*T50)),IF(AND(Q49="Impacto",Q50="Probabilidad"),(Z48-(+Z48*T50)),IF(Q50="Impacto",Z49,""))),"")</f>
        <v/>
      </c>
      <c r="Y50" s="54" t="str">
        <f t="shared" si="2"/>
        <v/>
      </c>
      <c r="Z50" s="55" t="str">
        <f t="shared" si="22"/>
        <v/>
      </c>
      <c r="AA50" s="54" t="str">
        <f t="shared" si="4"/>
        <v/>
      </c>
      <c r="AB50" s="207" t="str">
        <f t="shared" si="5"/>
        <v/>
      </c>
      <c r="AC50" s="54" t="str">
        <f t="shared" si="6"/>
        <v/>
      </c>
      <c r="AD50" s="57"/>
      <c r="AE50" s="216"/>
      <c r="AF50" s="48"/>
      <c r="AG50" s="59"/>
      <c r="AH50" s="59"/>
      <c r="AI50" s="58"/>
      <c r="AJ50" s="48"/>
      <c r="AK50" s="220"/>
      <c r="AL50" s="220"/>
      <c r="AM50" s="228"/>
      <c r="AN50" s="220"/>
      <c r="AO50" s="220"/>
      <c r="AP50" s="220"/>
      <c r="AQ50" s="220"/>
      <c r="AR50" s="228"/>
      <c r="AS50" s="220"/>
      <c r="AT50" s="220"/>
      <c r="AU50" s="8"/>
      <c r="AV50" s="8"/>
      <c r="AW50" s="8"/>
      <c r="AX50" s="8"/>
      <c r="AY50" s="8"/>
      <c r="AZ50" s="8"/>
      <c r="BA50" s="8"/>
      <c r="BB50" s="8"/>
      <c r="BC50" s="8"/>
      <c r="BD50" s="8"/>
      <c r="BE50" s="8"/>
      <c r="BF50" s="8"/>
      <c r="BG50" s="8"/>
      <c r="BH50" s="8"/>
      <c r="BI50" s="8"/>
      <c r="BJ50" s="8"/>
      <c r="BK50" s="8"/>
      <c r="BL50" s="8"/>
      <c r="BM50" s="8"/>
      <c r="BN50" s="8"/>
      <c r="BO50" s="8"/>
      <c r="BP50" s="8"/>
    </row>
    <row r="51" spans="1:68" ht="43.5" hidden="1" customHeight="1">
      <c r="A51" s="322"/>
      <c r="B51" s="286"/>
      <c r="C51" s="292"/>
      <c r="D51" s="292"/>
      <c r="E51" s="294"/>
      <c r="F51" s="286"/>
      <c r="G51" s="328"/>
      <c r="H51" s="288"/>
      <c r="I51" s="310"/>
      <c r="J51" s="312"/>
      <c r="K51" s="310">
        <f t="shared" ca="1" si="21"/>
        <v>0</v>
      </c>
      <c r="L51" s="288"/>
      <c r="M51" s="310"/>
      <c r="N51" s="333"/>
      <c r="O51" s="6">
        <v>4</v>
      </c>
      <c r="P51" s="49"/>
      <c r="Q51" s="51" t="str">
        <f t="shared" ref="Q51:Q53" si="23">IF(OR(R51="Preventivo",R51="Detectivo"),"Probabilidad",IF(R51="Correctivo","Impacto",""))</f>
        <v/>
      </c>
      <c r="R51" s="52"/>
      <c r="S51" s="52"/>
      <c r="T51" s="211" t="str">
        <f t="shared" si="1"/>
        <v/>
      </c>
      <c r="U51" s="52"/>
      <c r="V51" s="52"/>
      <c r="W51" s="52"/>
      <c r="X51" s="24" t="str">
        <f t="shared" ref="X51:X53" si="24">IFERROR(IF(AND(Q50="Probabilidad",Q51="Probabilidad"),(Z50-(+Z50*T51)),IF(AND(Q50="Impacto",Q51="Probabilidad"),(Z49-(+Z49*T51)),IF(Q51="Impacto",Z50,""))),"")</f>
        <v/>
      </c>
      <c r="Y51" s="54" t="str">
        <f t="shared" si="2"/>
        <v/>
      </c>
      <c r="Z51" s="55" t="str">
        <f t="shared" si="22"/>
        <v/>
      </c>
      <c r="AA51" s="54" t="str">
        <f t="shared" si="4"/>
        <v/>
      </c>
      <c r="AB51" s="207" t="str">
        <f t="shared" si="5"/>
        <v/>
      </c>
      <c r="AC51" s="54" t="str">
        <f t="shared" si="6"/>
        <v/>
      </c>
      <c r="AD51" s="57"/>
      <c r="AE51" s="216"/>
      <c r="AF51" s="48"/>
      <c r="AG51" s="59"/>
      <c r="AH51" s="59"/>
      <c r="AI51" s="58"/>
      <c r="AJ51" s="48"/>
      <c r="AK51" s="220"/>
      <c r="AL51" s="220"/>
      <c r="AM51" s="228"/>
      <c r="AN51" s="220"/>
      <c r="AO51" s="220"/>
      <c r="AP51" s="220"/>
      <c r="AQ51" s="220"/>
      <c r="AR51" s="228"/>
      <c r="AS51" s="220"/>
      <c r="AT51" s="220"/>
      <c r="AU51" s="8"/>
      <c r="AV51" s="8"/>
      <c r="AW51" s="8"/>
      <c r="AX51" s="8"/>
      <c r="AY51" s="8"/>
      <c r="AZ51" s="8"/>
      <c r="BA51" s="8"/>
      <c r="BB51" s="8"/>
      <c r="BC51" s="8"/>
      <c r="BD51" s="8"/>
      <c r="BE51" s="8"/>
      <c r="BF51" s="8"/>
      <c r="BG51" s="8"/>
      <c r="BH51" s="8"/>
      <c r="BI51" s="8"/>
      <c r="BJ51" s="8"/>
      <c r="BK51" s="8"/>
      <c r="BL51" s="8"/>
      <c r="BM51" s="8"/>
      <c r="BN51" s="8"/>
      <c r="BO51" s="8"/>
      <c r="BP51" s="8"/>
    </row>
    <row r="52" spans="1:68" ht="43.5" hidden="1" customHeight="1">
      <c r="A52" s="322"/>
      <c r="B52" s="286"/>
      <c r="C52" s="292"/>
      <c r="D52" s="292"/>
      <c r="E52" s="294"/>
      <c r="F52" s="286"/>
      <c r="G52" s="328"/>
      <c r="H52" s="288"/>
      <c r="I52" s="310"/>
      <c r="J52" s="312"/>
      <c r="K52" s="310">
        <f t="shared" ca="1" si="21"/>
        <v>0</v>
      </c>
      <c r="L52" s="288"/>
      <c r="M52" s="310"/>
      <c r="N52" s="333"/>
      <c r="O52" s="6">
        <v>5</v>
      </c>
      <c r="P52" s="49"/>
      <c r="Q52" s="51" t="str">
        <f t="shared" si="23"/>
        <v/>
      </c>
      <c r="R52" s="52"/>
      <c r="S52" s="52"/>
      <c r="T52" s="211" t="str">
        <f t="shared" si="1"/>
        <v/>
      </c>
      <c r="U52" s="52"/>
      <c r="V52" s="52"/>
      <c r="W52" s="52"/>
      <c r="X52" s="24" t="str">
        <f t="shared" si="24"/>
        <v/>
      </c>
      <c r="Y52" s="54" t="str">
        <f t="shared" si="2"/>
        <v/>
      </c>
      <c r="Z52" s="55" t="str">
        <f t="shared" si="22"/>
        <v/>
      </c>
      <c r="AA52" s="54" t="str">
        <f t="shared" si="4"/>
        <v/>
      </c>
      <c r="AB52" s="207" t="str">
        <f t="shared" si="5"/>
        <v/>
      </c>
      <c r="AC52" s="54" t="str">
        <f t="shared" si="6"/>
        <v/>
      </c>
      <c r="AD52" s="57"/>
      <c r="AE52" s="216"/>
      <c r="AF52" s="48"/>
      <c r="AG52" s="59"/>
      <c r="AH52" s="59"/>
      <c r="AI52" s="58"/>
      <c r="AJ52" s="48"/>
      <c r="AK52" s="220"/>
      <c r="AL52" s="220"/>
      <c r="AM52" s="228"/>
      <c r="AN52" s="220"/>
      <c r="AO52" s="220"/>
      <c r="AP52" s="220"/>
      <c r="AQ52" s="220"/>
      <c r="AR52" s="228"/>
      <c r="AS52" s="220"/>
      <c r="AT52" s="220"/>
      <c r="AU52" s="8"/>
      <c r="AV52" s="8"/>
      <c r="AW52" s="8"/>
      <c r="AX52" s="8"/>
      <c r="AY52" s="8"/>
      <c r="AZ52" s="8"/>
      <c r="BA52" s="8"/>
      <c r="BB52" s="8"/>
      <c r="BC52" s="8"/>
      <c r="BD52" s="8"/>
      <c r="BE52" s="8"/>
      <c r="BF52" s="8"/>
      <c r="BG52" s="8"/>
      <c r="BH52" s="8"/>
      <c r="BI52" s="8"/>
      <c r="BJ52" s="8"/>
      <c r="BK52" s="8"/>
      <c r="BL52" s="8"/>
      <c r="BM52" s="8"/>
      <c r="BN52" s="8"/>
      <c r="BO52" s="8"/>
      <c r="BP52" s="8"/>
    </row>
    <row r="53" spans="1:68" ht="43.5" hidden="1" customHeight="1">
      <c r="A53" s="323"/>
      <c r="B53" s="324"/>
      <c r="C53" s="325"/>
      <c r="D53" s="325"/>
      <c r="E53" s="326"/>
      <c r="F53" s="324"/>
      <c r="G53" s="329"/>
      <c r="H53" s="330"/>
      <c r="I53" s="331"/>
      <c r="J53" s="313"/>
      <c r="K53" s="331">
        <f t="shared" ca="1" si="21"/>
        <v>0</v>
      </c>
      <c r="L53" s="330"/>
      <c r="M53" s="331"/>
      <c r="N53" s="334"/>
      <c r="O53" s="6">
        <v>6</v>
      </c>
      <c r="P53" s="49"/>
      <c r="Q53" s="51" t="str">
        <f t="shared" si="23"/>
        <v/>
      </c>
      <c r="R53" s="52"/>
      <c r="S53" s="52"/>
      <c r="T53" s="211" t="str">
        <f t="shared" si="1"/>
        <v/>
      </c>
      <c r="U53" s="52"/>
      <c r="V53" s="52"/>
      <c r="W53" s="52"/>
      <c r="X53" s="24" t="str">
        <f t="shared" si="24"/>
        <v/>
      </c>
      <c r="Y53" s="54" t="str">
        <f t="shared" si="2"/>
        <v/>
      </c>
      <c r="Z53" s="55" t="str">
        <f t="shared" si="22"/>
        <v/>
      </c>
      <c r="AA53" s="54" t="str">
        <f t="shared" si="4"/>
        <v/>
      </c>
      <c r="AB53" s="207" t="str">
        <f t="shared" si="5"/>
        <v/>
      </c>
      <c r="AC53" s="54" t="str">
        <f t="shared" si="6"/>
        <v/>
      </c>
      <c r="AD53" s="57"/>
      <c r="AE53" s="216"/>
      <c r="AF53" s="48"/>
      <c r="AG53" s="59"/>
      <c r="AH53" s="59"/>
      <c r="AI53" s="58"/>
      <c r="AJ53" s="48"/>
      <c r="AK53" s="220"/>
      <c r="AL53" s="220"/>
      <c r="AM53" s="228"/>
      <c r="AN53" s="220"/>
      <c r="AO53" s="220"/>
      <c r="AP53" s="220"/>
      <c r="AQ53" s="220"/>
      <c r="AR53" s="228"/>
      <c r="AS53" s="220"/>
      <c r="AT53" s="220"/>
      <c r="AU53" s="8"/>
      <c r="AV53" s="8"/>
      <c r="AW53" s="8"/>
      <c r="AX53" s="8"/>
      <c r="AY53" s="8"/>
      <c r="AZ53" s="8"/>
      <c r="BA53" s="8"/>
      <c r="BB53" s="8"/>
      <c r="BC53" s="8"/>
      <c r="BD53" s="8"/>
      <c r="BE53" s="8"/>
      <c r="BF53" s="8"/>
      <c r="BG53" s="8"/>
      <c r="BH53" s="8"/>
      <c r="BI53" s="8"/>
      <c r="BJ53" s="8"/>
      <c r="BK53" s="8"/>
      <c r="BL53" s="8"/>
      <c r="BM53" s="8"/>
      <c r="BN53" s="8"/>
      <c r="BO53" s="8"/>
      <c r="BP53" s="8"/>
    </row>
    <row r="54" spans="1:68" ht="39" hidden="1" customHeight="1">
      <c r="A54" s="321">
        <v>8</v>
      </c>
      <c r="B54" s="285"/>
      <c r="C54" s="285"/>
      <c r="D54" s="285"/>
      <c r="E54" s="340"/>
      <c r="F54" s="285"/>
      <c r="G54" s="327"/>
      <c r="H54" s="287" t="str">
        <f>IF(G54&lt;=0,"",IF(G54&lt;=2,"Muy Baja",IF(G54&lt;=24,"Baja",IF(G54&lt;=500,"Media",IF(G54&lt;=5000,"Alta","Muy Alta")))))</f>
        <v/>
      </c>
      <c r="I54" s="309" t="str">
        <f>IF(H54="","",IF(H54="Muy Baja",0.2,IF(H54="Baja",0.4,IF(H54="Media",0.6,IF(H54="Alta",0.8,IF(H54="Muy Alta",1,))))))</f>
        <v/>
      </c>
      <c r="J54" s="311"/>
      <c r="K54" s="309">
        <f ca="1">IF(NOT(ISERROR(MATCH(J54,'Tabla Impacto'!$B$221:$B$223,0))),'Tabla Impacto'!$F$223&amp;"Por favor no seleccionar los criterios de impacto(Afectación Económica o presupuestal y Pérdida Reputacional)",J54)</f>
        <v>0</v>
      </c>
      <c r="L54" s="287" t="str">
        <f ca="1">IF(OR(K54='Tabla Impacto'!$C$11,K54='Tabla Impacto'!$D$11),"Leve",IF(OR(K54='Tabla Impacto'!$C$12,K54='Tabla Impacto'!$D$12),"Menor",IF(OR(K54='Tabla Impacto'!$C$13,K54='Tabla Impacto'!$D$13),"Moderado",IF(OR(K54='Tabla Impacto'!$C$14,K54='Tabla Impacto'!$D$14),"Mayor",IF(OR(K54='Tabla Impacto'!$C$15,K54='Tabla Impacto'!$D$15),"Catastrófico","")))))</f>
        <v/>
      </c>
      <c r="M54" s="309" t="str">
        <f ca="1">IF(L54="","",IF(L54="Leve",0.2,IF(L54="Menor",0.4,IF(L54="Moderado",0.6,IF(L54="Mayor",0.8,IF(L54="Catastrófico",1,))))))</f>
        <v/>
      </c>
      <c r="N54" s="332" t="str">
        <f ca="1">IF(OR(AND(H54="Muy Baja",L54="Leve"),AND(H54="Muy Baja",L54="Menor"),AND(H54="Baja",L54="Leve")),"Bajo",IF(OR(AND(H54="Muy baja",L54="Moderado"),AND(H54="Baja",L54="Menor"),AND(H54="Baja",L54="Moderado"),AND(H54="Media",L54="Leve"),AND(H54="Media",L54="Menor"),AND(H54="Media",L54="Moderado"),AND(H54="Alta",L54="Leve"),AND(H54="Alta",L54="Menor")),"Moderado",IF(OR(AND(H54="Muy Baja",L54="Mayor"),AND(H54="Baja",L54="Mayor"),AND(H54="Media",L54="Mayor"),AND(H54="Alta",L54="Moderado"),AND(H54="Alta",L54="Mayor"),AND(H54="Muy Alta",L54="Leve"),AND(H54="Muy Alta",L54="Menor"),AND(H54="Muy Alta",L54="Moderado"),AND(H54="Muy Alta",L54="Mayor")),"Alto",IF(OR(AND(H54="Muy Baja",L54="Catastrófico"),AND(H54="Baja",L54="Catastrófico"),AND(H54="Media",L54="Catastrófico"),AND(H54="Alta",L54="Catastrófico"),AND(H54="Muy Alta",L54="Catastrófico")),"Extremo",""))))</f>
        <v/>
      </c>
      <c r="O54" s="6">
        <v>1</v>
      </c>
      <c r="P54" s="49"/>
      <c r="Q54" s="51" t="str">
        <f>IF(OR(R54="Preventivo",R54="Detectivo"),"Probabilidad",IF(R54="Correctivo","Impacto",""))</f>
        <v/>
      </c>
      <c r="R54" s="52"/>
      <c r="S54" s="52"/>
      <c r="T54" s="211" t="str">
        <f t="shared" si="1"/>
        <v/>
      </c>
      <c r="U54" s="52"/>
      <c r="V54" s="52"/>
      <c r="W54" s="52"/>
      <c r="X54" s="24" t="str">
        <f>IFERROR(IF(Q54="Probabilidad",(I54-(+I54*T54)),IF(Q54="Impacto",I54,"")),"")</f>
        <v/>
      </c>
      <c r="Y54" s="54" t="str">
        <f t="shared" si="2"/>
        <v/>
      </c>
      <c r="Z54" s="55" t="str">
        <f>+X54</f>
        <v/>
      </c>
      <c r="AA54" s="54" t="str">
        <f t="shared" si="4"/>
        <v/>
      </c>
      <c r="AB54" s="207" t="str">
        <f t="shared" si="5"/>
        <v/>
      </c>
      <c r="AC54" s="54" t="str">
        <f t="shared" si="6"/>
        <v/>
      </c>
      <c r="AD54" s="57"/>
      <c r="AE54" s="216"/>
      <c r="AF54" s="48"/>
      <c r="AG54" s="59"/>
      <c r="AH54" s="59"/>
      <c r="AI54" s="58"/>
      <c r="AJ54" s="48"/>
      <c r="AK54" s="220"/>
      <c r="AL54" s="220"/>
      <c r="AM54" s="228"/>
      <c r="AN54" s="220"/>
      <c r="AO54" s="220"/>
      <c r="AP54" s="220"/>
      <c r="AQ54" s="220"/>
      <c r="AR54" s="228"/>
      <c r="AS54" s="220"/>
      <c r="AT54" s="220"/>
      <c r="AU54" s="8"/>
      <c r="AV54" s="8"/>
      <c r="AW54" s="8"/>
      <c r="AX54" s="8"/>
      <c r="AY54" s="8"/>
      <c r="AZ54" s="8"/>
      <c r="BA54" s="8"/>
      <c r="BB54" s="8"/>
      <c r="BC54" s="8"/>
      <c r="BD54" s="8"/>
      <c r="BE54" s="8"/>
      <c r="BF54" s="8"/>
      <c r="BG54" s="8"/>
      <c r="BH54" s="8"/>
      <c r="BI54" s="8"/>
      <c r="BJ54" s="8"/>
      <c r="BK54" s="8"/>
      <c r="BL54" s="8"/>
      <c r="BM54" s="8"/>
      <c r="BN54" s="8"/>
      <c r="BO54" s="8"/>
      <c r="BP54" s="8"/>
    </row>
    <row r="55" spans="1:68" ht="39" hidden="1" customHeight="1">
      <c r="A55" s="322"/>
      <c r="B55" s="286"/>
      <c r="C55" s="286"/>
      <c r="D55" s="286"/>
      <c r="E55" s="341"/>
      <c r="F55" s="286"/>
      <c r="G55" s="328"/>
      <c r="H55" s="288"/>
      <c r="I55" s="310"/>
      <c r="J55" s="312"/>
      <c r="K55" s="310">
        <f ca="1">IF(NOT(ISERROR(MATCH(J55,_xlfn.ANCHORARRAY(E66),0))),I68&amp;"Por favor no seleccionar los criterios de impacto",J55)</f>
        <v>0</v>
      </c>
      <c r="L55" s="288"/>
      <c r="M55" s="310"/>
      <c r="N55" s="333"/>
      <c r="O55" s="6">
        <v>2</v>
      </c>
      <c r="P55" s="49"/>
      <c r="Q55" s="51" t="str">
        <f>IF(OR(R55="Preventivo",R55="Detectivo"),"Probabilidad",IF(R55="Correctivo","Impacto",""))</f>
        <v/>
      </c>
      <c r="R55" s="52"/>
      <c r="S55" s="52"/>
      <c r="T55" s="53" t="str">
        <f t="shared" ref="T55:T59" si="25">IF(AND(R55="Preventivo",S55="Automático"),"50%",IF(AND(R55="Preventivo",S55="Manual"),"40%",IF(AND(R55="Detectivo",S55="Automático"),"40%",IF(AND(R55="Detectivo",S55="Manual"),"30%",IF(AND(R55="Correctivo",S55="Automático"),"35%",IF(AND(R55="Correctivo",S55="Manual"),"25%",""))))))</f>
        <v/>
      </c>
      <c r="U55" s="52"/>
      <c r="V55" s="52"/>
      <c r="W55" s="52"/>
      <c r="X55" s="24" t="str">
        <f>IFERROR(IF(AND(Q54="Probabilidad",Q55="Probabilidad"),(Z54-(+Z54*T55)),IF(Q55="Probabilidad",(I54-(+I54*T55)),IF(Q55="Impacto",Z54,""))),"")</f>
        <v/>
      </c>
      <c r="Y55" s="54" t="str">
        <f t="shared" si="2"/>
        <v/>
      </c>
      <c r="Z55" s="55" t="str">
        <f t="shared" ref="Z55:Z59" si="26">+X55</f>
        <v/>
      </c>
      <c r="AA55" s="54" t="str">
        <f t="shared" si="4"/>
        <v/>
      </c>
      <c r="AB55" s="207" t="str">
        <f t="shared" si="5"/>
        <v/>
      </c>
      <c r="AC55" s="54" t="str">
        <f t="shared" si="6"/>
        <v/>
      </c>
      <c r="AD55" s="57"/>
      <c r="AE55" s="216"/>
      <c r="AF55" s="48"/>
      <c r="AG55" s="59"/>
      <c r="AH55" s="59"/>
      <c r="AI55" s="58"/>
      <c r="AJ55" s="48"/>
      <c r="AK55" s="220"/>
      <c r="AL55" s="220"/>
      <c r="AM55" s="228"/>
      <c r="AN55" s="220"/>
      <c r="AO55" s="220"/>
      <c r="AP55" s="220"/>
      <c r="AQ55" s="220"/>
      <c r="AR55" s="228"/>
      <c r="AS55" s="220"/>
      <c r="AT55" s="220"/>
      <c r="AU55" s="8"/>
      <c r="AV55" s="8"/>
      <c r="AW55" s="8"/>
      <c r="AX55" s="8"/>
      <c r="AY55" s="8"/>
      <c r="AZ55" s="8"/>
      <c r="BA55" s="8"/>
      <c r="BB55" s="8"/>
      <c r="BC55" s="8"/>
      <c r="BD55" s="8"/>
      <c r="BE55" s="8"/>
      <c r="BF55" s="8"/>
      <c r="BG55" s="8"/>
      <c r="BH55" s="8"/>
      <c r="BI55" s="8"/>
      <c r="BJ55" s="8"/>
      <c r="BK55" s="8"/>
      <c r="BL55" s="8"/>
      <c r="BM55" s="8"/>
      <c r="BN55" s="8"/>
      <c r="BO55" s="8"/>
      <c r="BP55" s="8"/>
    </row>
    <row r="56" spans="1:68" ht="39" hidden="1" customHeight="1">
      <c r="A56" s="322"/>
      <c r="B56" s="286"/>
      <c r="C56" s="286"/>
      <c r="D56" s="286"/>
      <c r="E56" s="341"/>
      <c r="F56" s="286"/>
      <c r="G56" s="328"/>
      <c r="H56" s="288"/>
      <c r="I56" s="310"/>
      <c r="J56" s="312"/>
      <c r="K56" s="310">
        <f ca="1">IF(NOT(ISERROR(MATCH(J56,_xlfn.ANCHORARRAY(E67),0))),I69&amp;"Por favor no seleccionar los criterios de impacto",J56)</f>
        <v>0</v>
      </c>
      <c r="L56" s="288"/>
      <c r="M56" s="310"/>
      <c r="N56" s="333"/>
      <c r="O56" s="6">
        <v>3</v>
      </c>
      <c r="P56" s="50"/>
      <c r="Q56" s="51" t="str">
        <f>IF(OR(R56="Preventivo",R56="Detectivo"),"Probabilidad",IF(R56="Correctivo","Impacto",""))</f>
        <v/>
      </c>
      <c r="R56" s="52"/>
      <c r="S56" s="52"/>
      <c r="T56" s="53" t="str">
        <f t="shared" si="25"/>
        <v/>
      </c>
      <c r="U56" s="52"/>
      <c r="V56" s="52"/>
      <c r="W56" s="52"/>
      <c r="X56" s="24" t="str">
        <f>IFERROR(IF(AND(Q55="Probabilidad",Q56="Probabilidad"),(Z55-(+Z55*T56)),IF(AND(Q55="Impacto",Q56="Probabilidad"),(Z54-(+Z54*T56)),IF(Q56="Impacto",Z55,""))),"")</f>
        <v/>
      </c>
      <c r="Y56" s="54" t="str">
        <f t="shared" si="2"/>
        <v/>
      </c>
      <c r="Z56" s="55" t="str">
        <f t="shared" si="26"/>
        <v/>
      </c>
      <c r="AA56" s="54" t="str">
        <f t="shared" si="4"/>
        <v/>
      </c>
      <c r="AB56" s="207" t="str">
        <f t="shared" si="5"/>
        <v/>
      </c>
      <c r="AC56" s="56" t="str">
        <f t="shared" ref="AC56" si="27">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57"/>
      <c r="AE56" s="216"/>
      <c r="AF56" s="48"/>
      <c r="AG56" s="59"/>
      <c r="AH56" s="59"/>
      <c r="AI56" s="58"/>
      <c r="AJ56" s="48"/>
      <c r="AK56" s="220"/>
      <c r="AL56" s="220"/>
      <c r="AM56" s="228"/>
      <c r="AN56" s="220"/>
      <c r="AO56" s="220"/>
      <c r="AP56" s="220"/>
      <c r="AQ56" s="220"/>
      <c r="AR56" s="228"/>
      <c r="AS56" s="220"/>
      <c r="AT56" s="220"/>
      <c r="AU56" s="8"/>
      <c r="AV56" s="8"/>
      <c r="AW56" s="8"/>
      <c r="AX56" s="8"/>
      <c r="AY56" s="8"/>
      <c r="AZ56" s="8"/>
      <c r="BA56" s="8"/>
      <c r="BB56" s="8"/>
      <c r="BC56" s="8"/>
      <c r="BD56" s="8"/>
      <c r="BE56" s="8"/>
      <c r="BF56" s="8"/>
      <c r="BG56" s="8"/>
      <c r="BH56" s="8"/>
      <c r="BI56" s="8"/>
      <c r="BJ56" s="8"/>
      <c r="BK56" s="8"/>
      <c r="BL56" s="8"/>
      <c r="BM56" s="8"/>
      <c r="BN56" s="8"/>
      <c r="BO56" s="8"/>
      <c r="BP56" s="8"/>
    </row>
    <row r="57" spans="1:68" ht="39" hidden="1" customHeight="1">
      <c r="A57" s="322"/>
      <c r="B57" s="286"/>
      <c r="C57" s="286"/>
      <c r="D57" s="286"/>
      <c r="E57" s="341"/>
      <c r="F57" s="286"/>
      <c r="G57" s="328"/>
      <c r="H57" s="288"/>
      <c r="I57" s="310"/>
      <c r="J57" s="312"/>
      <c r="K57" s="310">
        <f ca="1">IF(NOT(ISERROR(MATCH(J57,_xlfn.ANCHORARRAY(E68),0))),I70&amp;"Por favor no seleccionar los criterios de impacto",J57)</f>
        <v>0</v>
      </c>
      <c r="L57" s="288"/>
      <c r="M57" s="310"/>
      <c r="N57" s="333"/>
      <c r="O57" s="6">
        <v>4</v>
      </c>
      <c r="P57" s="49"/>
      <c r="Q57" s="51" t="str">
        <f t="shared" ref="Q57:Q59" si="28">IF(OR(R57="Preventivo",R57="Detectivo"),"Probabilidad",IF(R57="Correctivo","Impacto",""))</f>
        <v/>
      </c>
      <c r="R57" s="52"/>
      <c r="S57" s="52"/>
      <c r="T57" s="53" t="str">
        <f t="shared" si="25"/>
        <v/>
      </c>
      <c r="U57" s="52"/>
      <c r="V57" s="52"/>
      <c r="W57" s="52"/>
      <c r="X57" s="24" t="str">
        <f t="shared" ref="X57:X59" si="29">IFERROR(IF(AND(Q56="Probabilidad",Q57="Probabilidad"),(Z56-(+Z56*T57)),IF(AND(Q56="Impacto",Q57="Probabilidad"),(Z55-(+Z55*T57)),IF(Q57="Impacto",Z56,""))),"")</f>
        <v/>
      </c>
      <c r="Y57" s="54" t="str">
        <f t="shared" si="2"/>
        <v/>
      </c>
      <c r="Z57" s="55" t="str">
        <f t="shared" si="26"/>
        <v/>
      </c>
      <c r="AA57" s="54" t="str">
        <f t="shared" si="4"/>
        <v/>
      </c>
      <c r="AB57" s="55" t="str">
        <f t="shared" ref="AB57:AB59" si="30">IFERROR(IF(AND(Q56="Impacto",Q57="Impacto"),(AB56-(+AB56*T57)),IF(AND(Q56="Probabilidad",Q57="Impacto"),(AB55-(+AB55*T57)),IF(Q57="Probabilidad",AB56,""))),"")</f>
        <v/>
      </c>
      <c r="AC57" s="56" t="str">
        <f>IFERROR(IF(OR(AND(Y57="Muy Baja",AA57="Leve"),AND(Y57="Muy Baja",AA57="Menor"),AND(Y57="Baja",AA57="Leve")),"Bajo",IF(OR(AND(Y57="Muy baja",AA57="Moderado"),AND(Y57="Baja",AA57="Menor"),AND(Y57="Baja",AA57="Moderado"),AND(Y57="Media",AA57="Leve"),AND(Y57="Media",AA57="Menor"),AND(Y57="Media",AA57="Moderado"),AND(Y57="Alta",AA57="Leve"),AND(Y57="Alta",AA57="Menor")),"Moderado",IF(OR(AND(Y57="Muy Baja",AA57="Mayor"),AND(Y57="Baja",AA57="Mayor"),AND(Y57="Media",AA57="Mayor"),AND(Y57="Alta",AA57="Moderado"),AND(Y57="Alta",AA57="Mayor"),AND(Y57="Muy Alta",AA57="Leve"),AND(Y57="Muy Alta",AA57="Menor"),AND(Y57="Muy Alta",AA57="Moderado"),AND(Y57="Muy Alta",AA57="Mayor")),"Alto",IF(OR(AND(Y57="Muy Baja",AA57="Catastrófico"),AND(Y57="Baja",AA57="Catastrófico"),AND(Y57="Media",AA57="Catastrófico"),AND(Y57="Alta",AA57="Catastrófico"),AND(Y57="Muy Alta",AA57="Catastrófico")),"Extremo","")))),"")</f>
        <v/>
      </c>
      <c r="AD57" s="57"/>
      <c r="AE57" s="216"/>
      <c r="AF57" s="48"/>
      <c r="AG57" s="59"/>
      <c r="AH57" s="59"/>
      <c r="AI57" s="58"/>
      <c r="AJ57" s="48"/>
      <c r="AK57" s="220"/>
      <c r="AL57" s="220"/>
      <c r="AM57" s="228"/>
      <c r="AN57" s="220"/>
      <c r="AO57" s="220"/>
      <c r="AP57" s="220"/>
      <c r="AQ57" s="220"/>
      <c r="AR57" s="228"/>
      <c r="AS57" s="220"/>
      <c r="AT57" s="220"/>
      <c r="AU57" s="8"/>
      <c r="AV57" s="8"/>
      <c r="AW57" s="8"/>
      <c r="AX57" s="8"/>
      <c r="AY57" s="8"/>
      <c r="AZ57" s="8"/>
      <c r="BA57" s="8"/>
      <c r="BB57" s="8"/>
      <c r="BC57" s="8"/>
      <c r="BD57" s="8"/>
      <c r="BE57" s="8"/>
      <c r="BF57" s="8"/>
      <c r="BG57" s="8"/>
      <c r="BH57" s="8"/>
      <c r="BI57" s="8"/>
      <c r="BJ57" s="8"/>
      <c r="BK57" s="8"/>
      <c r="BL57" s="8"/>
      <c r="BM57" s="8"/>
      <c r="BN57" s="8"/>
      <c r="BO57" s="8"/>
      <c r="BP57" s="8"/>
    </row>
    <row r="58" spans="1:68" ht="39" hidden="1" customHeight="1">
      <c r="A58" s="322"/>
      <c r="B58" s="286"/>
      <c r="C58" s="286"/>
      <c r="D58" s="286"/>
      <c r="E58" s="341"/>
      <c r="F58" s="286"/>
      <c r="G58" s="328"/>
      <c r="H58" s="288"/>
      <c r="I58" s="310"/>
      <c r="J58" s="312"/>
      <c r="K58" s="310">
        <f ca="1">IF(NOT(ISERROR(MATCH(J58,_xlfn.ANCHORARRAY(E69),0))),I71&amp;"Por favor no seleccionar los criterios de impacto",J58)</f>
        <v>0</v>
      </c>
      <c r="L58" s="288"/>
      <c r="M58" s="310"/>
      <c r="N58" s="333"/>
      <c r="O58" s="6">
        <v>5</v>
      </c>
      <c r="P58" s="49"/>
      <c r="Q58" s="51" t="str">
        <f t="shared" si="28"/>
        <v/>
      </c>
      <c r="R58" s="52"/>
      <c r="S58" s="52"/>
      <c r="T58" s="53" t="str">
        <f t="shared" si="25"/>
        <v/>
      </c>
      <c r="U58" s="52"/>
      <c r="V58" s="52"/>
      <c r="W58" s="52"/>
      <c r="X58" s="24" t="str">
        <f t="shared" si="29"/>
        <v/>
      </c>
      <c r="Y58" s="54" t="str">
        <f t="shared" si="2"/>
        <v/>
      </c>
      <c r="Z58" s="55" t="str">
        <f t="shared" si="26"/>
        <v/>
      </c>
      <c r="AA58" s="54" t="str">
        <f t="shared" si="4"/>
        <v/>
      </c>
      <c r="AB58" s="55" t="str">
        <f t="shared" si="30"/>
        <v/>
      </c>
      <c r="AC58" s="56" t="str">
        <f t="shared" ref="AC58:AC59" si="31">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57"/>
      <c r="AE58" s="216"/>
      <c r="AF58" s="48"/>
      <c r="AG58" s="59"/>
      <c r="AH58" s="59"/>
      <c r="AI58" s="58"/>
      <c r="AJ58" s="48"/>
      <c r="AK58" s="220"/>
      <c r="AL58" s="220"/>
      <c r="AM58" s="228"/>
      <c r="AN58" s="220"/>
      <c r="AO58" s="220"/>
      <c r="AP58" s="220"/>
      <c r="AQ58" s="220"/>
      <c r="AR58" s="228"/>
      <c r="AS58" s="220"/>
      <c r="AT58" s="220"/>
      <c r="AU58" s="8"/>
      <c r="AV58" s="8"/>
      <c r="AW58" s="8"/>
      <c r="AX58" s="8"/>
      <c r="AY58" s="8"/>
      <c r="AZ58" s="8"/>
      <c r="BA58" s="8"/>
      <c r="BB58" s="8"/>
      <c r="BC58" s="8"/>
      <c r="BD58" s="8"/>
      <c r="BE58" s="8"/>
      <c r="BF58" s="8"/>
      <c r="BG58" s="8"/>
      <c r="BH58" s="8"/>
      <c r="BI58" s="8"/>
      <c r="BJ58" s="8"/>
      <c r="BK58" s="8"/>
      <c r="BL58" s="8"/>
      <c r="BM58" s="8"/>
      <c r="BN58" s="8"/>
      <c r="BO58" s="8"/>
      <c r="BP58" s="8"/>
    </row>
    <row r="59" spans="1:68" ht="39" hidden="1" customHeight="1">
      <c r="A59" s="323"/>
      <c r="B59" s="324"/>
      <c r="C59" s="324"/>
      <c r="D59" s="324"/>
      <c r="E59" s="342"/>
      <c r="F59" s="324"/>
      <c r="G59" s="329"/>
      <c r="H59" s="330"/>
      <c r="I59" s="331"/>
      <c r="J59" s="313"/>
      <c r="K59" s="331">
        <f ca="1">IF(NOT(ISERROR(MATCH(J59,_xlfn.ANCHORARRAY(E70),0))),I72&amp;"Por favor no seleccionar los criterios de impacto",J59)</f>
        <v>0</v>
      </c>
      <c r="L59" s="330"/>
      <c r="M59" s="331"/>
      <c r="N59" s="334"/>
      <c r="O59" s="6">
        <v>6</v>
      </c>
      <c r="P59" s="49"/>
      <c r="Q59" s="51" t="str">
        <f t="shared" si="28"/>
        <v/>
      </c>
      <c r="R59" s="52"/>
      <c r="S59" s="52"/>
      <c r="T59" s="53" t="str">
        <f t="shared" si="25"/>
        <v/>
      </c>
      <c r="U59" s="52"/>
      <c r="V59" s="52"/>
      <c r="W59" s="52"/>
      <c r="X59" s="24" t="str">
        <f t="shared" si="29"/>
        <v/>
      </c>
      <c r="Y59" s="54" t="str">
        <f t="shared" si="2"/>
        <v/>
      </c>
      <c r="Z59" s="55" t="str">
        <f t="shared" si="26"/>
        <v/>
      </c>
      <c r="AA59" s="54" t="str">
        <f t="shared" si="4"/>
        <v/>
      </c>
      <c r="AB59" s="55" t="str">
        <f t="shared" si="30"/>
        <v/>
      </c>
      <c r="AC59" s="56" t="str">
        <f t="shared" si="31"/>
        <v/>
      </c>
      <c r="AD59" s="57"/>
      <c r="AE59" s="216"/>
      <c r="AF59" s="48"/>
      <c r="AG59" s="59"/>
      <c r="AH59" s="59"/>
      <c r="AI59" s="58"/>
      <c r="AJ59" s="48"/>
      <c r="AK59" s="220"/>
      <c r="AL59" s="220"/>
      <c r="AM59" s="228"/>
      <c r="AN59" s="220"/>
      <c r="AO59" s="220"/>
      <c r="AP59" s="220"/>
      <c r="AQ59" s="220"/>
      <c r="AR59" s="228"/>
      <c r="AS59" s="220"/>
      <c r="AT59" s="220"/>
      <c r="AU59" s="8"/>
      <c r="AV59" s="8"/>
      <c r="AW59" s="8"/>
      <c r="AX59" s="8"/>
      <c r="AY59" s="8"/>
      <c r="AZ59" s="8"/>
      <c r="BA59" s="8"/>
      <c r="BB59" s="8"/>
      <c r="BC59" s="8"/>
      <c r="BD59" s="8"/>
      <c r="BE59" s="8"/>
      <c r="BF59" s="8"/>
      <c r="BG59" s="8"/>
      <c r="BH59" s="8"/>
      <c r="BI59" s="8"/>
      <c r="BJ59" s="8"/>
      <c r="BK59" s="8"/>
      <c r="BL59" s="8"/>
      <c r="BM59" s="8"/>
      <c r="BN59" s="8"/>
      <c r="BO59" s="8"/>
      <c r="BP59" s="8"/>
    </row>
    <row r="60" spans="1:68" ht="39" hidden="1" customHeight="1">
      <c r="A60" s="321">
        <v>9</v>
      </c>
      <c r="B60" s="285"/>
      <c r="C60" s="285"/>
      <c r="D60" s="285"/>
      <c r="E60" s="340"/>
      <c r="F60" s="285"/>
      <c r="G60" s="327"/>
      <c r="H60" s="287" t="str">
        <f>IF(G60&lt;=0,"",IF(G60&lt;=2,"Muy Baja",IF(G60&lt;=24,"Baja",IF(G60&lt;=500,"Media",IF(G60&lt;=5000,"Alta","Muy Alta")))))</f>
        <v/>
      </c>
      <c r="I60" s="309" t="str">
        <f>IF(H60="","",IF(H60="Muy Baja",0.2,IF(H60="Baja",0.4,IF(H60="Media",0.6,IF(H60="Alta",0.8,IF(H60="Muy Alta",1,))))))</f>
        <v/>
      </c>
      <c r="J60" s="311"/>
      <c r="K60" s="309">
        <f ca="1">IF(NOT(ISERROR(MATCH(J60,'Tabla Impacto'!$B$221:$B$223,0))),'Tabla Impacto'!$F$223&amp;"Por favor no seleccionar los criterios de impacto(Afectación Económica o presupuestal y Pérdida Reputacional)",J60)</f>
        <v>0</v>
      </c>
      <c r="L60" s="287" t="str">
        <f ca="1">IF(OR(K60='Tabla Impacto'!$C$11,K60='Tabla Impacto'!$D$11),"Leve",IF(OR(K60='Tabla Impacto'!$C$12,K60='Tabla Impacto'!$D$12),"Menor",IF(OR(K60='Tabla Impacto'!$C$13,K60='Tabla Impacto'!$D$13),"Moderado",IF(OR(K60='Tabla Impacto'!$C$14,K60='Tabla Impacto'!$D$14),"Mayor",IF(OR(K60='Tabla Impacto'!$C$15,K60='Tabla Impacto'!$D$15),"Catastrófico","")))))</f>
        <v/>
      </c>
      <c r="M60" s="309" t="str">
        <f ca="1">IF(L60="","",IF(L60="Leve",0.2,IF(L60="Menor",0.4,IF(L60="Moderado",0.6,IF(L60="Mayor",0.8,IF(L60="Catastrófico",1,))))))</f>
        <v/>
      </c>
      <c r="N60" s="332" t="str">
        <f ca="1">IF(OR(AND(H60="Muy Baja",L60="Leve"),AND(H60="Muy Baja",L60="Menor"),AND(H60="Baja",L60="Leve")),"Bajo",IF(OR(AND(H60="Muy baja",L60="Moderado"),AND(H60="Baja",L60="Menor"),AND(H60="Baja",L60="Moderado"),AND(H60="Media",L60="Leve"),AND(H60="Media",L60="Menor"),AND(H60="Media",L60="Moderado"),AND(H60="Alta",L60="Leve"),AND(H60="Alta",L60="Menor")),"Moderado",IF(OR(AND(H60="Muy Baja",L60="Mayor"),AND(H60="Baja",L60="Mayor"),AND(H60="Media",L60="Mayor"),AND(H60="Alta",L60="Moderado"),AND(H60="Alta",L60="Mayor"),AND(H60="Muy Alta",L60="Leve"),AND(H60="Muy Alta",L60="Menor"),AND(H60="Muy Alta",L60="Moderado"),AND(H60="Muy Alta",L60="Mayor")),"Alto",IF(OR(AND(H60="Muy Baja",L60="Catastrófico"),AND(H60="Baja",L60="Catastrófico"),AND(H60="Media",L60="Catastrófico"),AND(H60="Alta",L60="Catastrófico"),AND(H60="Muy Alta",L60="Catastrófico")),"Extremo",""))))</f>
        <v/>
      </c>
      <c r="O60" s="6">
        <v>1</v>
      </c>
      <c r="P60" s="49"/>
      <c r="Q60" s="51" t="str">
        <f>IF(OR(R60="Preventivo",R60="Detectivo"),"Probabilidad",IF(R60="Correctivo","Impacto",""))</f>
        <v/>
      </c>
      <c r="R60" s="52"/>
      <c r="S60" s="52"/>
      <c r="T60" s="53" t="str">
        <f>IF(AND(R60="Preventivo",S60="Automático"),"50%",IF(AND(R60="Preventivo",S60="Manual"),"40%",IF(AND(R60="Detectivo",S60="Automático"),"40%",IF(AND(R60="Detectivo",S60="Manual"),"30%",IF(AND(R60="Correctivo",S60="Automático"),"35%",IF(AND(R60="Correctivo",S60="Manual"),"25%",""))))))</f>
        <v/>
      </c>
      <c r="U60" s="52"/>
      <c r="V60" s="52"/>
      <c r="W60" s="52"/>
      <c r="X60" s="24" t="str">
        <f>IFERROR(IF(Q60="Probabilidad",(I60-(+I60*T60)),IF(Q60="Impacto",I60,"")),"")</f>
        <v/>
      </c>
      <c r="Y60" s="54" t="str">
        <f t="shared" si="2"/>
        <v/>
      </c>
      <c r="Z60" s="55" t="str">
        <f>+X60</f>
        <v/>
      </c>
      <c r="AA60" s="54" t="str">
        <f>IFERROR(IF(AB60="","",IF(AB60&lt;=0.2,"Leve",IF(AB60&lt;=0.4,"Menor",IF(AB60&lt;=0.6,"Moderado",IF(AB60&lt;=0.8,"Mayor","Catastrófico"))))),"")</f>
        <v/>
      </c>
      <c r="AB60" s="55" t="str">
        <f>IFERROR(IF(Q60="Impacto",(M60-(+M60*T60)),IF(Q60="Probabilidad",M60,"")),"")</f>
        <v/>
      </c>
      <c r="AC60" s="56" t="str">
        <f>IFERROR(IF(OR(AND(Y60="Muy Baja",AA60="Leve"),AND(Y60="Muy Baja",AA60="Menor"),AND(Y60="Baja",AA60="Leve")),"Bajo",IF(OR(AND(Y60="Muy baja",AA60="Moderado"),AND(Y60="Baja",AA60="Menor"),AND(Y60="Baja",AA60="Moderado"),AND(Y60="Media",AA60="Leve"),AND(Y60="Media",AA60="Menor"),AND(Y60="Media",AA60="Moderado"),AND(Y60="Alta",AA60="Leve"),AND(Y60="Alta",AA60="Menor")),"Moderado",IF(OR(AND(Y60="Muy Baja",AA60="Mayor"),AND(Y60="Baja",AA60="Mayor"),AND(Y60="Media",AA60="Mayor"),AND(Y60="Alta",AA60="Moderado"),AND(Y60="Alta",AA60="Mayor"),AND(Y60="Muy Alta",AA60="Leve"),AND(Y60="Muy Alta",AA60="Menor"),AND(Y60="Muy Alta",AA60="Moderado"),AND(Y60="Muy Alta",AA60="Mayor")),"Alto",IF(OR(AND(Y60="Muy Baja",AA60="Catastrófico"),AND(Y60="Baja",AA60="Catastrófico"),AND(Y60="Media",AA60="Catastrófico"),AND(Y60="Alta",AA60="Catastrófico"),AND(Y60="Muy Alta",AA60="Catastrófico")),"Extremo","")))),"")</f>
        <v/>
      </c>
      <c r="AD60" s="57"/>
      <c r="AE60" s="216"/>
      <c r="AF60" s="48"/>
      <c r="AG60" s="59"/>
      <c r="AH60" s="59"/>
      <c r="AI60" s="58"/>
      <c r="AJ60" s="48"/>
      <c r="AK60" s="220"/>
      <c r="AL60" s="220"/>
      <c r="AM60" s="228"/>
      <c r="AN60" s="220"/>
      <c r="AO60" s="220"/>
      <c r="AP60" s="220"/>
      <c r="AQ60" s="220"/>
      <c r="AR60" s="228"/>
      <c r="AS60" s="220"/>
      <c r="AT60" s="220"/>
      <c r="AU60" s="8"/>
      <c r="AV60" s="8"/>
      <c r="AW60" s="8"/>
      <c r="AX60" s="8"/>
      <c r="AY60" s="8"/>
      <c r="AZ60" s="8"/>
      <c r="BA60" s="8"/>
      <c r="BB60" s="8"/>
      <c r="BC60" s="8"/>
      <c r="BD60" s="8"/>
      <c r="BE60" s="8"/>
      <c r="BF60" s="8"/>
      <c r="BG60" s="8"/>
      <c r="BH60" s="8"/>
      <c r="BI60" s="8"/>
      <c r="BJ60" s="8"/>
      <c r="BK60" s="8"/>
      <c r="BL60" s="8"/>
      <c r="BM60" s="8"/>
      <c r="BN60" s="8"/>
      <c r="BO60" s="8"/>
      <c r="BP60" s="8"/>
    </row>
    <row r="61" spans="1:68" ht="39" hidden="1" customHeight="1">
      <c r="A61" s="322"/>
      <c r="B61" s="286"/>
      <c r="C61" s="286"/>
      <c r="D61" s="286"/>
      <c r="E61" s="341"/>
      <c r="F61" s="286"/>
      <c r="G61" s="328"/>
      <c r="H61" s="288"/>
      <c r="I61" s="310"/>
      <c r="J61" s="312"/>
      <c r="K61" s="310">
        <f ca="1">IF(NOT(ISERROR(MATCH(J61,_xlfn.ANCHORARRAY(E72),0))),I74&amp;"Por favor no seleccionar los criterios de impacto",J61)</f>
        <v>0</v>
      </c>
      <c r="L61" s="288"/>
      <c r="M61" s="310"/>
      <c r="N61" s="333"/>
      <c r="O61" s="6">
        <v>2</v>
      </c>
      <c r="P61" s="49"/>
      <c r="Q61" s="51" t="str">
        <f>IF(OR(R61="Preventivo",R61="Detectivo"),"Probabilidad",IF(R61="Correctivo","Impacto",""))</f>
        <v/>
      </c>
      <c r="R61" s="52"/>
      <c r="S61" s="52"/>
      <c r="T61" s="53" t="str">
        <f t="shared" ref="T61:T65" si="32">IF(AND(R61="Preventivo",S61="Automático"),"50%",IF(AND(R61="Preventivo",S61="Manual"),"40%",IF(AND(R61="Detectivo",S61="Automático"),"40%",IF(AND(R61="Detectivo",S61="Manual"),"30%",IF(AND(R61="Correctivo",S61="Automático"),"35%",IF(AND(R61="Correctivo",S61="Manual"),"25%",""))))))</f>
        <v/>
      </c>
      <c r="U61" s="52"/>
      <c r="V61" s="52"/>
      <c r="W61" s="52"/>
      <c r="X61" s="24" t="str">
        <f>IFERROR(IF(AND(Q60="Probabilidad",Q61="Probabilidad"),(Z60-(+Z60*T61)),IF(Q61="Probabilidad",(I60-(+I60*T61)),IF(Q61="Impacto",Z60,""))),"")</f>
        <v/>
      </c>
      <c r="Y61" s="54" t="str">
        <f t="shared" ref="Y61:Y71" si="33">IFERROR(IF(X61="","",IF(X61&lt;=0.2,"Muy Baja",IF(X61&lt;=0.4,"Baja",IF(X61&lt;=0.6,"Media",IF(X61&lt;=0.8,"Alta","Muy Alta"))))),"")</f>
        <v/>
      </c>
      <c r="Z61" s="55" t="str">
        <f t="shared" ref="Z61:Z65" si="34">+X61</f>
        <v/>
      </c>
      <c r="AA61" s="54" t="str">
        <f t="shared" ref="AA61:AA71" si="35">IFERROR(IF(AB61="","",IF(AB61&lt;=0.2,"Leve",IF(AB61&lt;=0.4,"Menor",IF(AB61&lt;=0.6,"Moderado",IF(AB61&lt;=0.8,"Mayor","Catastrófico"))))),"")</f>
        <v/>
      </c>
      <c r="AB61" s="55" t="str">
        <f>IFERROR(IF(AND(Q60="Impacto",Q61="Impacto"),(AB54-(+AB54*T61)),IF(Q61="Impacto",($M$60-(+$M$60*T61)),IF(Q61="Probabilidad",AB54,""))),"")</f>
        <v/>
      </c>
      <c r="AC61" s="56" t="str">
        <f t="shared" ref="AC61:AC62" si="36">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57"/>
      <c r="AE61" s="216"/>
      <c r="AF61" s="48"/>
      <c r="AG61" s="59"/>
      <c r="AH61" s="59"/>
      <c r="AI61" s="58"/>
      <c r="AJ61" s="48"/>
      <c r="AK61" s="220"/>
      <c r="AL61" s="220"/>
      <c r="AM61" s="228"/>
      <c r="AN61" s="220"/>
      <c r="AO61" s="220"/>
      <c r="AP61" s="220"/>
      <c r="AQ61" s="220"/>
      <c r="AR61" s="228"/>
      <c r="AS61" s="220"/>
      <c r="AT61" s="220"/>
      <c r="AU61" s="8"/>
      <c r="AV61" s="8"/>
      <c r="AW61" s="8"/>
      <c r="AX61" s="8"/>
      <c r="AY61" s="8"/>
      <c r="AZ61" s="8"/>
      <c r="BA61" s="8"/>
      <c r="BB61" s="8"/>
      <c r="BC61" s="8"/>
      <c r="BD61" s="8"/>
      <c r="BE61" s="8"/>
      <c r="BF61" s="8"/>
      <c r="BG61" s="8"/>
      <c r="BH61" s="8"/>
      <c r="BI61" s="8"/>
      <c r="BJ61" s="8"/>
      <c r="BK61" s="8"/>
      <c r="BL61" s="8"/>
      <c r="BM61" s="8"/>
      <c r="BN61" s="8"/>
      <c r="BO61" s="8"/>
      <c r="BP61" s="8"/>
    </row>
    <row r="62" spans="1:68" ht="39" hidden="1" customHeight="1">
      <c r="A62" s="322"/>
      <c r="B62" s="286"/>
      <c r="C62" s="286"/>
      <c r="D62" s="286"/>
      <c r="E62" s="341"/>
      <c r="F62" s="286"/>
      <c r="G62" s="328"/>
      <c r="H62" s="288"/>
      <c r="I62" s="310"/>
      <c r="J62" s="312"/>
      <c r="K62" s="310">
        <f ca="1">IF(NOT(ISERROR(MATCH(J62,_xlfn.ANCHORARRAY(E73),0))),I75&amp;"Por favor no seleccionar los criterios de impacto",J62)</f>
        <v>0</v>
      </c>
      <c r="L62" s="288"/>
      <c r="M62" s="310"/>
      <c r="N62" s="333"/>
      <c r="O62" s="6">
        <v>3</v>
      </c>
      <c r="P62" s="50"/>
      <c r="Q62" s="51" t="str">
        <f>IF(OR(R62="Preventivo",R62="Detectivo"),"Probabilidad",IF(R62="Correctivo","Impacto",""))</f>
        <v/>
      </c>
      <c r="R62" s="52"/>
      <c r="S62" s="52"/>
      <c r="T62" s="53" t="str">
        <f t="shared" si="32"/>
        <v/>
      </c>
      <c r="U62" s="52"/>
      <c r="V62" s="52"/>
      <c r="W62" s="52"/>
      <c r="X62" s="24" t="str">
        <f>IFERROR(IF(AND(Q61="Probabilidad",Q62="Probabilidad"),(Z61-(+Z61*T62)),IF(AND(Q61="Impacto",Q62="Probabilidad"),(Z60-(+Z60*T62)),IF(Q62="Impacto",Z61,""))),"")</f>
        <v/>
      </c>
      <c r="Y62" s="54" t="str">
        <f t="shared" si="33"/>
        <v/>
      </c>
      <c r="Z62" s="55" t="str">
        <f t="shared" si="34"/>
        <v/>
      </c>
      <c r="AA62" s="54" t="str">
        <f t="shared" si="35"/>
        <v/>
      </c>
      <c r="AB62" s="55" t="str">
        <f>IFERROR(IF(AND(Q61="Impacto",Q62="Impacto"),(AB61-(+AB61*T62)),IF(AND(Q61="Probabilidad",Q62="Impacto"),(AB60-(+AB60*T62)),IF(Q62="Probabilidad",AB61,""))),"")</f>
        <v/>
      </c>
      <c r="AC62" s="56" t="str">
        <f t="shared" si="36"/>
        <v/>
      </c>
      <c r="AD62" s="57"/>
      <c r="AE62" s="216"/>
      <c r="AF62" s="48"/>
      <c r="AG62" s="59"/>
      <c r="AH62" s="59"/>
      <c r="AI62" s="58"/>
      <c r="AJ62" s="48"/>
      <c r="AK62" s="220"/>
      <c r="AL62" s="220"/>
      <c r="AM62" s="228"/>
      <c r="AN62" s="220"/>
      <c r="AO62" s="220"/>
      <c r="AP62" s="220"/>
      <c r="AQ62" s="220"/>
      <c r="AR62" s="228"/>
      <c r="AS62" s="220"/>
      <c r="AT62" s="220"/>
      <c r="AU62" s="8"/>
      <c r="AV62" s="8"/>
      <c r="AW62" s="8"/>
      <c r="AX62" s="8"/>
      <c r="AY62" s="8"/>
      <c r="AZ62" s="8"/>
      <c r="BA62" s="8"/>
      <c r="BB62" s="8"/>
      <c r="BC62" s="8"/>
      <c r="BD62" s="8"/>
      <c r="BE62" s="8"/>
      <c r="BF62" s="8"/>
      <c r="BG62" s="8"/>
      <c r="BH62" s="8"/>
      <c r="BI62" s="8"/>
      <c r="BJ62" s="8"/>
      <c r="BK62" s="8"/>
      <c r="BL62" s="8"/>
      <c r="BM62" s="8"/>
      <c r="BN62" s="8"/>
      <c r="BO62" s="8"/>
      <c r="BP62" s="8"/>
    </row>
    <row r="63" spans="1:68" ht="39" hidden="1" customHeight="1">
      <c r="A63" s="322"/>
      <c r="B63" s="286"/>
      <c r="C63" s="286"/>
      <c r="D63" s="286"/>
      <c r="E63" s="341"/>
      <c r="F63" s="286"/>
      <c r="G63" s="328"/>
      <c r="H63" s="288"/>
      <c r="I63" s="310"/>
      <c r="J63" s="312"/>
      <c r="K63" s="310">
        <f ca="1">IF(NOT(ISERROR(MATCH(J63,_xlfn.ANCHORARRAY(E74),0))),I76&amp;"Por favor no seleccionar los criterios de impacto",J63)</f>
        <v>0</v>
      </c>
      <c r="L63" s="288"/>
      <c r="M63" s="310"/>
      <c r="N63" s="333"/>
      <c r="O63" s="6">
        <v>4</v>
      </c>
      <c r="P63" s="49"/>
      <c r="Q63" s="51" t="str">
        <f t="shared" ref="Q63:Q65" si="37">IF(OR(R63="Preventivo",R63="Detectivo"),"Probabilidad",IF(R63="Correctivo","Impacto",""))</f>
        <v/>
      </c>
      <c r="R63" s="52"/>
      <c r="S63" s="52"/>
      <c r="T63" s="53" t="str">
        <f t="shared" si="32"/>
        <v/>
      </c>
      <c r="U63" s="52"/>
      <c r="V63" s="52"/>
      <c r="W63" s="52"/>
      <c r="X63" s="24" t="str">
        <f t="shared" ref="X63:X65" si="38">IFERROR(IF(AND(Q62="Probabilidad",Q63="Probabilidad"),(Z62-(+Z62*T63)),IF(AND(Q62="Impacto",Q63="Probabilidad"),(Z61-(+Z61*T63)),IF(Q63="Impacto",Z62,""))),"")</f>
        <v/>
      </c>
      <c r="Y63" s="54" t="str">
        <f t="shared" si="33"/>
        <v/>
      </c>
      <c r="Z63" s="55" t="str">
        <f t="shared" si="34"/>
        <v/>
      </c>
      <c r="AA63" s="54" t="str">
        <f t="shared" si="35"/>
        <v/>
      </c>
      <c r="AB63" s="55" t="str">
        <f t="shared" ref="AB63:AB65" si="39">IFERROR(IF(AND(Q62="Impacto",Q63="Impacto"),(AB62-(+AB62*T63)),IF(AND(Q62="Probabilidad",Q63="Impacto"),(AB61-(+AB61*T63)),IF(Q63="Probabilidad",AB62,""))),"")</f>
        <v/>
      </c>
      <c r="AC63" s="56" t="str">
        <f>IFERROR(IF(OR(AND(Y63="Muy Baja",AA63="Leve"),AND(Y63="Muy Baja",AA63="Menor"),AND(Y63="Baja",AA63="Leve")),"Bajo",IF(OR(AND(Y63="Muy baja",AA63="Moderado"),AND(Y63="Baja",AA63="Menor"),AND(Y63="Baja",AA63="Moderado"),AND(Y63="Media",AA63="Leve"),AND(Y63="Media",AA63="Menor"),AND(Y63="Media",AA63="Moderado"),AND(Y63="Alta",AA63="Leve"),AND(Y63="Alta",AA63="Menor")),"Moderado",IF(OR(AND(Y63="Muy Baja",AA63="Mayor"),AND(Y63="Baja",AA63="Mayor"),AND(Y63="Media",AA63="Mayor"),AND(Y63="Alta",AA63="Moderado"),AND(Y63="Alta",AA63="Mayor"),AND(Y63="Muy Alta",AA63="Leve"),AND(Y63="Muy Alta",AA63="Menor"),AND(Y63="Muy Alta",AA63="Moderado"),AND(Y63="Muy Alta",AA63="Mayor")),"Alto",IF(OR(AND(Y63="Muy Baja",AA63="Catastrófico"),AND(Y63="Baja",AA63="Catastrófico"),AND(Y63="Media",AA63="Catastrófico"),AND(Y63="Alta",AA63="Catastrófico"),AND(Y63="Muy Alta",AA63="Catastrófico")),"Extremo","")))),"")</f>
        <v/>
      </c>
      <c r="AD63" s="57"/>
      <c r="AE63" s="216"/>
      <c r="AF63" s="48"/>
      <c r="AG63" s="59"/>
      <c r="AH63" s="59"/>
      <c r="AI63" s="58"/>
      <c r="AJ63" s="48"/>
      <c r="AK63" s="220"/>
      <c r="AL63" s="220"/>
      <c r="AM63" s="228"/>
      <c r="AN63" s="220"/>
      <c r="AO63" s="220"/>
      <c r="AP63" s="220"/>
      <c r="AQ63" s="220"/>
      <c r="AR63" s="228"/>
      <c r="AS63" s="220"/>
      <c r="AT63" s="220"/>
      <c r="AU63" s="8"/>
      <c r="AV63" s="8"/>
      <c r="AW63" s="8"/>
      <c r="AX63" s="8"/>
      <c r="AY63" s="8"/>
      <c r="AZ63" s="8"/>
      <c r="BA63" s="8"/>
      <c r="BB63" s="8"/>
      <c r="BC63" s="8"/>
      <c r="BD63" s="8"/>
      <c r="BE63" s="8"/>
      <c r="BF63" s="8"/>
      <c r="BG63" s="8"/>
      <c r="BH63" s="8"/>
      <c r="BI63" s="8"/>
      <c r="BJ63" s="8"/>
      <c r="BK63" s="8"/>
      <c r="BL63" s="8"/>
      <c r="BM63" s="8"/>
      <c r="BN63" s="8"/>
      <c r="BO63" s="8"/>
      <c r="BP63" s="8"/>
    </row>
    <row r="64" spans="1:68" ht="39" hidden="1" customHeight="1">
      <c r="A64" s="322"/>
      <c r="B64" s="286"/>
      <c r="C64" s="286"/>
      <c r="D64" s="286"/>
      <c r="E64" s="341"/>
      <c r="F64" s="286"/>
      <c r="G64" s="328"/>
      <c r="H64" s="288"/>
      <c r="I64" s="310"/>
      <c r="J64" s="312"/>
      <c r="K64" s="310">
        <f ca="1">IF(NOT(ISERROR(MATCH(J64,_xlfn.ANCHORARRAY(E75),0))),I77&amp;"Por favor no seleccionar los criterios de impacto",J64)</f>
        <v>0</v>
      </c>
      <c r="L64" s="288"/>
      <c r="M64" s="310"/>
      <c r="N64" s="333"/>
      <c r="O64" s="6">
        <v>5</v>
      </c>
      <c r="P64" s="49"/>
      <c r="Q64" s="51" t="str">
        <f t="shared" si="37"/>
        <v/>
      </c>
      <c r="R64" s="52"/>
      <c r="S64" s="52"/>
      <c r="T64" s="53" t="str">
        <f t="shared" si="32"/>
        <v/>
      </c>
      <c r="U64" s="52"/>
      <c r="V64" s="52"/>
      <c r="W64" s="52"/>
      <c r="X64" s="24" t="str">
        <f t="shared" si="38"/>
        <v/>
      </c>
      <c r="Y64" s="54" t="str">
        <f t="shared" si="33"/>
        <v/>
      </c>
      <c r="Z64" s="55" t="str">
        <f t="shared" si="34"/>
        <v/>
      </c>
      <c r="AA64" s="54" t="str">
        <f t="shared" si="35"/>
        <v/>
      </c>
      <c r="AB64" s="55" t="str">
        <f t="shared" si="39"/>
        <v/>
      </c>
      <c r="AC64" s="56" t="str">
        <f t="shared" ref="AC64:AC65" si="40">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57"/>
      <c r="AE64" s="216"/>
      <c r="AF64" s="48"/>
      <c r="AG64" s="59"/>
      <c r="AH64" s="59"/>
      <c r="AI64" s="58"/>
      <c r="AJ64" s="48"/>
      <c r="AK64" s="220"/>
      <c r="AL64" s="220"/>
      <c r="AM64" s="228"/>
      <c r="AN64" s="220"/>
      <c r="AO64" s="220"/>
      <c r="AP64" s="220"/>
      <c r="AQ64" s="220"/>
      <c r="AR64" s="228"/>
      <c r="AS64" s="220"/>
      <c r="AT64" s="220"/>
      <c r="AU64" s="8"/>
      <c r="AV64" s="8"/>
      <c r="AW64" s="8"/>
      <c r="AX64" s="8"/>
      <c r="AY64" s="8"/>
      <c r="AZ64" s="8"/>
      <c r="BA64" s="8"/>
      <c r="BB64" s="8"/>
      <c r="BC64" s="8"/>
      <c r="BD64" s="8"/>
      <c r="BE64" s="8"/>
      <c r="BF64" s="8"/>
      <c r="BG64" s="8"/>
      <c r="BH64" s="8"/>
      <c r="BI64" s="8"/>
      <c r="BJ64" s="8"/>
      <c r="BK64" s="8"/>
      <c r="BL64" s="8"/>
      <c r="BM64" s="8"/>
      <c r="BN64" s="8"/>
      <c r="BO64" s="8"/>
      <c r="BP64" s="8"/>
    </row>
    <row r="65" spans="1:68" ht="39" hidden="1" customHeight="1">
      <c r="A65" s="323"/>
      <c r="B65" s="324"/>
      <c r="C65" s="324"/>
      <c r="D65" s="324"/>
      <c r="E65" s="342"/>
      <c r="F65" s="324"/>
      <c r="G65" s="329"/>
      <c r="H65" s="330"/>
      <c r="I65" s="331"/>
      <c r="J65" s="313"/>
      <c r="K65" s="331">
        <f ca="1">IF(NOT(ISERROR(MATCH(J65,_xlfn.ANCHORARRAY(E76),0))),I79&amp;"Por favor no seleccionar los criterios de impacto",J65)</f>
        <v>0</v>
      </c>
      <c r="L65" s="330"/>
      <c r="M65" s="331"/>
      <c r="N65" s="334"/>
      <c r="O65" s="6">
        <v>6</v>
      </c>
      <c r="P65" s="49"/>
      <c r="Q65" s="51" t="str">
        <f t="shared" si="37"/>
        <v/>
      </c>
      <c r="R65" s="52"/>
      <c r="S65" s="52"/>
      <c r="T65" s="53" t="str">
        <f t="shared" si="32"/>
        <v/>
      </c>
      <c r="U65" s="52"/>
      <c r="V65" s="52"/>
      <c r="W65" s="52"/>
      <c r="X65" s="24" t="str">
        <f t="shared" si="38"/>
        <v/>
      </c>
      <c r="Y65" s="54" t="str">
        <f t="shared" si="33"/>
        <v/>
      </c>
      <c r="Z65" s="55" t="str">
        <f t="shared" si="34"/>
        <v/>
      </c>
      <c r="AA65" s="54" t="str">
        <f t="shared" si="35"/>
        <v/>
      </c>
      <c r="AB65" s="55" t="str">
        <f t="shared" si="39"/>
        <v/>
      </c>
      <c r="AC65" s="56" t="str">
        <f t="shared" si="40"/>
        <v/>
      </c>
      <c r="AD65" s="57"/>
      <c r="AE65" s="216"/>
      <c r="AF65" s="48"/>
      <c r="AG65" s="59"/>
      <c r="AH65" s="59"/>
      <c r="AI65" s="58"/>
      <c r="AJ65" s="48"/>
      <c r="AK65" s="220"/>
      <c r="AL65" s="220"/>
      <c r="AM65" s="228"/>
      <c r="AN65" s="220"/>
      <c r="AO65" s="220"/>
      <c r="AP65" s="220"/>
      <c r="AQ65" s="220"/>
      <c r="AR65" s="228"/>
      <c r="AS65" s="220"/>
      <c r="AT65" s="220"/>
      <c r="AU65" s="8"/>
      <c r="AV65" s="8"/>
      <c r="AW65" s="8"/>
      <c r="AX65" s="8"/>
      <c r="AY65" s="8"/>
      <c r="AZ65" s="8"/>
      <c r="BA65" s="8"/>
      <c r="BB65" s="8"/>
      <c r="BC65" s="8"/>
      <c r="BD65" s="8"/>
      <c r="BE65" s="8"/>
      <c r="BF65" s="8"/>
      <c r="BG65" s="8"/>
      <c r="BH65" s="8"/>
      <c r="BI65" s="8"/>
      <c r="BJ65" s="8"/>
      <c r="BK65" s="8"/>
      <c r="BL65" s="8"/>
      <c r="BM65" s="8"/>
      <c r="BN65" s="8"/>
      <c r="BO65" s="8"/>
      <c r="BP65" s="8"/>
    </row>
    <row r="66" spans="1:68" ht="39" hidden="1" customHeight="1">
      <c r="A66" s="321">
        <v>10</v>
      </c>
      <c r="B66" s="285"/>
      <c r="C66" s="285"/>
      <c r="D66" s="285"/>
      <c r="E66" s="340"/>
      <c r="F66" s="285"/>
      <c r="G66" s="327"/>
      <c r="H66" s="287" t="str">
        <f>IF(G66&lt;=0,"",IF(G66&lt;=2,"Muy Baja",IF(G66&lt;=24,"Baja",IF(G66&lt;=500,"Media",IF(G66&lt;=5000,"Alta","Muy Alta")))))</f>
        <v/>
      </c>
      <c r="I66" s="309" t="str">
        <f>IF(H66="","",IF(H66="Muy Baja",0.2,IF(H66="Baja",0.4,IF(H66="Media",0.6,IF(H66="Alta",0.8,IF(H66="Muy Alta",1,))))))</f>
        <v/>
      </c>
      <c r="J66" s="311"/>
      <c r="K66" s="309">
        <f ca="1">IF(NOT(ISERROR(MATCH(J66,'Tabla Impacto'!$B$221:$B$223,0))),'Tabla Impacto'!$F$223&amp;"Por favor no seleccionar los criterios de impacto(Afectación Económica o presupuestal y Pérdida Reputacional)",J66)</f>
        <v>0</v>
      </c>
      <c r="L66" s="287" t="str">
        <f ca="1">IF(OR(K66='Tabla Impacto'!$C$11,K66='Tabla Impacto'!$D$11),"Leve",IF(OR(K66='Tabla Impacto'!$C$12,K66='Tabla Impacto'!$D$12),"Menor",IF(OR(K66='Tabla Impacto'!$C$13,K66='Tabla Impacto'!$D$13),"Moderado",IF(OR(K66='Tabla Impacto'!$C$14,K66='Tabla Impacto'!$D$14),"Mayor",IF(OR(K66='Tabla Impacto'!$C$15,K66='Tabla Impacto'!$D$15),"Catastrófico","")))))</f>
        <v/>
      </c>
      <c r="M66" s="309" t="str">
        <f ca="1">IF(L66="","",IF(L66="Leve",0.2,IF(L66="Menor",0.4,IF(L66="Moderado",0.6,IF(L66="Mayor",0.8,IF(L66="Catastrófico",1,))))))</f>
        <v/>
      </c>
      <c r="N66" s="332" t="str">
        <f ca="1">IF(OR(AND(H66="Muy Baja",L66="Leve"),AND(H66="Muy Baja",L66="Menor"),AND(H66="Baja",L66="Leve")),"Bajo",IF(OR(AND(H66="Muy baja",L66="Moderado"),AND(H66="Baja",L66="Menor"),AND(H66="Baja",L66="Moderado"),AND(H66="Media",L66="Leve"),AND(H66="Media",L66="Menor"),AND(H66="Media",L66="Moderado"),AND(H66="Alta",L66="Leve"),AND(H66="Alta",L66="Menor")),"Moderado",IF(OR(AND(H66="Muy Baja",L66="Mayor"),AND(H66="Baja",L66="Mayor"),AND(H66="Media",L66="Mayor"),AND(H66="Alta",L66="Moderado"),AND(H66="Alta",L66="Mayor"),AND(H66="Muy Alta",L66="Leve"),AND(H66="Muy Alta",L66="Menor"),AND(H66="Muy Alta",L66="Moderado"),AND(H66="Muy Alta",L66="Mayor")),"Alto",IF(OR(AND(H66="Muy Baja",L66="Catastrófico"),AND(H66="Baja",L66="Catastrófico"),AND(H66="Media",L66="Catastrófico"),AND(H66="Alta",L66="Catastrófico"),AND(H66="Muy Alta",L66="Catastrófico")),"Extremo",""))))</f>
        <v/>
      </c>
      <c r="O66" s="6">
        <v>1</v>
      </c>
      <c r="P66" s="49"/>
      <c r="Q66" s="51" t="str">
        <f>IF(OR(R66="Preventivo",R66="Detectivo"),"Probabilidad",IF(R66="Correctivo","Impacto",""))</f>
        <v/>
      </c>
      <c r="R66" s="52"/>
      <c r="S66" s="52"/>
      <c r="T66" s="53" t="str">
        <f>IF(AND(R66="Preventivo",S66="Automático"),"50%",IF(AND(R66="Preventivo",S66="Manual"),"40%",IF(AND(R66="Detectivo",S66="Automático"),"40%",IF(AND(R66="Detectivo",S66="Manual"),"30%",IF(AND(R66="Correctivo",S66="Automático"),"35%",IF(AND(R66="Correctivo",S66="Manual"),"25%",""))))))</f>
        <v/>
      </c>
      <c r="U66" s="52"/>
      <c r="V66" s="52"/>
      <c r="W66" s="52"/>
      <c r="X66" s="24" t="str">
        <f>IFERROR(IF(Q66="Probabilidad",(I66-(+I66*T66)),IF(Q66="Impacto",I66,"")),"")</f>
        <v/>
      </c>
      <c r="Y66" s="54" t="str">
        <f>IFERROR(IF(X66="","",IF(X66&lt;=0.2,"Muy Baja",IF(X66&lt;=0.4,"Baja",IF(X66&lt;=0.6,"Media",IF(X66&lt;=0.8,"Alta","Muy Alta"))))),"")</f>
        <v/>
      </c>
      <c r="Z66" s="55" t="str">
        <f>+X66</f>
        <v/>
      </c>
      <c r="AA66" s="54" t="str">
        <f>IFERROR(IF(AB66="","",IF(AB66&lt;=0.2,"Leve",IF(AB66&lt;=0.4,"Menor",IF(AB66&lt;=0.6,"Moderado",IF(AB66&lt;=0.8,"Mayor","Catastrófico"))))),"")</f>
        <v/>
      </c>
      <c r="AB66" s="55" t="str">
        <f>IFERROR(IF(Q66="Impacto",(M66-(+M66*T66)),IF(Q66="Probabilidad",M66,"")),"")</f>
        <v/>
      </c>
      <c r="AC66" s="56" t="str">
        <f>IFERROR(IF(OR(AND(Y66="Muy Baja",AA66="Leve"),AND(Y66="Muy Baja",AA66="Menor"),AND(Y66="Baja",AA66="Leve")),"Bajo",IF(OR(AND(Y66="Muy baja",AA66="Moderado"),AND(Y66="Baja",AA66="Menor"),AND(Y66="Baja",AA66="Moderado"),AND(Y66="Media",AA66="Leve"),AND(Y66="Media",AA66="Menor"),AND(Y66="Media",AA66="Moderado"),AND(Y66="Alta",AA66="Leve"),AND(Y66="Alta",AA66="Menor")),"Moderado",IF(OR(AND(Y66="Muy Baja",AA66="Mayor"),AND(Y66="Baja",AA66="Mayor"),AND(Y66="Media",AA66="Mayor"),AND(Y66="Alta",AA66="Moderado"),AND(Y66="Alta",AA66="Mayor"),AND(Y66="Muy Alta",AA66="Leve"),AND(Y66="Muy Alta",AA66="Menor"),AND(Y66="Muy Alta",AA66="Moderado"),AND(Y66="Muy Alta",AA66="Mayor")),"Alto",IF(OR(AND(Y66="Muy Baja",AA66="Catastrófico"),AND(Y66="Baja",AA66="Catastrófico"),AND(Y66="Media",AA66="Catastrófico"),AND(Y66="Alta",AA66="Catastrófico"),AND(Y66="Muy Alta",AA66="Catastrófico")),"Extremo","")))),"")</f>
        <v/>
      </c>
      <c r="AD66" s="57"/>
      <c r="AE66" s="216"/>
      <c r="AF66" s="48"/>
      <c r="AG66" s="59"/>
      <c r="AH66" s="59"/>
      <c r="AI66" s="58"/>
      <c r="AJ66" s="48"/>
      <c r="AK66" s="220"/>
      <c r="AL66" s="220"/>
      <c r="AM66" s="228"/>
      <c r="AN66" s="220"/>
      <c r="AO66" s="220"/>
      <c r="AP66" s="220"/>
      <c r="AQ66" s="220"/>
      <c r="AR66" s="228"/>
      <c r="AS66" s="220"/>
      <c r="AT66" s="220"/>
      <c r="AU66" s="8"/>
      <c r="AV66" s="8"/>
      <c r="AW66" s="8"/>
      <c r="AX66" s="8"/>
      <c r="AY66" s="8"/>
      <c r="AZ66" s="8"/>
      <c r="BA66" s="8"/>
      <c r="BB66" s="8"/>
      <c r="BC66" s="8"/>
      <c r="BD66" s="8"/>
      <c r="BE66" s="8"/>
      <c r="BF66" s="8"/>
      <c r="BG66" s="8"/>
      <c r="BH66" s="8"/>
      <c r="BI66" s="8"/>
      <c r="BJ66" s="8"/>
      <c r="BK66" s="8"/>
      <c r="BL66" s="8"/>
      <c r="BM66" s="8"/>
      <c r="BN66" s="8"/>
      <c r="BO66" s="8"/>
      <c r="BP66" s="8"/>
    </row>
    <row r="67" spans="1:68" ht="39" hidden="1" customHeight="1">
      <c r="A67" s="322"/>
      <c r="B67" s="286"/>
      <c r="C67" s="286"/>
      <c r="D67" s="286"/>
      <c r="E67" s="341"/>
      <c r="F67" s="286"/>
      <c r="G67" s="328"/>
      <c r="H67" s="288"/>
      <c r="I67" s="310"/>
      <c r="J67" s="312"/>
      <c r="K67" s="310">
        <f ca="1">IF(NOT(ISERROR(MATCH(J67,_xlfn.ANCHORARRAY(E79),0))),I81&amp;"Por favor no seleccionar los criterios de impacto",J67)</f>
        <v>0</v>
      </c>
      <c r="L67" s="288"/>
      <c r="M67" s="310"/>
      <c r="N67" s="333"/>
      <c r="O67" s="6">
        <v>2</v>
      </c>
      <c r="P67" s="49"/>
      <c r="Q67" s="51" t="str">
        <f>IF(OR(R67="Preventivo",R67="Detectivo"),"Probabilidad",IF(R67="Correctivo","Impacto",""))</f>
        <v/>
      </c>
      <c r="R67" s="52"/>
      <c r="S67" s="52"/>
      <c r="T67" s="53" t="str">
        <f t="shared" ref="T67:T71" si="41">IF(AND(R67="Preventivo",S67="Automático"),"50%",IF(AND(R67="Preventivo",S67="Manual"),"40%",IF(AND(R67="Detectivo",S67="Automático"),"40%",IF(AND(R67="Detectivo",S67="Manual"),"30%",IF(AND(R67="Correctivo",S67="Automático"),"35%",IF(AND(R67="Correctivo",S67="Manual"),"25%",""))))))</f>
        <v/>
      </c>
      <c r="U67" s="52"/>
      <c r="V67" s="52"/>
      <c r="W67" s="52"/>
      <c r="X67" s="24" t="str">
        <f>IFERROR(IF(AND(Q66="Probabilidad",Q67="Probabilidad"),(Z66-(+Z66*T67)),IF(Q67="Probabilidad",(I66-(+I66*T67)),IF(Q67="Impacto",Z66,""))),"")</f>
        <v/>
      </c>
      <c r="Y67" s="54" t="str">
        <f t="shared" si="33"/>
        <v/>
      </c>
      <c r="Z67" s="55" t="str">
        <f t="shared" ref="Z67:Z71" si="42">+X67</f>
        <v/>
      </c>
      <c r="AA67" s="54" t="str">
        <f t="shared" si="35"/>
        <v/>
      </c>
      <c r="AB67" s="55" t="str">
        <f>IFERROR(IF(AND(Q66="Impacto",Q67="Impacto"),(AB60-(+AB60*T67)),IF(Q67="Impacto",($M$66-(+$M$66*T67)),IF(Q67="Probabilidad",AB60,""))),"")</f>
        <v/>
      </c>
      <c r="AC67" s="56" t="str">
        <f t="shared" ref="AC67:AC68" si="43">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57"/>
      <c r="AE67" s="216"/>
      <c r="AF67" s="48"/>
      <c r="AG67" s="59"/>
      <c r="AH67" s="59"/>
      <c r="AI67" s="58"/>
      <c r="AJ67" s="48"/>
      <c r="AK67" s="220"/>
      <c r="AL67" s="220"/>
      <c r="AM67" s="228"/>
      <c r="AN67" s="220"/>
      <c r="AO67" s="220"/>
      <c r="AP67" s="220"/>
      <c r="AQ67" s="220"/>
      <c r="AR67" s="228"/>
      <c r="AS67" s="220"/>
      <c r="AT67" s="220"/>
    </row>
    <row r="68" spans="1:68" ht="39" hidden="1" customHeight="1">
      <c r="A68" s="322"/>
      <c r="B68" s="286"/>
      <c r="C68" s="286"/>
      <c r="D68" s="286"/>
      <c r="E68" s="341"/>
      <c r="F68" s="286"/>
      <c r="G68" s="328"/>
      <c r="H68" s="288"/>
      <c r="I68" s="310"/>
      <c r="J68" s="312"/>
      <c r="K68" s="310">
        <f ca="1">IF(NOT(ISERROR(MATCH(J68,_xlfn.ANCHORARRAY(E80),0))),I82&amp;"Por favor no seleccionar los criterios de impacto",J68)</f>
        <v>0</v>
      </c>
      <c r="L68" s="288"/>
      <c r="M68" s="310"/>
      <c r="N68" s="333"/>
      <c r="O68" s="6">
        <v>3</v>
      </c>
      <c r="P68" s="50"/>
      <c r="Q68" s="51" t="str">
        <f>IF(OR(R68="Preventivo",R68="Detectivo"),"Probabilidad",IF(R68="Correctivo","Impacto",""))</f>
        <v/>
      </c>
      <c r="R68" s="52"/>
      <c r="S68" s="52"/>
      <c r="T68" s="53" t="str">
        <f t="shared" si="41"/>
        <v/>
      </c>
      <c r="U68" s="52"/>
      <c r="V68" s="52"/>
      <c r="W68" s="52"/>
      <c r="X68" s="24" t="str">
        <f>IFERROR(IF(AND(Q67="Probabilidad",Q68="Probabilidad"),(Z67-(+Z67*T68)),IF(AND(Q67="Impacto",Q68="Probabilidad"),(Z66-(+Z66*T68)),IF(Q68="Impacto",Z67,""))),"")</f>
        <v/>
      </c>
      <c r="Y68" s="54" t="str">
        <f t="shared" si="33"/>
        <v/>
      </c>
      <c r="Z68" s="55" t="str">
        <f t="shared" si="42"/>
        <v/>
      </c>
      <c r="AA68" s="54" t="str">
        <f t="shared" si="35"/>
        <v/>
      </c>
      <c r="AB68" s="55" t="str">
        <f>IFERROR(IF(AND(Q67="Impacto",Q68="Impacto"),(AB67-(+AB67*T68)),IF(AND(Q67="Probabilidad",Q68="Impacto"),(AB66-(+AB66*T68)),IF(Q68="Probabilidad",AB67,""))),"")</f>
        <v/>
      </c>
      <c r="AC68" s="56" t="str">
        <f t="shared" si="43"/>
        <v/>
      </c>
      <c r="AD68" s="57"/>
      <c r="AE68" s="216"/>
      <c r="AF68" s="48"/>
      <c r="AG68" s="59"/>
      <c r="AH68" s="59"/>
      <c r="AI68" s="58"/>
      <c r="AJ68" s="48"/>
      <c r="AK68" s="220"/>
      <c r="AL68" s="220"/>
      <c r="AM68" s="228"/>
      <c r="AN68" s="220"/>
      <c r="AO68" s="220"/>
      <c r="AP68" s="220"/>
      <c r="AQ68" s="220"/>
      <c r="AR68" s="228"/>
      <c r="AS68" s="220"/>
      <c r="AT68" s="220"/>
    </row>
    <row r="69" spans="1:68" ht="39" hidden="1" customHeight="1">
      <c r="A69" s="322"/>
      <c r="B69" s="286"/>
      <c r="C69" s="286"/>
      <c r="D69" s="286"/>
      <c r="E69" s="341"/>
      <c r="F69" s="286"/>
      <c r="G69" s="328"/>
      <c r="H69" s="288"/>
      <c r="I69" s="310"/>
      <c r="J69" s="312"/>
      <c r="K69" s="310">
        <f ca="1">IF(NOT(ISERROR(MATCH(J69,_xlfn.ANCHORARRAY(E81),0))),I83&amp;"Por favor no seleccionar los criterios de impacto",J69)</f>
        <v>0</v>
      </c>
      <c r="L69" s="288"/>
      <c r="M69" s="310"/>
      <c r="N69" s="333"/>
      <c r="O69" s="6">
        <v>4</v>
      </c>
      <c r="P69" s="49"/>
      <c r="Q69" s="51" t="str">
        <f t="shared" ref="Q69:Q71" si="44">IF(OR(R69="Preventivo",R69="Detectivo"),"Probabilidad",IF(R69="Correctivo","Impacto",""))</f>
        <v/>
      </c>
      <c r="R69" s="52"/>
      <c r="S69" s="52"/>
      <c r="T69" s="53" t="str">
        <f t="shared" si="41"/>
        <v/>
      </c>
      <c r="U69" s="52"/>
      <c r="V69" s="52"/>
      <c r="W69" s="52"/>
      <c r="X69" s="24" t="str">
        <f t="shared" ref="X69:X71" si="45">IFERROR(IF(AND(Q68="Probabilidad",Q69="Probabilidad"),(Z68-(+Z68*T69)),IF(AND(Q68="Impacto",Q69="Probabilidad"),(Z67-(+Z67*T69)),IF(Q69="Impacto",Z68,""))),"")</f>
        <v/>
      </c>
      <c r="Y69" s="54" t="str">
        <f t="shared" si="33"/>
        <v/>
      </c>
      <c r="Z69" s="55" t="str">
        <f t="shared" si="42"/>
        <v/>
      </c>
      <c r="AA69" s="54" t="str">
        <f t="shared" si="35"/>
        <v/>
      </c>
      <c r="AB69" s="55" t="str">
        <f t="shared" ref="AB69:AB71" si="46">IFERROR(IF(AND(Q68="Impacto",Q69="Impacto"),(AB68-(+AB68*T69)),IF(AND(Q68="Probabilidad",Q69="Impacto"),(AB67-(+AB67*T69)),IF(Q69="Probabilidad",AB68,""))),"")</f>
        <v/>
      </c>
      <c r="AC69" s="56" t="str">
        <f>IFERROR(IF(OR(AND(Y69="Muy Baja",AA69="Leve"),AND(Y69="Muy Baja",AA69="Menor"),AND(Y69="Baja",AA69="Leve")),"Bajo",IF(OR(AND(Y69="Muy baja",AA69="Moderado"),AND(Y69="Baja",AA69="Menor"),AND(Y69="Baja",AA69="Moderado"),AND(Y69="Media",AA69="Leve"),AND(Y69="Media",AA69="Menor"),AND(Y69="Media",AA69="Moderado"),AND(Y69="Alta",AA69="Leve"),AND(Y69="Alta",AA69="Menor")),"Moderado",IF(OR(AND(Y69="Muy Baja",AA69="Mayor"),AND(Y69="Baja",AA69="Mayor"),AND(Y69="Media",AA69="Mayor"),AND(Y69="Alta",AA69="Moderado"),AND(Y69="Alta",AA69="Mayor"),AND(Y69="Muy Alta",AA69="Leve"),AND(Y69="Muy Alta",AA69="Menor"),AND(Y69="Muy Alta",AA69="Moderado"),AND(Y69="Muy Alta",AA69="Mayor")),"Alto",IF(OR(AND(Y69="Muy Baja",AA69="Catastrófico"),AND(Y69="Baja",AA69="Catastrófico"),AND(Y69="Media",AA69="Catastrófico"),AND(Y69="Alta",AA69="Catastrófico"),AND(Y69="Muy Alta",AA69="Catastrófico")),"Extremo","")))),"")</f>
        <v/>
      </c>
      <c r="AD69" s="57"/>
      <c r="AE69" s="216"/>
      <c r="AF69" s="48"/>
      <c r="AG69" s="59"/>
      <c r="AH69" s="59"/>
      <c r="AI69" s="58"/>
      <c r="AJ69" s="48"/>
      <c r="AK69" s="220"/>
      <c r="AL69" s="220"/>
      <c r="AM69" s="228"/>
      <c r="AN69" s="220"/>
      <c r="AO69" s="220"/>
      <c r="AP69" s="220"/>
      <c r="AQ69" s="220"/>
      <c r="AR69" s="228"/>
      <c r="AS69" s="220"/>
      <c r="AT69" s="220"/>
    </row>
    <row r="70" spans="1:68" ht="39" hidden="1" customHeight="1">
      <c r="A70" s="322"/>
      <c r="B70" s="286"/>
      <c r="C70" s="286"/>
      <c r="D70" s="286"/>
      <c r="E70" s="341"/>
      <c r="F70" s="286"/>
      <c r="G70" s="328"/>
      <c r="H70" s="288"/>
      <c r="I70" s="310"/>
      <c r="J70" s="312"/>
      <c r="K70" s="310">
        <f ca="1">IF(NOT(ISERROR(MATCH(J70,_xlfn.ANCHORARRAY(E82),0))),I84&amp;"Por favor no seleccionar los criterios de impacto",J70)</f>
        <v>0</v>
      </c>
      <c r="L70" s="288"/>
      <c r="M70" s="310"/>
      <c r="N70" s="333"/>
      <c r="O70" s="6">
        <v>5</v>
      </c>
      <c r="P70" s="49"/>
      <c r="Q70" s="51" t="str">
        <f t="shared" si="44"/>
        <v/>
      </c>
      <c r="R70" s="52"/>
      <c r="S70" s="52"/>
      <c r="T70" s="53" t="str">
        <f t="shared" si="41"/>
        <v/>
      </c>
      <c r="U70" s="52"/>
      <c r="V70" s="52"/>
      <c r="W70" s="52"/>
      <c r="X70" s="24" t="str">
        <f t="shared" si="45"/>
        <v/>
      </c>
      <c r="Y70" s="54" t="str">
        <f t="shared" si="33"/>
        <v/>
      </c>
      <c r="Z70" s="55" t="str">
        <f t="shared" si="42"/>
        <v/>
      </c>
      <c r="AA70" s="54" t="str">
        <f t="shared" si="35"/>
        <v/>
      </c>
      <c r="AB70" s="55" t="str">
        <f t="shared" si="46"/>
        <v/>
      </c>
      <c r="AC70" s="56" t="str">
        <f t="shared" ref="AC70:AC71" si="47">IFERROR(IF(OR(AND(Y70="Muy Baja",AA70="Leve"),AND(Y70="Muy Baja",AA70="Menor"),AND(Y70="Baja",AA70="Leve")),"Bajo",IF(OR(AND(Y70="Muy baja",AA70="Moderado"),AND(Y70="Baja",AA70="Menor"),AND(Y70="Baja",AA70="Moderado"),AND(Y70="Media",AA70="Leve"),AND(Y70="Media",AA70="Menor"),AND(Y70="Media",AA70="Moderado"),AND(Y70="Alta",AA70="Leve"),AND(Y70="Alta",AA70="Menor")),"Moderado",IF(OR(AND(Y70="Muy Baja",AA70="Mayor"),AND(Y70="Baja",AA70="Mayor"),AND(Y70="Media",AA70="Mayor"),AND(Y70="Alta",AA70="Moderado"),AND(Y70="Alta",AA70="Mayor"),AND(Y70="Muy Alta",AA70="Leve"),AND(Y70="Muy Alta",AA70="Menor"),AND(Y70="Muy Alta",AA70="Moderado"),AND(Y70="Muy Alta",AA70="Mayor")),"Alto",IF(OR(AND(Y70="Muy Baja",AA70="Catastrófico"),AND(Y70="Baja",AA70="Catastrófico"),AND(Y70="Media",AA70="Catastrófico"),AND(Y70="Alta",AA70="Catastrófico"),AND(Y70="Muy Alta",AA70="Catastrófico")),"Extremo","")))),"")</f>
        <v/>
      </c>
      <c r="AD70" s="57"/>
      <c r="AE70" s="216"/>
      <c r="AF70" s="48"/>
      <c r="AG70" s="59"/>
      <c r="AH70" s="59"/>
      <c r="AI70" s="58"/>
      <c r="AJ70" s="48"/>
      <c r="AK70" s="220"/>
      <c r="AL70" s="220"/>
      <c r="AM70" s="228"/>
      <c r="AN70" s="220"/>
      <c r="AO70" s="220"/>
      <c r="AP70" s="220"/>
      <c r="AQ70" s="220"/>
      <c r="AR70" s="228"/>
      <c r="AS70" s="220"/>
      <c r="AT70" s="220"/>
    </row>
    <row r="71" spans="1:68" ht="39" hidden="1" customHeight="1">
      <c r="A71" s="323"/>
      <c r="B71" s="324"/>
      <c r="C71" s="324"/>
      <c r="D71" s="324"/>
      <c r="E71" s="342"/>
      <c r="F71" s="324"/>
      <c r="G71" s="329"/>
      <c r="H71" s="330"/>
      <c r="I71" s="331"/>
      <c r="J71" s="313"/>
      <c r="K71" s="331">
        <f ca="1">IF(NOT(ISERROR(MATCH(J71,_xlfn.ANCHORARRAY(E83),0))),I85&amp;"Por favor no seleccionar los criterios de impacto",J71)</f>
        <v>0</v>
      </c>
      <c r="L71" s="330"/>
      <c r="M71" s="331"/>
      <c r="N71" s="334"/>
      <c r="O71" s="6">
        <v>6</v>
      </c>
      <c r="P71" s="49"/>
      <c r="Q71" s="51" t="str">
        <f t="shared" si="44"/>
        <v/>
      </c>
      <c r="R71" s="52"/>
      <c r="S71" s="52"/>
      <c r="T71" s="53" t="str">
        <f t="shared" si="41"/>
        <v/>
      </c>
      <c r="U71" s="52"/>
      <c r="V71" s="52"/>
      <c r="W71" s="52"/>
      <c r="X71" s="24" t="str">
        <f t="shared" si="45"/>
        <v/>
      </c>
      <c r="Y71" s="54" t="str">
        <f t="shared" si="33"/>
        <v/>
      </c>
      <c r="Z71" s="55" t="str">
        <f t="shared" si="42"/>
        <v/>
      </c>
      <c r="AA71" s="54" t="str">
        <f t="shared" si="35"/>
        <v/>
      </c>
      <c r="AB71" s="55" t="str">
        <f t="shared" si="46"/>
        <v/>
      </c>
      <c r="AC71" s="56" t="str">
        <f t="shared" si="47"/>
        <v/>
      </c>
      <c r="AD71" s="57"/>
      <c r="AE71" s="216"/>
      <c r="AF71" s="48"/>
      <c r="AG71" s="59"/>
      <c r="AH71" s="59"/>
      <c r="AI71" s="58"/>
      <c r="AJ71" s="48"/>
      <c r="AK71" s="220"/>
      <c r="AL71" s="220"/>
      <c r="AM71" s="228"/>
      <c r="AN71" s="220"/>
      <c r="AO71" s="220"/>
      <c r="AP71" s="220"/>
      <c r="AQ71" s="220"/>
      <c r="AR71" s="228"/>
      <c r="AS71" s="220"/>
      <c r="AT71" s="220"/>
    </row>
    <row r="72" spans="1:68" ht="49.5" customHeight="1">
      <c r="A72" s="6"/>
      <c r="B72" s="343" t="s">
        <v>131</v>
      </c>
      <c r="C72" s="344"/>
      <c r="D72" s="344"/>
      <c r="E72" s="344"/>
      <c r="F72" s="344"/>
      <c r="G72" s="344"/>
      <c r="H72" s="344"/>
      <c r="I72" s="344"/>
      <c r="J72" s="344"/>
      <c r="K72" s="344"/>
      <c r="L72" s="344"/>
      <c r="M72" s="344"/>
      <c r="N72" s="344"/>
      <c r="O72" s="344"/>
      <c r="P72" s="344"/>
      <c r="Q72" s="344"/>
      <c r="R72" s="344"/>
      <c r="S72" s="344"/>
      <c r="T72" s="344"/>
      <c r="U72" s="344"/>
      <c r="V72" s="344"/>
      <c r="W72" s="344"/>
      <c r="X72" s="344"/>
      <c r="Y72" s="344"/>
      <c r="Z72" s="344"/>
      <c r="AA72" s="344"/>
      <c r="AB72" s="344"/>
      <c r="AC72" s="344"/>
      <c r="AD72" s="344"/>
      <c r="AE72" s="344"/>
      <c r="AF72" s="344"/>
      <c r="AG72" s="344"/>
      <c r="AH72" s="344"/>
      <c r="AI72" s="344"/>
      <c r="AJ72" s="344"/>
      <c r="AK72" s="344"/>
      <c r="AL72" s="344"/>
      <c r="AM72" s="344"/>
      <c r="AN72" s="344"/>
      <c r="AO72" s="344"/>
      <c r="AP72" s="344"/>
      <c r="AQ72" s="344"/>
      <c r="AR72" s="344"/>
      <c r="AS72" s="344"/>
      <c r="AT72" s="345"/>
    </row>
    <row r="74" spans="1:68">
      <c r="A74" s="1"/>
      <c r="B74" s="25" t="s">
        <v>143</v>
      </c>
      <c r="C74" s="1"/>
      <c r="D74" s="1"/>
      <c r="F74" s="1"/>
    </row>
    <row r="76" spans="1:68">
      <c r="B76" s="2" t="s">
        <v>522</v>
      </c>
      <c r="C76" s="217" t="s">
        <v>550</v>
      </c>
      <c r="D76" s="217" t="s">
        <v>525</v>
      </c>
    </row>
    <row r="77" spans="1:68">
      <c r="B77" s="348" t="s">
        <v>523</v>
      </c>
      <c r="C77" s="217" t="s">
        <v>551</v>
      </c>
      <c r="D77" s="217" t="s">
        <v>502</v>
      </c>
    </row>
    <row r="78" spans="1:68">
      <c r="B78" s="348"/>
      <c r="C78" s="217" t="s">
        <v>553</v>
      </c>
      <c r="D78" s="217" t="s">
        <v>489</v>
      </c>
    </row>
    <row r="79" spans="1:68">
      <c r="B79" s="2" t="s">
        <v>524</v>
      </c>
      <c r="C79" s="240" t="s">
        <v>564</v>
      </c>
      <c r="D79" s="217" t="s">
        <v>526</v>
      </c>
    </row>
  </sheetData>
  <dataConsolidate/>
  <mergeCells count="213">
    <mergeCell ref="AU42:AW42"/>
    <mergeCell ref="AX42:AZ42"/>
    <mergeCell ref="AU48:AW48"/>
    <mergeCell ref="AX48:AZ48"/>
    <mergeCell ref="AU18:AW18"/>
    <mergeCell ref="AX18:AZ18"/>
    <mergeCell ref="AU19:AW19"/>
    <mergeCell ref="AX19:AZ19"/>
    <mergeCell ref="AU24:AW24"/>
    <mergeCell ref="AX24:AZ24"/>
    <mergeCell ref="AU30:AW30"/>
    <mergeCell ref="AX30:AZ30"/>
    <mergeCell ref="AU36:AW36"/>
    <mergeCell ref="AX36:AZ36"/>
    <mergeCell ref="AU11:AW11"/>
    <mergeCell ref="AX11:AZ11"/>
    <mergeCell ref="AU12:AW12"/>
    <mergeCell ref="AX12:AZ12"/>
    <mergeCell ref="AU13:AW13"/>
    <mergeCell ref="AX13:AZ13"/>
    <mergeCell ref="AU14:AW14"/>
    <mergeCell ref="AX14:AZ14"/>
    <mergeCell ref="AK10:AO10"/>
    <mergeCell ref="B72:AT72"/>
    <mergeCell ref="C1:AR1"/>
    <mergeCell ref="C2:AR4"/>
    <mergeCell ref="B77:B78"/>
    <mergeCell ref="A9:G9"/>
    <mergeCell ref="H9:N9"/>
    <mergeCell ref="O9:W9"/>
    <mergeCell ref="X9:AD9"/>
    <mergeCell ref="AE9:AJ9"/>
    <mergeCell ref="M60:M65"/>
    <mergeCell ref="N60:N65"/>
    <mergeCell ref="A66:A71"/>
    <mergeCell ref="B66:B71"/>
    <mergeCell ref="C66:C71"/>
    <mergeCell ref="D66:D71"/>
    <mergeCell ref="E66:E71"/>
    <mergeCell ref="F66:F71"/>
    <mergeCell ref="G66:G71"/>
    <mergeCell ref="H66:H71"/>
    <mergeCell ref="I66:I71"/>
    <mergeCell ref="J66:J71"/>
    <mergeCell ref="K66:K71"/>
    <mergeCell ref="L66:L71"/>
    <mergeCell ref="M66:M71"/>
    <mergeCell ref="N66:N71"/>
    <mergeCell ref="J60:J65"/>
    <mergeCell ref="K60:K65"/>
    <mergeCell ref="L60:L65"/>
    <mergeCell ref="A60:A65"/>
    <mergeCell ref="B60:B65"/>
    <mergeCell ref="C60:C65"/>
    <mergeCell ref="D60:D65"/>
    <mergeCell ref="E60:E65"/>
    <mergeCell ref="F60:F65"/>
    <mergeCell ref="G60:G65"/>
    <mergeCell ref="H60:H65"/>
    <mergeCell ref="I60:I65"/>
    <mergeCell ref="M48:M53"/>
    <mergeCell ref="N48:N53"/>
    <mergeCell ref="F54:F59"/>
    <mergeCell ref="G54:G59"/>
    <mergeCell ref="H54:H59"/>
    <mergeCell ref="I54:I59"/>
    <mergeCell ref="J54:J59"/>
    <mergeCell ref="F48:F53"/>
    <mergeCell ref="G48:G53"/>
    <mergeCell ref="H48:H53"/>
    <mergeCell ref="I48:I53"/>
    <mergeCell ref="K54:K59"/>
    <mergeCell ref="L54:L59"/>
    <mergeCell ref="M54:M59"/>
    <mergeCell ref="N54:N59"/>
    <mergeCell ref="G42:G47"/>
    <mergeCell ref="H42:H47"/>
    <mergeCell ref="I42:I47"/>
    <mergeCell ref="K36:K41"/>
    <mergeCell ref="L36:L41"/>
    <mergeCell ref="A54:A59"/>
    <mergeCell ref="B54:B59"/>
    <mergeCell ref="C54:C59"/>
    <mergeCell ref="D54:D59"/>
    <mergeCell ref="E54:E59"/>
    <mergeCell ref="A48:A53"/>
    <mergeCell ref="B48:B53"/>
    <mergeCell ref="C48:C53"/>
    <mergeCell ref="D48:D53"/>
    <mergeCell ref="E48:E53"/>
    <mergeCell ref="M42:M47"/>
    <mergeCell ref="N42:N47"/>
    <mergeCell ref="J48:J53"/>
    <mergeCell ref="K48:K53"/>
    <mergeCell ref="L48:L53"/>
    <mergeCell ref="A36:A41"/>
    <mergeCell ref="B36:B41"/>
    <mergeCell ref="C36:C41"/>
    <mergeCell ref="A42:A47"/>
    <mergeCell ref="B42:B47"/>
    <mergeCell ref="C42:C47"/>
    <mergeCell ref="D42:D47"/>
    <mergeCell ref="E42:E47"/>
    <mergeCell ref="F42:F47"/>
    <mergeCell ref="D36:D41"/>
    <mergeCell ref="E36:E41"/>
    <mergeCell ref="J42:J47"/>
    <mergeCell ref="K42:K47"/>
    <mergeCell ref="L42:L47"/>
    <mergeCell ref="F36:F41"/>
    <mergeCell ref="G36:G41"/>
    <mergeCell ref="H36:H41"/>
    <mergeCell ref="I36:I41"/>
    <mergeCell ref="J36:J41"/>
    <mergeCell ref="J30:J35"/>
    <mergeCell ref="K30:K35"/>
    <mergeCell ref="L30:L35"/>
    <mergeCell ref="M30:M35"/>
    <mergeCell ref="N30:N35"/>
    <mergeCell ref="J24:J29"/>
    <mergeCell ref="K24:K29"/>
    <mergeCell ref="L24:L29"/>
    <mergeCell ref="M36:M41"/>
    <mergeCell ref="N36:N41"/>
    <mergeCell ref="A30:A35"/>
    <mergeCell ref="B30:B35"/>
    <mergeCell ref="C30:C35"/>
    <mergeCell ref="D30:D35"/>
    <mergeCell ref="E30:E35"/>
    <mergeCell ref="F30:F35"/>
    <mergeCell ref="G30:G35"/>
    <mergeCell ref="H30:H35"/>
    <mergeCell ref="I30:I35"/>
    <mergeCell ref="C6:N6"/>
    <mergeCell ref="O6:Q6"/>
    <mergeCell ref="G10:G11"/>
    <mergeCell ref="H10:H11"/>
    <mergeCell ref="A18:A23"/>
    <mergeCell ref="B18:B23"/>
    <mergeCell ref="C18:C23"/>
    <mergeCell ref="A24:A29"/>
    <mergeCell ref="B24:B29"/>
    <mergeCell ref="C24:C29"/>
    <mergeCell ref="D24:D29"/>
    <mergeCell ref="E24:E29"/>
    <mergeCell ref="F24:F29"/>
    <mergeCell ref="D18:D23"/>
    <mergeCell ref="E18:E23"/>
    <mergeCell ref="G24:G29"/>
    <mergeCell ref="H24:H29"/>
    <mergeCell ref="I24:I29"/>
    <mergeCell ref="M24:M29"/>
    <mergeCell ref="N24:N29"/>
    <mergeCell ref="I10:I11"/>
    <mergeCell ref="L10:L11"/>
    <mergeCell ref="M10:M11"/>
    <mergeCell ref="N10:N11"/>
    <mergeCell ref="AE10:AE11"/>
    <mergeCell ref="AJ10:AJ11"/>
    <mergeCell ref="AI10:AI11"/>
    <mergeCell ref="AH10:AH11"/>
    <mergeCell ref="AG10:AG11"/>
    <mergeCell ref="AF10:AF11"/>
    <mergeCell ref="AA10:AA11"/>
    <mergeCell ref="Y10:Y11"/>
    <mergeCell ref="Z10:Z11"/>
    <mergeCell ref="AD10:AD11"/>
    <mergeCell ref="AC10:AC11"/>
    <mergeCell ref="AB10:AB11"/>
    <mergeCell ref="X10:X11"/>
    <mergeCell ref="K18:K23"/>
    <mergeCell ref="L18:L23"/>
    <mergeCell ref="M18:M23"/>
    <mergeCell ref="N18:N23"/>
    <mergeCell ref="F18:F23"/>
    <mergeCell ref="G18:G23"/>
    <mergeCell ref="H18:H23"/>
    <mergeCell ref="I18:I23"/>
    <mergeCell ref="J18:J23"/>
    <mergeCell ref="J10:J11"/>
    <mergeCell ref="K10:K11"/>
    <mergeCell ref="Q10:Q11"/>
    <mergeCell ref="R10:W10"/>
    <mergeCell ref="N12:N17"/>
    <mergeCell ref="O10:O11"/>
    <mergeCell ref="P10:P11"/>
    <mergeCell ref="K12:K17"/>
    <mergeCell ref="L12:L17"/>
    <mergeCell ref="M12:M17"/>
    <mergeCell ref="AK9:AZ9"/>
    <mergeCell ref="AP10:AZ10"/>
    <mergeCell ref="A1:B4"/>
    <mergeCell ref="F12:F17"/>
    <mergeCell ref="G12:G17"/>
    <mergeCell ref="H12:H17"/>
    <mergeCell ref="A12:A17"/>
    <mergeCell ref="B12:B17"/>
    <mergeCell ref="C12:C17"/>
    <mergeCell ref="D12:D17"/>
    <mergeCell ref="E12:E17"/>
    <mergeCell ref="B10:B11"/>
    <mergeCell ref="A6:B6"/>
    <mergeCell ref="A7:B7"/>
    <mergeCell ref="A8:B8"/>
    <mergeCell ref="A10:A11"/>
    <mergeCell ref="F10:F11"/>
    <mergeCell ref="E10:E11"/>
    <mergeCell ref="D10:D11"/>
    <mergeCell ref="C10:C11"/>
    <mergeCell ref="C7:N7"/>
    <mergeCell ref="C8:N8"/>
    <mergeCell ref="I12:I17"/>
    <mergeCell ref="J12:J17"/>
  </mergeCells>
  <conditionalFormatting sqref="H12">
    <cfRule type="cellIs" dxfId="129" priority="134" operator="equal">
      <formula>"Media"</formula>
    </cfRule>
    <cfRule type="cellIs" dxfId="128" priority="136" operator="equal">
      <formula>"Muy Baja"</formula>
    </cfRule>
    <cfRule type="cellIs" dxfId="127" priority="135" operator="equal">
      <formula>"Baja"</formula>
    </cfRule>
    <cfRule type="cellIs" dxfId="126" priority="133" operator="equal">
      <formula>"Alta"</formula>
    </cfRule>
    <cfRule type="cellIs" dxfId="125" priority="132" operator="equal">
      <formula>"Muy Alta"</formula>
    </cfRule>
  </conditionalFormatting>
  <conditionalFormatting sqref="H18:H22">
    <cfRule type="cellIs" dxfId="124" priority="89" operator="equal">
      <formula>"Muy Alta"</formula>
    </cfRule>
    <cfRule type="cellIs" dxfId="123" priority="92" operator="equal">
      <formula>"Baja"</formula>
    </cfRule>
    <cfRule type="cellIs" dxfId="122" priority="91" operator="equal">
      <formula>"Media"</formula>
    </cfRule>
    <cfRule type="cellIs" dxfId="121" priority="93" operator="equal">
      <formula>"Muy Baja"</formula>
    </cfRule>
    <cfRule type="cellIs" dxfId="120" priority="90" operator="equal">
      <formula>"Alta"</formula>
    </cfRule>
  </conditionalFormatting>
  <conditionalFormatting sqref="H24">
    <cfRule type="cellIs" dxfId="119" priority="358" operator="equal">
      <formula>"Alta"</formula>
    </cfRule>
    <cfRule type="cellIs" dxfId="118" priority="357" operator="equal">
      <formula>"Muy Alta"</formula>
    </cfRule>
    <cfRule type="cellIs" dxfId="117" priority="360" operator="equal">
      <formula>"Baja"</formula>
    </cfRule>
    <cfRule type="cellIs" dxfId="116" priority="361" operator="equal">
      <formula>"Muy Baja"</formula>
    </cfRule>
    <cfRule type="cellIs" dxfId="115" priority="359" operator="equal">
      <formula>"Media"</formula>
    </cfRule>
  </conditionalFormatting>
  <conditionalFormatting sqref="H30">
    <cfRule type="cellIs" dxfId="114" priority="333" operator="equal">
      <formula>"Muy Baja"</formula>
    </cfRule>
    <cfRule type="cellIs" dxfId="113" priority="332" operator="equal">
      <formula>"Baja"</formula>
    </cfRule>
    <cfRule type="cellIs" dxfId="112" priority="331" operator="equal">
      <formula>"Media"</formula>
    </cfRule>
    <cfRule type="cellIs" dxfId="111" priority="329" operator="equal">
      <formula>"Muy Alta"</formula>
    </cfRule>
    <cfRule type="cellIs" dxfId="110" priority="330" operator="equal">
      <formula>"Alta"</formula>
    </cfRule>
  </conditionalFormatting>
  <conditionalFormatting sqref="H36">
    <cfRule type="cellIs" dxfId="109" priority="302" operator="equal">
      <formula>"Alta"</formula>
    </cfRule>
    <cfRule type="cellIs" dxfId="108" priority="301" operator="equal">
      <formula>"Muy Alta"</formula>
    </cfRule>
    <cfRule type="cellIs" dxfId="107" priority="303" operator="equal">
      <formula>"Media"</formula>
    </cfRule>
    <cfRule type="cellIs" dxfId="106" priority="304" operator="equal">
      <formula>"Baja"</formula>
    </cfRule>
    <cfRule type="cellIs" dxfId="105" priority="305" operator="equal">
      <formula>"Muy Baja"</formula>
    </cfRule>
  </conditionalFormatting>
  <conditionalFormatting sqref="H42">
    <cfRule type="cellIs" dxfId="104" priority="32" operator="equal">
      <formula>"Alta"</formula>
    </cfRule>
    <cfRule type="cellIs" dxfId="103" priority="33" operator="equal">
      <formula>"Media"</formula>
    </cfRule>
    <cfRule type="cellIs" dxfId="102" priority="34" operator="equal">
      <formula>"Baja"</formula>
    </cfRule>
    <cfRule type="cellIs" dxfId="101" priority="35" operator="equal">
      <formula>"Muy Baja"</formula>
    </cfRule>
    <cfRule type="cellIs" dxfId="100" priority="31" operator="equal">
      <formula>"Muy Alta"</formula>
    </cfRule>
  </conditionalFormatting>
  <conditionalFormatting sqref="H48">
    <cfRule type="cellIs" dxfId="99" priority="61" operator="equal">
      <formula>"Alta"</formula>
    </cfRule>
    <cfRule type="cellIs" dxfId="98" priority="64" operator="equal">
      <formula>"Muy Baja"</formula>
    </cfRule>
    <cfRule type="cellIs" dxfId="97" priority="63" operator="equal">
      <formula>"Baja"</formula>
    </cfRule>
    <cfRule type="cellIs" dxfId="96" priority="62" operator="equal">
      <formula>"Media"</formula>
    </cfRule>
    <cfRule type="cellIs" dxfId="95" priority="60" operator="equal">
      <formula>"Muy Alta"</formula>
    </cfRule>
  </conditionalFormatting>
  <conditionalFormatting sqref="H54">
    <cfRule type="cellIs" dxfId="94" priority="217" operator="equal">
      <formula>"Muy Alta"</formula>
    </cfRule>
    <cfRule type="cellIs" dxfId="93" priority="221" operator="equal">
      <formula>"Muy Baja"</formula>
    </cfRule>
    <cfRule type="cellIs" dxfId="92" priority="218" operator="equal">
      <formula>"Alta"</formula>
    </cfRule>
    <cfRule type="cellIs" dxfId="91" priority="219" operator="equal">
      <formula>"Media"</formula>
    </cfRule>
    <cfRule type="cellIs" dxfId="90" priority="220" operator="equal">
      <formula>"Baja"</formula>
    </cfRule>
  </conditionalFormatting>
  <conditionalFormatting sqref="H60">
    <cfRule type="cellIs" dxfId="89" priority="190" operator="equal">
      <formula>"Alta"</formula>
    </cfRule>
    <cfRule type="cellIs" dxfId="88" priority="189" operator="equal">
      <formula>"Muy Alta"</formula>
    </cfRule>
    <cfRule type="cellIs" dxfId="87" priority="191" operator="equal">
      <formula>"Media"</formula>
    </cfRule>
    <cfRule type="cellIs" dxfId="86" priority="192" operator="equal">
      <formula>"Baja"</formula>
    </cfRule>
    <cfRule type="cellIs" dxfId="85" priority="193" operator="equal">
      <formula>"Muy Baja"</formula>
    </cfRule>
  </conditionalFormatting>
  <conditionalFormatting sqref="H66">
    <cfRule type="cellIs" dxfId="84" priority="163" operator="equal">
      <formula>"Media"</formula>
    </cfRule>
    <cfRule type="cellIs" dxfId="83" priority="162" operator="equal">
      <formula>"Alta"</formula>
    </cfRule>
    <cfRule type="cellIs" dxfId="82" priority="161" operator="equal">
      <formula>"Muy Alta"</formula>
    </cfRule>
    <cfRule type="cellIs" dxfId="81" priority="165" operator="equal">
      <formula>"Muy Baja"</formula>
    </cfRule>
    <cfRule type="cellIs" dxfId="80" priority="164" operator="equal">
      <formula>"Baja"</formula>
    </cfRule>
  </conditionalFormatting>
  <conditionalFormatting sqref="K12:K71">
    <cfRule type="containsText" dxfId="79" priority="6" operator="containsText" text="❌">
      <formula>NOT(ISERROR(SEARCH("❌",K12)))</formula>
    </cfRule>
  </conditionalFormatting>
  <conditionalFormatting sqref="L12">
    <cfRule type="cellIs" dxfId="78" priority="129" operator="equal">
      <formula>"Moderado"</formula>
    </cfRule>
    <cfRule type="cellIs" dxfId="77" priority="130" operator="equal">
      <formula>"Menor"</formula>
    </cfRule>
    <cfRule type="cellIs" dxfId="76" priority="131" operator="equal">
      <formula>"Leve"</formula>
    </cfRule>
    <cfRule type="cellIs" dxfId="75" priority="127" operator="equal">
      <formula>"Catastrófico"</formula>
    </cfRule>
    <cfRule type="cellIs" dxfId="74" priority="128" operator="equal">
      <formula>"Mayor"</formula>
    </cfRule>
  </conditionalFormatting>
  <conditionalFormatting sqref="L18:L22">
    <cfRule type="cellIs" dxfId="73" priority="98" operator="equal">
      <formula>"Leve"</formula>
    </cfRule>
    <cfRule type="cellIs" dxfId="72" priority="96" operator="equal">
      <formula>"Moderado"</formula>
    </cfRule>
    <cfRule type="cellIs" dxfId="71" priority="95" operator="equal">
      <formula>"Mayor"</formula>
    </cfRule>
    <cfRule type="cellIs" dxfId="70" priority="94" operator="equal">
      <formula>"Catastrófico"</formula>
    </cfRule>
    <cfRule type="cellIs" dxfId="69" priority="97" operator="equal">
      <formula>"Menor"</formula>
    </cfRule>
  </conditionalFormatting>
  <conditionalFormatting sqref="L24 L30 L36 L54 L60 L66">
    <cfRule type="cellIs" dxfId="68" priority="454" operator="equal">
      <formula>"Leve"</formula>
    </cfRule>
    <cfRule type="cellIs" dxfId="67" priority="450" operator="equal">
      <formula>"Catastrófico"</formula>
    </cfRule>
    <cfRule type="cellIs" dxfId="66" priority="451" operator="equal">
      <formula>"Mayor"</formula>
    </cfRule>
    <cfRule type="cellIs" dxfId="65" priority="452" operator="equal">
      <formula>"Moderado"</formula>
    </cfRule>
    <cfRule type="cellIs" dxfId="64" priority="453" operator="equal">
      <formula>"Menor"</formula>
    </cfRule>
  </conditionalFormatting>
  <conditionalFormatting sqref="L42">
    <cfRule type="cellIs" dxfId="63" priority="36" operator="equal">
      <formula>"Catastrófico"</formula>
    </cfRule>
    <cfRule type="cellIs" dxfId="62" priority="40" operator="equal">
      <formula>"Leve"</formula>
    </cfRule>
    <cfRule type="cellIs" dxfId="61" priority="39" operator="equal">
      <formula>"Menor"</formula>
    </cfRule>
    <cfRule type="cellIs" dxfId="60" priority="38" operator="equal">
      <formula>"Moderado"</formula>
    </cfRule>
    <cfRule type="cellIs" dxfId="59" priority="37" operator="equal">
      <formula>"Mayor"</formula>
    </cfRule>
  </conditionalFormatting>
  <conditionalFormatting sqref="L48">
    <cfRule type="cellIs" dxfId="58" priority="66" operator="equal">
      <formula>"Mayor"</formula>
    </cfRule>
    <cfRule type="cellIs" dxfId="57" priority="65" operator="equal">
      <formula>"Catastrófico"</formula>
    </cfRule>
    <cfRule type="cellIs" dxfId="56" priority="69" operator="equal">
      <formula>"Leve"</formula>
    </cfRule>
    <cfRule type="cellIs" dxfId="55" priority="68" operator="equal">
      <formula>"Menor"</formula>
    </cfRule>
    <cfRule type="cellIs" dxfId="54" priority="67" operator="equal">
      <formula>"Moderado"</formula>
    </cfRule>
  </conditionalFormatting>
  <conditionalFormatting sqref="N12">
    <cfRule type="cellIs" dxfId="53" priority="123" operator="equal">
      <formula>"Extremo"</formula>
    </cfRule>
    <cfRule type="cellIs" dxfId="52" priority="124" operator="equal">
      <formula>"Alto"</formula>
    </cfRule>
    <cfRule type="cellIs" dxfId="51" priority="125" operator="equal">
      <formula>"Moderado"</formula>
    </cfRule>
    <cfRule type="cellIs" dxfId="50" priority="126" operator="equal">
      <formula>"Bajo"</formula>
    </cfRule>
  </conditionalFormatting>
  <conditionalFormatting sqref="N18:N22">
    <cfRule type="cellIs" dxfId="49" priority="88" operator="equal">
      <formula>"Bajo"</formula>
    </cfRule>
    <cfRule type="cellIs" dxfId="48" priority="87" operator="equal">
      <formula>"Moderado"</formula>
    </cfRule>
    <cfRule type="cellIs" dxfId="47" priority="85" operator="equal">
      <formula>"Extremo"</formula>
    </cfRule>
    <cfRule type="cellIs" dxfId="46" priority="86" operator="equal">
      <formula>"Alto"</formula>
    </cfRule>
  </conditionalFormatting>
  <conditionalFormatting sqref="N24">
    <cfRule type="cellIs" dxfId="45" priority="348" operator="equal">
      <formula>"Extremo"</formula>
    </cfRule>
    <cfRule type="cellIs" dxfId="44" priority="349" operator="equal">
      <formula>"Alto"</formula>
    </cfRule>
    <cfRule type="cellIs" dxfId="43" priority="350" operator="equal">
      <formula>"Moderado"</formula>
    </cfRule>
    <cfRule type="cellIs" dxfId="42" priority="351" operator="equal">
      <formula>"Bajo"</formula>
    </cfRule>
  </conditionalFormatting>
  <conditionalFormatting sqref="N30 N36">
    <cfRule type="cellIs" dxfId="41" priority="323" operator="equal">
      <formula>"Bajo"</formula>
    </cfRule>
    <cfRule type="cellIs" dxfId="40" priority="322" operator="equal">
      <formula>"Moderado"</formula>
    </cfRule>
    <cfRule type="cellIs" dxfId="39" priority="320" operator="equal">
      <formula>"Extremo"</formula>
    </cfRule>
    <cfRule type="cellIs" dxfId="38" priority="321" operator="equal">
      <formula>"Alto"</formula>
    </cfRule>
  </conditionalFormatting>
  <conditionalFormatting sqref="N42">
    <cfRule type="cellIs" dxfId="37" priority="28" operator="equal">
      <formula>"Alto"</formula>
    </cfRule>
    <cfRule type="cellIs" dxfId="36" priority="29" operator="equal">
      <formula>"Moderado"</formula>
    </cfRule>
    <cfRule type="cellIs" dxfId="35" priority="30" operator="equal">
      <formula>"Bajo"</formula>
    </cfRule>
    <cfRule type="cellIs" dxfId="34" priority="27" operator="equal">
      <formula>"Extremo"</formula>
    </cfRule>
  </conditionalFormatting>
  <conditionalFormatting sqref="N48">
    <cfRule type="cellIs" dxfId="33" priority="58" operator="equal">
      <formula>"Moderado"</formula>
    </cfRule>
    <cfRule type="cellIs" dxfId="32" priority="59" operator="equal">
      <formula>"Bajo"</formula>
    </cfRule>
    <cfRule type="cellIs" dxfId="31" priority="56" operator="equal">
      <formula>"Extremo"</formula>
    </cfRule>
    <cfRule type="cellIs" dxfId="30" priority="57" operator="equal">
      <formula>"Alto"</formula>
    </cfRule>
  </conditionalFormatting>
  <conditionalFormatting sqref="N54">
    <cfRule type="cellIs" dxfId="29" priority="208" operator="equal">
      <formula>"Extremo"</formula>
    </cfRule>
    <cfRule type="cellIs" dxfId="28" priority="209" operator="equal">
      <formula>"Alto"</formula>
    </cfRule>
    <cfRule type="cellIs" dxfId="27" priority="210" operator="equal">
      <formula>"Moderado"</formula>
    </cfRule>
    <cfRule type="cellIs" dxfId="26" priority="211" operator="equal">
      <formula>"Bajo"</formula>
    </cfRule>
  </conditionalFormatting>
  <conditionalFormatting sqref="N60">
    <cfRule type="cellIs" dxfId="25" priority="182" operator="equal">
      <formula>"Moderado"</formula>
    </cfRule>
    <cfRule type="cellIs" dxfId="24" priority="183" operator="equal">
      <formula>"Bajo"</formula>
    </cfRule>
    <cfRule type="cellIs" dxfId="23" priority="180" operator="equal">
      <formula>"Extremo"</formula>
    </cfRule>
    <cfRule type="cellIs" dxfId="22" priority="181" operator="equal">
      <formula>"Alto"</formula>
    </cfRule>
  </conditionalFormatting>
  <conditionalFormatting sqref="N66">
    <cfRule type="cellIs" dxfId="21" priority="155" operator="equal">
      <formula>"Bajo"</formula>
    </cfRule>
    <cfRule type="cellIs" dxfId="20" priority="153" operator="equal">
      <formula>"Alto"</formula>
    </cfRule>
    <cfRule type="cellIs" dxfId="19" priority="154" operator="equal">
      <formula>"Moderado"</formula>
    </cfRule>
    <cfRule type="cellIs" dxfId="18" priority="152" operator="equal">
      <formula>"Extremo"</formula>
    </cfRule>
  </conditionalFormatting>
  <conditionalFormatting sqref="Y12:Y71">
    <cfRule type="cellIs" dxfId="17" priority="118" operator="equal">
      <formula>"Muy Alta"</formula>
    </cfRule>
    <cfRule type="cellIs" dxfId="16" priority="119" operator="equal">
      <formula>"Alta"</formula>
    </cfRule>
    <cfRule type="cellIs" dxfId="15" priority="121" operator="equal">
      <formula>"Baja"</formula>
    </cfRule>
    <cfRule type="cellIs" dxfId="14" priority="120" operator="equal">
      <formula>"Media"</formula>
    </cfRule>
    <cfRule type="cellIs" dxfId="13" priority="122" operator="equal">
      <formula>"Muy Baja"</formula>
    </cfRule>
  </conditionalFormatting>
  <conditionalFormatting sqref="AA12:AA71">
    <cfRule type="cellIs" dxfId="12" priority="116" operator="equal">
      <formula>"Menor"</formula>
    </cfRule>
    <cfRule type="cellIs" dxfId="11" priority="117" operator="equal">
      <formula>"Leve"</formula>
    </cfRule>
    <cfRule type="cellIs" dxfId="10" priority="114" operator="equal">
      <formula>"Mayor"</formula>
    </cfRule>
    <cfRule type="cellIs" dxfId="9" priority="113" operator="equal">
      <formula>"Catastrófico"</formula>
    </cfRule>
    <cfRule type="cellIs" dxfId="8" priority="115" operator="equal">
      <formula>"Moderado"</formula>
    </cfRule>
  </conditionalFormatting>
  <conditionalFormatting sqref="AC12:AC71">
    <cfRule type="cellIs" dxfId="7" priority="112" operator="equal">
      <formula>"Bajo"</formula>
    </cfRule>
    <cfRule type="cellIs" dxfId="6" priority="111" operator="equal">
      <formula>"Moderado"</formula>
    </cfRule>
    <cfRule type="cellIs" dxfId="5" priority="110" operator="equal">
      <formula>"Alto"</formula>
    </cfRule>
    <cfRule type="cellIs" dxfId="4" priority="109" operator="equal">
      <formula>"Extremo"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'Tabla Valoración controles'!$D$4:$D$6</xm:f>
          </x14:formula1>
          <xm:sqref>R24:R71</xm:sqref>
        </x14:dataValidation>
        <x14:dataValidation type="list" allowBlank="1" showInputMessage="1" showErrorMessage="1">
          <x14:formula1>
            <xm:f>'Tabla Valoración controles'!$D$7:$D$8</xm:f>
          </x14:formula1>
          <xm:sqref>S24:S71</xm:sqref>
        </x14:dataValidation>
        <x14:dataValidation type="list" allowBlank="1" showInputMessage="1" showErrorMessage="1">
          <x14:formula1>
            <xm:f>'Tabla Valoración controles'!$D$9:$D$10</xm:f>
          </x14:formula1>
          <xm:sqref>U24:U71</xm:sqref>
        </x14:dataValidation>
        <x14:dataValidation type="list" allowBlank="1" showInputMessage="1" showErrorMessage="1">
          <x14:formula1>
            <xm:f>'Tabla Valoración controles'!$D$11:$D$12</xm:f>
          </x14:formula1>
          <xm:sqref>V24:V71</xm:sqref>
        </x14:dataValidation>
        <x14:dataValidation type="list" allowBlank="1" showInputMessage="1" showErrorMessage="1">
          <x14:formula1>
            <xm:f>'Opciones Tratamiento'!$B$9:$B$10</xm:f>
          </x14:formula1>
          <xm:sqref>AJ66:AJ67 AJ69:AJ70 AJ60:AJ61 AJ63:AJ64 AJ24:AJ25 AJ27:AJ28 AJ30:AJ31 AJ33:AJ34 AJ36:AJ37 AJ39:AJ40 AJ48:AJ49 AJ51:AJ52 AJ54:AJ55 AJ57:AJ58 AJ42:AJ43 AJ45:AJ46</xm:sqref>
        </x14:dataValidation>
        <x14:dataValidation type="list" allowBlank="1" showInputMessage="1" showErrorMessage="1">
          <x14:formula1>
            <xm:f>'Tabla Valoración controles'!$D$13:$D$14</xm:f>
          </x14:formula1>
          <xm:sqref>W24:W71</xm:sqref>
        </x14:dataValidation>
        <x14:dataValidation type="list" allowBlank="1" showInputMessage="1" showErrorMessage="1">
          <x14:formula1>
            <xm:f>'Opciones Tratamiento'!$B$13:$B$19</xm:f>
          </x14:formula1>
          <xm:sqref>F24:F71</xm:sqref>
        </x14:dataValidation>
        <x14:dataValidation type="list" allowBlank="1" showInputMessage="1" showErrorMessage="1">
          <x14:formula1>
            <xm:f>'Opciones Tratamiento'!$E$2:$E$4</xm:f>
          </x14:formula1>
          <xm:sqref>B24:B71</xm:sqref>
        </x14:dataValidation>
        <x14:dataValidation type="list" allowBlank="1" showInputMessage="1" showErrorMessage="1">
          <x14:formula1>
            <xm:f>'Opciones Tratamiento'!$B$2:$B$5</xm:f>
          </x14:formula1>
          <xm:sqref>AD12:AD71</xm:sqref>
        </x14:dataValidation>
        <x14:dataValidation type="list" allowBlank="1" showInputMessage="1" showErrorMessage="1">
          <x14:formula1>
            <xm:f>'Tabla Impacto'!$F$210:$F$221</xm:f>
          </x14:formula1>
          <xm:sqref>J12:J71</xm:sqref>
        </x14:dataValidation>
        <x14:dataValidation type="custom" allowBlank="1" showInputMessage="1" showErrorMessage="1" error="Recuerde que las acciones se generan bajo la medida de mitigar el riesgo">
          <x14:formula1>
            <xm:f>IF(OR(AD24='Opciones Tratamiento'!$B$2,AD24='Opciones Tratamiento'!$B$3,AD24='Opciones Tratamiento'!$B$4),ISBLANK(AD24),ISTEXT(AD24))</xm:f>
          </x14:formula1>
          <xm:sqref>AE24:AE71</xm:sqref>
        </x14:dataValidation>
        <x14:dataValidation type="custom" allowBlank="1" showInputMessage="1" showErrorMessage="1" error="Recuerde que las acciones se generan bajo la medida de mitigar el riesgo">
          <x14:formula1>
            <xm:f>IF(OR(AD24='Opciones Tratamiento'!$B$2,AD24='Opciones Tratamiento'!$B$3,AD24='Opciones Tratamiento'!$B$4),ISBLANK(AD24),ISTEXT(AD24))</xm:f>
          </x14:formula1>
          <xm:sqref>AF24:AF71</xm:sqref>
        </x14:dataValidation>
        <x14:dataValidation type="custom" allowBlank="1" showInputMessage="1" showErrorMessage="1" error="Recuerde que las acciones se generan bajo la medida de mitigar el riesgo">
          <x14:formula1>
            <xm:f>IF(OR(AD49='Opciones Tratamiento'!$B$2,AD49='Opciones Tratamiento'!$B$3,AD49='Opciones Tratamiento'!$B$4),ISBLANK(AD49),ISTEXT(AD49))</xm:f>
          </x14:formula1>
          <xm:sqref>AG49:AG71</xm:sqref>
        </x14:dataValidation>
        <x14:dataValidation type="custom" allowBlank="1" showInputMessage="1" showErrorMessage="1" error="Recuerde que las acciones se generan bajo la medida de mitigar el riesgo">
          <x14:formula1>
            <xm:f>IF(OR(AD49='Opciones Tratamiento'!$B$2,AD49='Opciones Tratamiento'!$B$3,AD49='Opciones Tratamiento'!$B$4),ISBLANK(AD49),ISTEXT(AD49))</xm:f>
          </x14:formula1>
          <xm:sqref>AH49:AH71</xm:sqref>
        </x14:dataValidation>
        <x14:dataValidation type="custom" allowBlank="1" showInputMessage="1" showErrorMessage="1" error="Recuerde que las acciones se generan bajo la medida de mitigar el riesgo">
          <x14:formula1>
            <xm:f>IF(OR(AD31='Opciones Tratamiento'!$B$2,AD31='Opciones Tratamiento'!$B$3,AD31='Opciones Tratamiento'!$B$4),ISBLANK(AD31),ISTEXT(AD31))</xm:f>
          </x14:formula1>
          <xm:sqref>AI31:AI71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50" zoomScaleNormal="50" workbookViewId="0">
      <selection activeCell="AB22" sqref="AB22:AC23"/>
    </sheetView>
  </sheetViews>
  <sheetFormatPr baseColWidth="10" defaultRowHeight="15"/>
  <cols>
    <col min="2" max="39" width="5.7109375" customWidth="1"/>
    <col min="41" max="46" width="5.7109375" customWidth="1"/>
  </cols>
  <sheetData>
    <row r="1" spans="1:99">
      <c r="A1" s="97"/>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row>
    <row r="2" spans="1:99" ht="18" customHeight="1">
      <c r="A2" s="97"/>
      <c r="B2" s="363" t="s">
        <v>160</v>
      </c>
      <c r="C2" s="363"/>
      <c r="D2" s="363"/>
      <c r="E2" s="363"/>
      <c r="F2" s="363"/>
      <c r="G2" s="363"/>
      <c r="H2" s="363"/>
      <c r="I2" s="363"/>
      <c r="J2" s="400" t="s">
        <v>2</v>
      </c>
      <c r="K2" s="400"/>
      <c r="L2" s="400"/>
      <c r="M2" s="400"/>
      <c r="N2" s="400"/>
      <c r="O2" s="400"/>
      <c r="P2" s="400"/>
      <c r="Q2" s="400"/>
      <c r="R2" s="400"/>
      <c r="S2" s="400"/>
      <c r="T2" s="400"/>
      <c r="U2" s="400"/>
      <c r="V2" s="400"/>
      <c r="W2" s="400"/>
      <c r="X2" s="400"/>
      <c r="Y2" s="400"/>
      <c r="Z2" s="400"/>
      <c r="AA2" s="400"/>
      <c r="AB2" s="400"/>
      <c r="AC2" s="400"/>
      <c r="AD2" s="400"/>
      <c r="AE2" s="400"/>
      <c r="AF2" s="400"/>
      <c r="AG2" s="400"/>
      <c r="AH2" s="400"/>
      <c r="AI2" s="400"/>
      <c r="AJ2" s="400"/>
      <c r="AK2" s="400"/>
      <c r="AL2" s="400"/>
      <c r="AM2" s="400"/>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row>
    <row r="3" spans="1:99" ht="18.75" customHeight="1">
      <c r="A3" s="97"/>
      <c r="B3" s="363"/>
      <c r="C3" s="363"/>
      <c r="D3" s="363"/>
      <c r="E3" s="363"/>
      <c r="F3" s="363"/>
      <c r="G3" s="363"/>
      <c r="H3" s="363"/>
      <c r="I3" s="363"/>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400"/>
      <c r="AJ3" s="400"/>
      <c r="AK3" s="400"/>
      <c r="AL3" s="400"/>
      <c r="AM3" s="400"/>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row>
    <row r="4" spans="1:99" ht="15" customHeight="1">
      <c r="A4" s="97"/>
      <c r="B4" s="363"/>
      <c r="C4" s="363"/>
      <c r="D4" s="363"/>
      <c r="E4" s="363"/>
      <c r="F4" s="363"/>
      <c r="G4" s="363"/>
      <c r="H4" s="363"/>
      <c r="I4" s="363"/>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row>
    <row r="5" spans="1:99" ht="15.75" thickBot="1">
      <c r="A5" s="97"/>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A5" s="97"/>
      <c r="CB5" s="97"/>
      <c r="CC5" s="97"/>
      <c r="CD5" s="97"/>
      <c r="CE5" s="97"/>
      <c r="CF5" s="97"/>
      <c r="CG5" s="97"/>
      <c r="CH5" s="97"/>
      <c r="CI5" s="97"/>
      <c r="CJ5" s="97"/>
      <c r="CK5" s="97"/>
      <c r="CL5" s="97"/>
      <c r="CM5" s="97"/>
      <c r="CN5" s="97"/>
      <c r="CO5" s="97"/>
      <c r="CP5" s="97"/>
      <c r="CQ5" s="97"/>
      <c r="CR5" s="97"/>
      <c r="CS5" s="97"/>
      <c r="CT5" s="97"/>
      <c r="CU5" s="97"/>
    </row>
    <row r="6" spans="1:99" ht="15" customHeight="1">
      <c r="A6" s="97"/>
      <c r="B6" s="411" t="s">
        <v>4</v>
      </c>
      <c r="C6" s="411"/>
      <c r="D6" s="412"/>
      <c r="E6" s="401" t="s">
        <v>116</v>
      </c>
      <c r="F6" s="402"/>
      <c r="G6" s="402"/>
      <c r="H6" s="402"/>
      <c r="I6" s="403"/>
      <c r="J6" s="397" t="str">
        <f>IF(AND('Mapa final'!$H$12="Muy Alta",'Mapa final'!$L$12="Leve"),CONCATENATE("R",'Mapa final'!$A$12),"")</f>
        <v/>
      </c>
      <c r="K6" s="398"/>
      <c r="L6" s="398" t="str">
        <f>IF(AND('Mapa final'!$H$18="Muy Alta",'Mapa final'!$L$18="Leve"),CONCATENATE("R",'Mapa final'!$A$18),"")</f>
        <v/>
      </c>
      <c r="M6" s="398"/>
      <c r="N6" s="398" t="str">
        <f ca="1">IF(AND('Mapa final'!$H$24="Muy Alta",'Mapa final'!$L$24="Leve"),CONCATENATE("R",'Mapa final'!$A$24),"")</f>
        <v/>
      </c>
      <c r="O6" s="399"/>
      <c r="P6" s="397" t="str">
        <f>IF(AND('Mapa final'!$H$12="Muy Alta",'Mapa final'!$L$12="Menor"),CONCATENATE("R",'Mapa final'!$A$12),"")</f>
        <v/>
      </c>
      <c r="Q6" s="398"/>
      <c r="R6" s="398" t="str">
        <f>IF(AND('Mapa final'!$H$18="Muy Alta",'Mapa final'!$L$18="Menor"),CONCATENATE("R",'Mapa final'!$A$18),"")</f>
        <v/>
      </c>
      <c r="S6" s="398"/>
      <c r="T6" s="398" t="str">
        <f ca="1">IF(AND('Mapa final'!$H$24="Muy Alta",'Mapa final'!$L$24="Menor"),CONCATENATE("R",'Mapa final'!$A$24),"")</f>
        <v/>
      </c>
      <c r="U6" s="399"/>
      <c r="V6" s="397" t="str">
        <f>IF(AND('Mapa final'!$H$12="Muy Alta",'Mapa final'!$L$12="Moderado"),CONCATENATE("R",'Mapa final'!$A$12),"")</f>
        <v/>
      </c>
      <c r="W6" s="398"/>
      <c r="X6" s="398" t="str">
        <f>IF(AND('Mapa final'!$H$18="Muy Alta",'Mapa final'!$L$18="Moderado"),CONCATENATE("R",'Mapa final'!$A$18),"")</f>
        <v/>
      </c>
      <c r="Y6" s="398"/>
      <c r="Z6" s="398" t="str">
        <f ca="1">IF(AND('Mapa final'!$H$24="Muy Alta",'Mapa final'!$L$24="Moderado"),CONCATENATE("R",'Mapa final'!$A$24),"")</f>
        <v/>
      </c>
      <c r="AA6" s="399"/>
      <c r="AB6" s="397" t="str">
        <f>IF(AND('Mapa final'!$H$12="Muy Alta",'Mapa final'!$L$12="Mayor"),CONCATENATE("R",'Mapa final'!$A$12),"")</f>
        <v/>
      </c>
      <c r="AC6" s="398"/>
      <c r="AD6" s="398" t="str">
        <f>IF(AND('Mapa final'!$H$18="Muy Alta",'Mapa final'!$L$18="Mayor"),CONCATENATE("R",'Mapa final'!$A$18),"")</f>
        <v/>
      </c>
      <c r="AE6" s="398"/>
      <c r="AF6" s="398" t="str">
        <f ca="1">IF(AND('Mapa final'!$H$24="Muy Alta",'Mapa final'!$L$24="Mayor"),CONCATENATE("R",'Mapa final'!$A$24),"")</f>
        <v/>
      </c>
      <c r="AG6" s="399"/>
      <c r="AH6" s="388" t="str">
        <f>IF(AND('Mapa final'!$H$12="Muy Alta",'Mapa final'!$L$12="Catastrófico"),CONCATENATE("R",'Mapa final'!$A$12),"")</f>
        <v/>
      </c>
      <c r="AI6" s="389"/>
      <c r="AJ6" s="389" t="str">
        <f>IF(AND('Mapa final'!$H$18="Muy Alta",'Mapa final'!$L$18="Catastrófico"),CONCATENATE("R",'Mapa final'!$A$18),"")</f>
        <v/>
      </c>
      <c r="AK6" s="389"/>
      <c r="AL6" s="389" t="str">
        <f ca="1">IF(AND('Mapa final'!$H$24="Muy Alta",'Mapa final'!$L$24="Catastrófico"),CONCATENATE("R",'Mapa final'!$A$24),"")</f>
        <v/>
      </c>
      <c r="AM6" s="390"/>
      <c r="AO6" s="413" t="s">
        <v>79</v>
      </c>
      <c r="AP6" s="414"/>
      <c r="AQ6" s="414"/>
      <c r="AR6" s="414"/>
      <c r="AS6" s="414"/>
      <c r="AT6" s="415"/>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c r="BY6" s="97"/>
      <c r="BZ6" s="97"/>
      <c r="CA6" s="97"/>
      <c r="CB6" s="97"/>
    </row>
    <row r="7" spans="1:99" ht="15" customHeight="1">
      <c r="A7" s="97"/>
      <c r="B7" s="411"/>
      <c r="C7" s="411"/>
      <c r="D7" s="412"/>
      <c r="E7" s="404"/>
      <c r="F7" s="405"/>
      <c r="G7" s="405"/>
      <c r="H7" s="405"/>
      <c r="I7" s="406"/>
      <c r="J7" s="391"/>
      <c r="K7" s="392"/>
      <c r="L7" s="392"/>
      <c r="M7" s="392"/>
      <c r="N7" s="392"/>
      <c r="O7" s="393"/>
      <c r="P7" s="391"/>
      <c r="Q7" s="392"/>
      <c r="R7" s="392"/>
      <c r="S7" s="392"/>
      <c r="T7" s="392"/>
      <c r="U7" s="393"/>
      <c r="V7" s="391"/>
      <c r="W7" s="392"/>
      <c r="X7" s="392"/>
      <c r="Y7" s="392"/>
      <c r="Z7" s="392"/>
      <c r="AA7" s="393"/>
      <c r="AB7" s="391"/>
      <c r="AC7" s="392"/>
      <c r="AD7" s="392"/>
      <c r="AE7" s="392"/>
      <c r="AF7" s="392"/>
      <c r="AG7" s="393"/>
      <c r="AH7" s="382"/>
      <c r="AI7" s="383"/>
      <c r="AJ7" s="383"/>
      <c r="AK7" s="383"/>
      <c r="AL7" s="383"/>
      <c r="AM7" s="384"/>
      <c r="AN7" s="97"/>
      <c r="AO7" s="416"/>
      <c r="AP7" s="417"/>
      <c r="AQ7" s="417"/>
      <c r="AR7" s="417"/>
      <c r="AS7" s="417"/>
      <c r="AT7" s="418"/>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row>
    <row r="8" spans="1:99" ht="15" customHeight="1">
      <c r="A8" s="97"/>
      <c r="B8" s="411"/>
      <c r="C8" s="411"/>
      <c r="D8" s="412"/>
      <c r="E8" s="404"/>
      <c r="F8" s="405"/>
      <c r="G8" s="405"/>
      <c r="H8" s="405"/>
      <c r="I8" s="406"/>
      <c r="J8" s="391" t="str">
        <f ca="1">IF(AND('Mapa final'!$H$30="Muy Alta",'Mapa final'!$L$30="Leve"),CONCATENATE("R",'Mapa final'!$A$30),"")</f>
        <v/>
      </c>
      <c r="K8" s="392"/>
      <c r="L8" s="392" t="str">
        <f ca="1">IF(AND('Mapa final'!$H$36="Muy Alta",'Mapa final'!$L$36="Leve"),CONCATENATE("R",'Mapa final'!$A$36),"")</f>
        <v/>
      </c>
      <c r="M8" s="392"/>
      <c r="N8" s="392" t="str">
        <f ca="1">IF(AND('Mapa final'!$H$42="Muy Alta",'Mapa final'!$L$42="Leve"),CONCATENATE("R",'Mapa final'!$A$42),"")</f>
        <v/>
      </c>
      <c r="O8" s="393"/>
      <c r="P8" s="391" t="str">
        <f ca="1">IF(AND('Mapa final'!$H$30="Muy Alta",'Mapa final'!$L$30="Menor"),CONCATENATE("R",'Mapa final'!$A$30),"")</f>
        <v/>
      </c>
      <c r="Q8" s="392"/>
      <c r="R8" s="392" t="str">
        <f ca="1">IF(AND('Mapa final'!$H$36="Muy Alta",'Mapa final'!$L$36="Menor"),CONCATENATE("R",'Mapa final'!$A$36),"")</f>
        <v/>
      </c>
      <c r="S8" s="392"/>
      <c r="T8" s="392" t="str">
        <f ca="1">IF(AND('Mapa final'!$H$42="Muy Alta",'Mapa final'!$L$42="Menor"),CONCATENATE("R",'Mapa final'!$A$42),"")</f>
        <v/>
      </c>
      <c r="U8" s="393"/>
      <c r="V8" s="391" t="str">
        <f ca="1">IF(AND('Mapa final'!$H$30="Muy Alta",'Mapa final'!$L$30="Moderado"),CONCATENATE("R",'Mapa final'!$A$30),"")</f>
        <v/>
      </c>
      <c r="W8" s="392"/>
      <c r="X8" s="392" t="str">
        <f ca="1">IF(AND('Mapa final'!$H$36="Muy Alta",'Mapa final'!$L$36="Moderado"),CONCATENATE("R",'Mapa final'!$A$36),"")</f>
        <v/>
      </c>
      <c r="Y8" s="392"/>
      <c r="Z8" s="392" t="str">
        <f ca="1">IF(AND('Mapa final'!$H$42="Muy Alta",'Mapa final'!$L$42="Moderado"),CONCATENATE("R",'Mapa final'!$A$42),"")</f>
        <v/>
      </c>
      <c r="AA8" s="393"/>
      <c r="AB8" s="391" t="str">
        <f ca="1">IF(AND('Mapa final'!$H$30="Muy Alta",'Mapa final'!$L$30="Mayor"),CONCATENATE("R",'Mapa final'!$A$30),"")</f>
        <v/>
      </c>
      <c r="AC8" s="392"/>
      <c r="AD8" s="392" t="str">
        <f ca="1">IF(AND('Mapa final'!$H$36="Muy Alta",'Mapa final'!$L$36="Mayor"),CONCATENATE("R",'Mapa final'!$A$36),"")</f>
        <v/>
      </c>
      <c r="AE8" s="392"/>
      <c r="AF8" s="392" t="str">
        <f ca="1">IF(AND('Mapa final'!$H$42="Muy Alta",'Mapa final'!$L$42="Mayor"),CONCATENATE("R",'Mapa final'!$A$42),"")</f>
        <v/>
      </c>
      <c r="AG8" s="393"/>
      <c r="AH8" s="382" t="str">
        <f ca="1">IF(AND('Mapa final'!$H$30="Muy Alta",'Mapa final'!$L$30="Catastrófico"),CONCATENATE("R",'Mapa final'!$A$30),"")</f>
        <v/>
      </c>
      <c r="AI8" s="383"/>
      <c r="AJ8" s="383" t="str">
        <f ca="1">IF(AND('Mapa final'!$H$36="Muy Alta",'Mapa final'!$L$36="Catastrófico"),CONCATENATE("R",'Mapa final'!$A$36),"")</f>
        <v/>
      </c>
      <c r="AK8" s="383"/>
      <c r="AL8" s="383" t="str">
        <f ca="1">IF(AND('Mapa final'!$H$42="Muy Alta",'Mapa final'!$L$42="Catastrófico"),CONCATENATE("R",'Mapa final'!$A$42),"")</f>
        <v/>
      </c>
      <c r="AM8" s="384"/>
      <c r="AN8" s="97"/>
      <c r="AO8" s="416"/>
      <c r="AP8" s="417"/>
      <c r="AQ8" s="417"/>
      <c r="AR8" s="417"/>
      <c r="AS8" s="417"/>
      <c r="AT8" s="418"/>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row>
    <row r="9" spans="1:99" ht="15" customHeight="1">
      <c r="A9" s="97"/>
      <c r="B9" s="411"/>
      <c r="C9" s="411"/>
      <c r="D9" s="412"/>
      <c r="E9" s="404"/>
      <c r="F9" s="405"/>
      <c r="G9" s="405"/>
      <c r="H9" s="405"/>
      <c r="I9" s="406"/>
      <c r="J9" s="391"/>
      <c r="K9" s="392"/>
      <c r="L9" s="392"/>
      <c r="M9" s="392"/>
      <c r="N9" s="392"/>
      <c r="O9" s="393"/>
      <c r="P9" s="391"/>
      <c r="Q9" s="392"/>
      <c r="R9" s="392"/>
      <c r="S9" s="392"/>
      <c r="T9" s="392"/>
      <c r="U9" s="393"/>
      <c r="V9" s="391"/>
      <c r="W9" s="392"/>
      <c r="X9" s="392"/>
      <c r="Y9" s="392"/>
      <c r="Z9" s="392"/>
      <c r="AA9" s="393"/>
      <c r="AB9" s="391"/>
      <c r="AC9" s="392"/>
      <c r="AD9" s="392"/>
      <c r="AE9" s="392"/>
      <c r="AF9" s="392"/>
      <c r="AG9" s="393"/>
      <c r="AH9" s="382"/>
      <c r="AI9" s="383"/>
      <c r="AJ9" s="383"/>
      <c r="AK9" s="383"/>
      <c r="AL9" s="383"/>
      <c r="AM9" s="384"/>
      <c r="AN9" s="97"/>
      <c r="AO9" s="416"/>
      <c r="AP9" s="417"/>
      <c r="AQ9" s="417"/>
      <c r="AR9" s="417"/>
      <c r="AS9" s="417"/>
      <c r="AT9" s="418"/>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row>
    <row r="10" spans="1:99" ht="15" customHeight="1">
      <c r="A10" s="97"/>
      <c r="B10" s="411"/>
      <c r="C10" s="411"/>
      <c r="D10" s="412"/>
      <c r="E10" s="404"/>
      <c r="F10" s="405"/>
      <c r="G10" s="405"/>
      <c r="H10" s="405"/>
      <c r="I10" s="406"/>
      <c r="J10" s="391" t="str">
        <f ca="1">IF(AND('Mapa final'!$H$48="Muy Alta",'Mapa final'!$L$48="Leve"),CONCATENATE("R",'Mapa final'!$A$48),"")</f>
        <v/>
      </c>
      <c r="K10" s="392"/>
      <c r="L10" s="392" t="str">
        <f ca="1">IF(AND('Mapa final'!$H$54="Muy Alta",'Mapa final'!$L$54="Leve"),CONCATENATE("R",'Mapa final'!$A$54),"")</f>
        <v/>
      </c>
      <c r="M10" s="392"/>
      <c r="N10" s="392" t="str">
        <f ca="1">IF(AND('Mapa final'!$H$60="Muy Alta",'Mapa final'!$L$60="Leve"),CONCATENATE("R",'Mapa final'!$A$60),"")</f>
        <v/>
      </c>
      <c r="O10" s="393"/>
      <c r="P10" s="391" t="str">
        <f ca="1">IF(AND('Mapa final'!$H$48="Muy Alta",'Mapa final'!$L$48="Menor"),CONCATENATE("R",'Mapa final'!$A$48),"")</f>
        <v/>
      </c>
      <c r="Q10" s="392"/>
      <c r="R10" s="392" t="str">
        <f ca="1">IF(AND('Mapa final'!$H$54="Muy Alta",'Mapa final'!$L$54="Menor"),CONCATENATE("R",'Mapa final'!$A$54),"")</f>
        <v/>
      </c>
      <c r="S10" s="392"/>
      <c r="T10" s="392" t="str">
        <f ca="1">IF(AND('Mapa final'!$H$60="Muy Alta",'Mapa final'!$L$60="Menor"),CONCATENATE("R",'Mapa final'!$A$60),"")</f>
        <v/>
      </c>
      <c r="U10" s="393"/>
      <c r="V10" s="391" t="str">
        <f ca="1">IF(AND('Mapa final'!$H$48="Muy Alta",'Mapa final'!$L$48="Moderado"),CONCATENATE("R",'Mapa final'!$A$48),"")</f>
        <v/>
      </c>
      <c r="W10" s="392"/>
      <c r="X10" s="392" t="str">
        <f ca="1">IF(AND('Mapa final'!$H$54="Muy Alta",'Mapa final'!$L$54="Moderado"),CONCATENATE("R",'Mapa final'!$A$54),"")</f>
        <v/>
      </c>
      <c r="Y10" s="392"/>
      <c r="Z10" s="392" t="str">
        <f ca="1">IF(AND('Mapa final'!$H$60="Muy Alta",'Mapa final'!$L$60="Moderado"),CONCATENATE("R",'Mapa final'!$A$60),"")</f>
        <v/>
      </c>
      <c r="AA10" s="393"/>
      <c r="AB10" s="391" t="str">
        <f ca="1">IF(AND('Mapa final'!$H$48="Muy Alta",'Mapa final'!$L$48="Mayor"),CONCATENATE("R",'Mapa final'!$A$48),"")</f>
        <v/>
      </c>
      <c r="AC10" s="392"/>
      <c r="AD10" s="392" t="str">
        <f ca="1">IF(AND('Mapa final'!$H$54="Muy Alta",'Mapa final'!$L$54="Mayor"),CONCATENATE("R",'Mapa final'!$A$54),"")</f>
        <v/>
      </c>
      <c r="AE10" s="392"/>
      <c r="AF10" s="392" t="str">
        <f ca="1">IF(AND('Mapa final'!$H$60="Muy Alta",'Mapa final'!$L$60="Mayor"),CONCATENATE("R",'Mapa final'!$A$60),"")</f>
        <v/>
      </c>
      <c r="AG10" s="393"/>
      <c r="AH10" s="382" t="str">
        <f ca="1">IF(AND('Mapa final'!$H$48="Muy Alta",'Mapa final'!$L$48="Catastrófico"),CONCATENATE("R",'Mapa final'!$A$48),"")</f>
        <v/>
      </c>
      <c r="AI10" s="383"/>
      <c r="AJ10" s="383" t="str">
        <f ca="1">IF(AND('Mapa final'!$H$54="Muy Alta",'Mapa final'!$L$54="Catastrófico"),CONCATENATE("R",'Mapa final'!$A$54),"")</f>
        <v/>
      </c>
      <c r="AK10" s="383"/>
      <c r="AL10" s="383" t="str">
        <f ca="1">IF(AND('Mapa final'!$H$60="Muy Alta",'Mapa final'!$L$60="Catastrófico"),CONCATENATE("R",'Mapa final'!$A$60),"")</f>
        <v/>
      </c>
      <c r="AM10" s="384"/>
      <c r="AN10" s="97"/>
      <c r="AO10" s="416"/>
      <c r="AP10" s="417"/>
      <c r="AQ10" s="417"/>
      <c r="AR10" s="417"/>
      <c r="AS10" s="417"/>
      <c r="AT10" s="418"/>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row>
    <row r="11" spans="1:99" ht="15" customHeight="1">
      <c r="A11" s="97"/>
      <c r="B11" s="411"/>
      <c r="C11" s="411"/>
      <c r="D11" s="412"/>
      <c r="E11" s="404"/>
      <c r="F11" s="405"/>
      <c r="G11" s="405"/>
      <c r="H11" s="405"/>
      <c r="I11" s="406"/>
      <c r="J11" s="391"/>
      <c r="K11" s="392"/>
      <c r="L11" s="392"/>
      <c r="M11" s="392"/>
      <c r="N11" s="392"/>
      <c r="O11" s="393"/>
      <c r="P11" s="391"/>
      <c r="Q11" s="392"/>
      <c r="R11" s="392"/>
      <c r="S11" s="392"/>
      <c r="T11" s="392"/>
      <c r="U11" s="393"/>
      <c r="V11" s="391"/>
      <c r="W11" s="392"/>
      <c r="X11" s="392"/>
      <c r="Y11" s="392"/>
      <c r="Z11" s="392"/>
      <c r="AA11" s="393"/>
      <c r="AB11" s="391"/>
      <c r="AC11" s="392"/>
      <c r="AD11" s="392"/>
      <c r="AE11" s="392"/>
      <c r="AF11" s="392"/>
      <c r="AG11" s="393"/>
      <c r="AH11" s="382"/>
      <c r="AI11" s="383"/>
      <c r="AJ11" s="383"/>
      <c r="AK11" s="383"/>
      <c r="AL11" s="383"/>
      <c r="AM11" s="384"/>
      <c r="AN11" s="97"/>
      <c r="AO11" s="416"/>
      <c r="AP11" s="417"/>
      <c r="AQ11" s="417"/>
      <c r="AR11" s="417"/>
      <c r="AS11" s="417"/>
      <c r="AT11" s="418"/>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row>
    <row r="12" spans="1:99" ht="15" customHeight="1">
      <c r="A12" s="97"/>
      <c r="B12" s="411"/>
      <c r="C12" s="411"/>
      <c r="D12" s="412"/>
      <c r="E12" s="404"/>
      <c r="F12" s="405"/>
      <c r="G12" s="405"/>
      <c r="H12" s="405"/>
      <c r="I12" s="406"/>
      <c r="J12" s="391" t="str">
        <f ca="1">IF(AND('Mapa final'!$H$66="Muy Alta",'Mapa final'!$L$66="Leve"),CONCATENATE("R",'Mapa final'!$A$66),"")</f>
        <v/>
      </c>
      <c r="K12" s="392"/>
      <c r="L12" s="392" t="str">
        <f>IF(AND('Mapa final'!$H$72="Muy Alta",'Mapa final'!$L$72="Leve"),CONCATENATE("R",'Mapa final'!$A$72),"")</f>
        <v/>
      </c>
      <c r="M12" s="392"/>
      <c r="N12" s="392" t="str">
        <f>IF(AND('Mapa final'!$H$79="Muy Alta",'Mapa final'!$L$79="Leve"),CONCATENATE("R",'Mapa final'!$A$79),"")</f>
        <v/>
      </c>
      <c r="O12" s="393"/>
      <c r="P12" s="391" t="str">
        <f ca="1">IF(AND('Mapa final'!$H$66="Muy Alta",'Mapa final'!$L$66="Menor"),CONCATENATE("R",'Mapa final'!$A$66),"")</f>
        <v/>
      </c>
      <c r="Q12" s="392"/>
      <c r="R12" s="392" t="str">
        <f>IF(AND('Mapa final'!$H$72="Muy Alta",'Mapa final'!$L$72="Menor"),CONCATENATE("R",'Mapa final'!$A$72),"")</f>
        <v/>
      </c>
      <c r="S12" s="392"/>
      <c r="T12" s="392" t="str">
        <f>IF(AND('Mapa final'!$H$79="Muy Alta",'Mapa final'!$L$79="Menor"),CONCATENATE("R",'Mapa final'!$A$79),"")</f>
        <v/>
      </c>
      <c r="U12" s="393"/>
      <c r="V12" s="391" t="str">
        <f ca="1">IF(AND('Mapa final'!$H$66="Muy Alta",'Mapa final'!$L$66="Moderado"),CONCATENATE("R",'Mapa final'!$A$66),"")</f>
        <v/>
      </c>
      <c r="W12" s="392"/>
      <c r="X12" s="392" t="str">
        <f>IF(AND('Mapa final'!$H$72="Muy Alta",'Mapa final'!$L$72="Moderado"),CONCATENATE("R",'Mapa final'!$A$72),"")</f>
        <v/>
      </c>
      <c r="Y12" s="392"/>
      <c r="Z12" s="392" t="str">
        <f>IF(AND('Mapa final'!$H$79="Muy Alta",'Mapa final'!$L$79="Moderado"),CONCATENATE("R",'Mapa final'!$A$79),"")</f>
        <v/>
      </c>
      <c r="AA12" s="393"/>
      <c r="AB12" s="391" t="str">
        <f ca="1">IF(AND('Mapa final'!$H$66="Muy Alta",'Mapa final'!$L$66="Mayor"),CONCATENATE("R",'Mapa final'!$A$66),"")</f>
        <v/>
      </c>
      <c r="AC12" s="392"/>
      <c r="AD12" s="392" t="str">
        <f>IF(AND('Mapa final'!$H$72="Muy Alta",'Mapa final'!$L$72="Mayor"),CONCATENATE("R",'Mapa final'!$A$72),"")</f>
        <v/>
      </c>
      <c r="AE12" s="392"/>
      <c r="AF12" s="392" t="str">
        <f>IF(AND('Mapa final'!$H$79="Muy Alta",'Mapa final'!$L$79="Mayor"),CONCATENATE("R",'Mapa final'!$A$79),"")</f>
        <v/>
      </c>
      <c r="AG12" s="393"/>
      <c r="AH12" s="382" t="str">
        <f ca="1">IF(AND('Mapa final'!$H$66="Muy Alta",'Mapa final'!$L$66="Catastrófico"),CONCATENATE("R",'Mapa final'!$A$66),"")</f>
        <v/>
      </c>
      <c r="AI12" s="383"/>
      <c r="AJ12" s="383" t="str">
        <f>IF(AND('Mapa final'!$H$72="Muy Alta",'Mapa final'!$L$72="Catastrófico"),CONCATENATE("R",'Mapa final'!$A$72),"")</f>
        <v/>
      </c>
      <c r="AK12" s="383"/>
      <c r="AL12" s="383" t="str">
        <f>IF(AND('Mapa final'!$H$79="Muy Alta",'Mapa final'!$L$79="Catastrófico"),CONCATENATE("R",'Mapa final'!$A$79),"")</f>
        <v/>
      </c>
      <c r="AM12" s="384"/>
      <c r="AN12" s="97"/>
      <c r="AO12" s="416"/>
      <c r="AP12" s="417"/>
      <c r="AQ12" s="417"/>
      <c r="AR12" s="417"/>
      <c r="AS12" s="417"/>
      <c r="AT12" s="418"/>
      <c r="AU12" s="97"/>
      <c r="AV12" s="97"/>
      <c r="AW12" s="97"/>
      <c r="AX12" s="97"/>
      <c r="AY12" s="97"/>
      <c r="AZ12" s="97"/>
      <c r="BA12" s="97"/>
      <c r="BB12" s="97"/>
      <c r="BC12" s="97"/>
      <c r="BD12" s="97"/>
      <c r="BE12" s="97"/>
      <c r="BF12" s="97"/>
      <c r="BG12" s="97"/>
      <c r="BH12" s="97"/>
      <c r="BI12" s="97"/>
      <c r="BJ12" s="97"/>
      <c r="BK12" s="97"/>
      <c r="BL12" s="97"/>
      <c r="BM12" s="97"/>
      <c r="BN12" s="97"/>
      <c r="BO12" s="97"/>
      <c r="BP12" s="97"/>
      <c r="BQ12" s="97"/>
      <c r="BR12" s="97"/>
      <c r="BS12" s="97"/>
      <c r="BT12" s="97"/>
      <c r="BU12" s="97"/>
      <c r="BV12" s="97"/>
      <c r="BW12" s="97"/>
      <c r="BX12" s="97"/>
      <c r="BY12" s="97"/>
      <c r="BZ12" s="97"/>
      <c r="CA12" s="97"/>
      <c r="CB12" s="97"/>
    </row>
    <row r="13" spans="1:99" ht="15.75" customHeight="1" thickBot="1">
      <c r="A13" s="97"/>
      <c r="B13" s="411"/>
      <c r="C13" s="411"/>
      <c r="D13" s="412"/>
      <c r="E13" s="407"/>
      <c r="F13" s="408"/>
      <c r="G13" s="408"/>
      <c r="H13" s="408"/>
      <c r="I13" s="409"/>
      <c r="J13" s="391"/>
      <c r="K13" s="392"/>
      <c r="L13" s="392"/>
      <c r="M13" s="392"/>
      <c r="N13" s="392"/>
      <c r="O13" s="393"/>
      <c r="P13" s="391"/>
      <c r="Q13" s="392"/>
      <c r="R13" s="392"/>
      <c r="S13" s="392"/>
      <c r="T13" s="392"/>
      <c r="U13" s="393"/>
      <c r="V13" s="391"/>
      <c r="W13" s="392"/>
      <c r="X13" s="392"/>
      <c r="Y13" s="392"/>
      <c r="Z13" s="392"/>
      <c r="AA13" s="393"/>
      <c r="AB13" s="391"/>
      <c r="AC13" s="392"/>
      <c r="AD13" s="392"/>
      <c r="AE13" s="392"/>
      <c r="AF13" s="392"/>
      <c r="AG13" s="393"/>
      <c r="AH13" s="385"/>
      <c r="AI13" s="386"/>
      <c r="AJ13" s="386"/>
      <c r="AK13" s="386"/>
      <c r="AL13" s="386"/>
      <c r="AM13" s="387"/>
      <c r="AN13" s="97"/>
      <c r="AO13" s="419"/>
      <c r="AP13" s="420"/>
      <c r="AQ13" s="420"/>
      <c r="AR13" s="420"/>
      <c r="AS13" s="420"/>
      <c r="AT13" s="421"/>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97"/>
      <c r="CB13" s="97"/>
    </row>
    <row r="14" spans="1:99" ht="15" customHeight="1">
      <c r="A14" s="97"/>
      <c r="B14" s="411"/>
      <c r="C14" s="411"/>
      <c r="D14" s="412"/>
      <c r="E14" s="401" t="s">
        <v>115</v>
      </c>
      <c r="F14" s="402"/>
      <c r="G14" s="402"/>
      <c r="H14" s="402"/>
      <c r="I14" s="402"/>
      <c r="J14" s="379" t="str">
        <f>IF(AND('Mapa final'!$H$12="Alta",'Mapa final'!$L$12="Leve"),CONCATENATE("R",'Mapa final'!$A$12),"")</f>
        <v/>
      </c>
      <c r="K14" s="380"/>
      <c r="L14" s="380" t="str">
        <f>IF(AND('Mapa final'!$H$18="Alta",'Mapa final'!$L$18="Leve"),CONCATENATE("R",'Mapa final'!$A$18),"")</f>
        <v/>
      </c>
      <c r="M14" s="380"/>
      <c r="N14" s="380" t="str">
        <f ca="1">IF(AND('Mapa final'!$H$24="Alta",'Mapa final'!$L$24="Leve"),CONCATENATE("R",'Mapa final'!$A$24),"")</f>
        <v/>
      </c>
      <c r="O14" s="381"/>
      <c r="P14" s="379" t="str">
        <f>IF(AND('Mapa final'!$H$12="Alta",'Mapa final'!$L$12="Menor"),CONCATENATE("R",'Mapa final'!$A$12),"")</f>
        <v/>
      </c>
      <c r="Q14" s="380"/>
      <c r="R14" s="380" t="str">
        <f>IF(AND('Mapa final'!$H$18="Alta",'Mapa final'!$L$18="Menor"),CONCATENATE("R",'Mapa final'!$A$18),"")</f>
        <v/>
      </c>
      <c r="S14" s="380"/>
      <c r="T14" s="380" t="str">
        <f ca="1">IF(AND('Mapa final'!$H$24="Alta",'Mapa final'!$L$24="Menor"),CONCATENATE("R",'Mapa final'!$A$24),"")</f>
        <v/>
      </c>
      <c r="U14" s="381"/>
      <c r="V14" s="397" t="str">
        <f>IF(AND('Mapa final'!$H$12="Alta",'Mapa final'!$L$12="Moderado"),CONCATENATE("R",'Mapa final'!$A$12),"")</f>
        <v/>
      </c>
      <c r="W14" s="398"/>
      <c r="X14" s="398" t="str">
        <f>IF(AND('Mapa final'!$H$18="Alta",'Mapa final'!$L$18="Moderado"),CONCATENATE("R",'Mapa final'!$A$18),"")</f>
        <v/>
      </c>
      <c r="Y14" s="398"/>
      <c r="Z14" s="398" t="str">
        <f ca="1">IF(AND('Mapa final'!$H$24="Alta",'Mapa final'!$L$24="Moderado"),CONCATENATE("R",'Mapa final'!$A$24),"")</f>
        <v/>
      </c>
      <c r="AA14" s="399"/>
      <c r="AB14" s="397" t="str">
        <f>IF(AND('Mapa final'!$H$12="Alta",'Mapa final'!$L$12="Mayor"),CONCATENATE("R",'Mapa final'!$A$12),"")</f>
        <v/>
      </c>
      <c r="AC14" s="398"/>
      <c r="AD14" s="398" t="str">
        <f>IF(AND('Mapa final'!$H$18="Alta",'Mapa final'!$L$18="Mayor"),CONCATENATE("R",'Mapa final'!$A$18),"")</f>
        <v/>
      </c>
      <c r="AE14" s="398"/>
      <c r="AF14" s="398" t="str">
        <f ca="1">IF(AND('Mapa final'!$H$24="Alta",'Mapa final'!$L$24="Mayor"),CONCATENATE("R",'Mapa final'!$A$24),"")</f>
        <v/>
      </c>
      <c r="AG14" s="399"/>
      <c r="AH14" s="388" t="str">
        <f>IF(AND('Mapa final'!$H$12="Alta",'Mapa final'!$L$12="Catastrófico"),CONCATENATE("R",'Mapa final'!$A$12),"")</f>
        <v/>
      </c>
      <c r="AI14" s="389"/>
      <c r="AJ14" s="389" t="str">
        <f>IF(AND('Mapa final'!$H$18="Alta",'Mapa final'!$L$18="Catastrófico"),CONCATENATE("R",'Mapa final'!$A$18),"")</f>
        <v/>
      </c>
      <c r="AK14" s="389"/>
      <c r="AL14" s="389" t="str">
        <f ca="1">IF(AND('Mapa final'!$H$24="Alta",'Mapa final'!$L$24="Catastrófico"),CONCATENATE("R",'Mapa final'!$A$24),"")</f>
        <v/>
      </c>
      <c r="AM14" s="390"/>
      <c r="AN14" s="97"/>
      <c r="AO14" s="422" t="s">
        <v>80</v>
      </c>
      <c r="AP14" s="423"/>
      <c r="AQ14" s="423"/>
      <c r="AR14" s="423"/>
      <c r="AS14" s="423"/>
      <c r="AT14" s="424"/>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row>
    <row r="15" spans="1:99" ht="15" customHeight="1">
      <c r="A15" s="97"/>
      <c r="B15" s="411"/>
      <c r="C15" s="411"/>
      <c r="D15" s="412"/>
      <c r="E15" s="404"/>
      <c r="F15" s="405"/>
      <c r="G15" s="405"/>
      <c r="H15" s="405"/>
      <c r="I15" s="405"/>
      <c r="J15" s="373"/>
      <c r="K15" s="374"/>
      <c r="L15" s="374"/>
      <c r="M15" s="374"/>
      <c r="N15" s="374"/>
      <c r="O15" s="375"/>
      <c r="P15" s="373"/>
      <c r="Q15" s="374"/>
      <c r="R15" s="374"/>
      <c r="S15" s="374"/>
      <c r="T15" s="374"/>
      <c r="U15" s="375"/>
      <c r="V15" s="391"/>
      <c r="W15" s="392"/>
      <c r="X15" s="392"/>
      <c r="Y15" s="392"/>
      <c r="Z15" s="392"/>
      <c r="AA15" s="393"/>
      <c r="AB15" s="391"/>
      <c r="AC15" s="392"/>
      <c r="AD15" s="392"/>
      <c r="AE15" s="392"/>
      <c r="AF15" s="392"/>
      <c r="AG15" s="393"/>
      <c r="AH15" s="382"/>
      <c r="AI15" s="383"/>
      <c r="AJ15" s="383"/>
      <c r="AK15" s="383"/>
      <c r="AL15" s="383"/>
      <c r="AM15" s="384"/>
      <c r="AN15" s="97"/>
      <c r="AO15" s="425"/>
      <c r="AP15" s="426"/>
      <c r="AQ15" s="426"/>
      <c r="AR15" s="426"/>
      <c r="AS15" s="426"/>
      <c r="AT15" s="42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row>
    <row r="16" spans="1:99" ht="15" customHeight="1">
      <c r="A16" s="97"/>
      <c r="B16" s="411"/>
      <c r="C16" s="411"/>
      <c r="D16" s="412"/>
      <c r="E16" s="404"/>
      <c r="F16" s="405"/>
      <c r="G16" s="405"/>
      <c r="H16" s="405"/>
      <c r="I16" s="405"/>
      <c r="J16" s="373" t="str">
        <f ca="1">IF(AND('Mapa final'!$H$30="Alta",'Mapa final'!$L$30="Leve"),CONCATENATE("R",'Mapa final'!$A$30),"")</f>
        <v/>
      </c>
      <c r="K16" s="374"/>
      <c r="L16" s="374" t="str">
        <f ca="1">IF(AND('Mapa final'!$H$36="Alta",'Mapa final'!$L$36="Leve"),CONCATENATE("R",'Mapa final'!$A$36),"")</f>
        <v/>
      </c>
      <c r="M16" s="374"/>
      <c r="N16" s="374" t="str">
        <f ca="1">IF(AND('Mapa final'!$H$42="Alta",'Mapa final'!$L$42="Leve"),CONCATENATE("R",'Mapa final'!$A$42),"")</f>
        <v/>
      </c>
      <c r="O16" s="375"/>
      <c r="P16" s="373" t="str">
        <f ca="1">IF(AND('Mapa final'!$H$30="Alta",'Mapa final'!$L$30="Menor"),CONCATENATE("R",'Mapa final'!$A$30),"")</f>
        <v/>
      </c>
      <c r="Q16" s="374"/>
      <c r="R16" s="374" t="str">
        <f ca="1">IF(AND('Mapa final'!$H$36="Alta",'Mapa final'!$L$36="Menor"),CONCATENATE("R",'Mapa final'!$A$36),"")</f>
        <v/>
      </c>
      <c r="S16" s="374"/>
      <c r="T16" s="374" t="str">
        <f ca="1">IF(AND('Mapa final'!$H$42="Alta",'Mapa final'!$L$42="Menor"),CONCATENATE("R",'Mapa final'!$A$42),"")</f>
        <v/>
      </c>
      <c r="U16" s="375"/>
      <c r="V16" s="391" t="str">
        <f ca="1">IF(AND('Mapa final'!$H$30="Alta",'Mapa final'!$L$30="Moderado"),CONCATENATE("R",'Mapa final'!$A$30),"")</f>
        <v/>
      </c>
      <c r="W16" s="392"/>
      <c r="X16" s="392" t="str">
        <f ca="1">IF(AND('Mapa final'!$H$36="Alta",'Mapa final'!$L$36="Moderado"),CONCATENATE("R",'Mapa final'!$A$36),"")</f>
        <v/>
      </c>
      <c r="Y16" s="392"/>
      <c r="Z16" s="392" t="str">
        <f ca="1">IF(AND('Mapa final'!$H$42="Alta",'Mapa final'!$L$42="Moderado"),CONCATENATE("R",'Mapa final'!$A$42),"")</f>
        <v/>
      </c>
      <c r="AA16" s="393"/>
      <c r="AB16" s="391" t="str">
        <f ca="1">IF(AND('Mapa final'!$H$30="Alta",'Mapa final'!$L$30="Mayor"),CONCATENATE("R",'Mapa final'!$A$30),"")</f>
        <v/>
      </c>
      <c r="AC16" s="392"/>
      <c r="AD16" s="392" t="str">
        <f ca="1">IF(AND('Mapa final'!$H$36="Alta",'Mapa final'!$L$36="Mayor"),CONCATENATE("R",'Mapa final'!$A$36),"")</f>
        <v/>
      </c>
      <c r="AE16" s="392"/>
      <c r="AF16" s="392" t="str">
        <f ca="1">IF(AND('Mapa final'!$H$42="Alta",'Mapa final'!$L$42="Mayor"),CONCATENATE("R",'Mapa final'!$A$42),"")</f>
        <v>R6</v>
      </c>
      <c r="AG16" s="393"/>
      <c r="AH16" s="382" t="str">
        <f ca="1">IF(AND('Mapa final'!$H$30="Alta",'Mapa final'!$L$30="Catastrófico"),CONCATENATE("R",'Mapa final'!$A$30),"")</f>
        <v/>
      </c>
      <c r="AI16" s="383"/>
      <c r="AJ16" s="383" t="str">
        <f ca="1">IF(AND('Mapa final'!$H$36="Alta",'Mapa final'!$L$36="Catastrófico"),CONCATENATE("R",'Mapa final'!$A$36),"")</f>
        <v/>
      </c>
      <c r="AK16" s="383"/>
      <c r="AL16" s="383" t="str">
        <f ca="1">IF(AND('Mapa final'!$H$42="Alta",'Mapa final'!$L$42="Catastrófico"),CONCATENATE("R",'Mapa final'!$A$42),"")</f>
        <v/>
      </c>
      <c r="AM16" s="384"/>
      <c r="AN16" s="97"/>
      <c r="AO16" s="425"/>
      <c r="AP16" s="426"/>
      <c r="AQ16" s="426"/>
      <c r="AR16" s="426"/>
      <c r="AS16" s="426"/>
      <c r="AT16" s="42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97"/>
      <c r="BT16" s="97"/>
      <c r="BU16" s="97"/>
      <c r="BV16" s="97"/>
      <c r="BW16" s="97"/>
      <c r="BX16" s="97"/>
      <c r="BY16" s="97"/>
      <c r="BZ16" s="97"/>
      <c r="CA16" s="97"/>
      <c r="CB16" s="97"/>
    </row>
    <row r="17" spans="1:80" ht="15" customHeight="1">
      <c r="A17" s="97"/>
      <c r="B17" s="411"/>
      <c r="C17" s="411"/>
      <c r="D17" s="412"/>
      <c r="E17" s="404"/>
      <c r="F17" s="405"/>
      <c r="G17" s="405"/>
      <c r="H17" s="405"/>
      <c r="I17" s="405"/>
      <c r="J17" s="373"/>
      <c r="K17" s="374"/>
      <c r="L17" s="374"/>
      <c r="M17" s="374"/>
      <c r="N17" s="374"/>
      <c r="O17" s="375"/>
      <c r="P17" s="373"/>
      <c r="Q17" s="374"/>
      <c r="R17" s="374"/>
      <c r="S17" s="374"/>
      <c r="T17" s="374"/>
      <c r="U17" s="375"/>
      <c r="V17" s="391"/>
      <c r="W17" s="392"/>
      <c r="X17" s="392"/>
      <c r="Y17" s="392"/>
      <c r="Z17" s="392"/>
      <c r="AA17" s="393"/>
      <c r="AB17" s="391"/>
      <c r="AC17" s="392"/>
      <c r="AD17" s="392"/>
      <c r="AE17" s="392"/>
      <c r="AF17" s="392"/>
      <c r="AG17" s="393"/>
      <c r="AH17" s="382"/>
      <c r="AI17" s="383"/>
      <c r="AJ17" s="383"/>
      <c r="AK17" s="383"/>
      <c r="AL17" s="383"/>
      <c r="AM17" s="384"/>
      <c r="AN17" s="97"/>
      <c r="AO17" s="425"/>
      <c r="AP17" s="426"/>
      <c r="AQ17" s="426"/>
      <c r="AR17" s="426"/>
      <c r="AS17" s="426"/>
      <c r="AT17" s="427"/>
      <c r="AU17" s="97"/>
      <c r="AV17" s="97"/>
      <c r="AW17" s="97"/>
      <c r="AX17" s="97"/>
      <c r="AY17" s="97"/>
      <c r="AZ17" s="97"/>
      <c r="BA17" s="97"/>
      <c r="BB17" s="97"/>
      <c r="BC17" s="97"/>
      <c r="BD17" s="97"/>
      <c r="BE17" s="97"/>
      <c r="BF17" s="97"/>
      <c r="BG17" s="97"/>
      <c r="BH17" s="97"/>
      <c r="BI17" s="97"/>
      <c r="BJ17" s="97"/>
      <c r="BK17" s="97"/>
      <c r="BL17" s="97"/>
      <c r="BM17" s="97"/>
      <c r="BN17" s="97"/>
      <c r="BO17" s="97"/>
      <c r="BP17" s="97"/>
      <c r="BQ17" s="97"/>
      <c r="BR17" s="97"/>
      <c r="BS17" s="97"/>
      <c r="BT17" s="97"/>
      <c r="BU17" s="97"/>
      <c r="BV17" s="97"/>
      <c r="BW17" s="97"/>
      <c r="BX17" s="97"/>
      <c r="BY17" s="97"/>
      <c r="BZ17" s="97"/>
      <c r="CA17" s="97"/>
      <c r="CB17" s="97"/>
    </row>
    <row r="18" spans="1:80" ht="15" customHeight="1">
      <c r="A18" s="97"/>
      <c r="B18" s="411"/>
      <c r="C18" s="411"/>
      <c r="D18" s="412"/>
      <c r="E18" s="404"/>
      <c r="F18" s="405"/>
      <c r="G18" s="405"/>
      <c r="H18" s="405"/>
      <c r="I18" s="405"/>
      <c r="J18" s="373" t="str">
        <f ca="1">IF(AND('Mapa final'!$H$48="Alta",'Mapa final'!$L$48="Leve"),CONCATENATE("R",'Mapa final'!$A$48),"")</f>
        <v/>
      </c>
      <c r="K18" s="374"/>
      <c r="L18" s="374" t="str">
        <f ca="1">IF(AND('Mapa final'!$H$54="Alta",'Mapa final'!$L$54="Leve"),CONCATENATE("R",'Mapa final'!$A$54),"")</f>
        <v/>
      </c>
      <c r="M18" s="374"/>
      <c r="N18" s="374" t="str">
        <f ca="1">IF(AND('Mapa final'!$H$60="Alta",'Mapa final'!$L$60="Leve"),CONCATENATE("R",'Mapa final'!$A$60),"")</f>
        <v/>
      </c>
      <c r="O18" s="375"/>
      <c r="P18" s="373" t="str">
        <f ca="1">IF(AND('Mapa final'!$H$48="Alta",'Mapa final'!$L$48="Menor"),CONCATENATE("R",'Mapa final'!$A$48),"")</f>
        <v/>
      </c>
      <c r="Q18" s="374"/>
      <c r="R18" s="374" t="str">
        <f ca="1">IF(AND('Mapa final'!$H$54="Alta",'Mapa final'!$L$54="Menor"),CONCATENATE("R",'Mapa final'!$A$54),"")</f>
        <v/>
      </c>
      <c r="S18" s="374"/>
      <c r="T18" s="374" t="str">
        <f ca="1">IF(AND('Mapa final'!$H$60="Alta",'Mapa final'!$L$60="Menor"),CONCATENATE("R",'Mapa final'!$A$60),"")</f>
        <v/>
      </c>
      <c r="U18" s="375"/>
      <c r="V18" s="391" t="str">
        <f ca="1">IF(AND('Mapa final'!$H$48="Alta",'Mapa final'!$L$48="Moderado"),CONCATENATE("R",'Mapa final'!$A$48),"")</f>
        <v/>
      </c>
      <c r="W18" s="392"/>
      <c r="X18" s="392" t="str">
        <f ca="1">IF(AND('Mapa final'!$H$54="Alta",'Mapa final'!$L$54="Moderado"),CONCATENATE("R",'Mapa final'!$A$54),"")</f>
        <v/>
      </c>
      <c r="Y18" s="392"/>
      <c r="Z18" s="392" t="str">
        <f ca="1">IF(AND('Mapa final'!$H$60="Alta",'Mapa final'!$L$60="Moderado"),CONCATENATE("R",'Mapa final'!$A$60),"")</f>
        <v/>
      </c>
      <c r="AA18" s="393"/>
      <c r="AB18" s="391" t="str">
        <f ca="1">IF(AND('Mapa final'!$H$48="Alta",'Mapa final'!$L$48="Mayor"),CONCATENATE("R",'Mapa final'!$A$48),"")</f>
        <v/>
      </c>
      <c r="AC18" s="392"/>
      <c r="AD18" s="392" t="str">
        <f ca="1">IF(AND('Mapa final'!$H$54="Alta",'Mapa final'!$L$54="Mayor"),CONCATENATE("R",'Mapa final'!$A$54),"")</f>
        <v/>
      </c>
      <c r="AE18" s="392"/>
      <c r="AF18" s="392" t="str">
        <f ca="1">IF(AND('Mapa final'!$H$60="Alta",'Mapa final'!$L$60="Mayor"),CONCATENATE("R",'Mapa final'!$A$60),"")</f>
        <v/>
      </c>
      <c r="AG18" s="393"/>
      <c r="AH18" s="382" t="str">
        <f ca="1">IF(AND('Mapa final'!$H$48="Alta",'Mapa final'!$L$48="Catastrófico"),CONCATENATE("R",'Mapa final'!$A$48),"")</f>
        <v/>
      </c>
      <c r="AI18" s="383"/>
      <c r="AJ18" s="383" t="str">
        <f ca="1">IF(AND('Mapa final'!$H$54="Alta",'Mapa final'!$L$54="Catastrófico"),CONCATENATE("R",'Mapa final'!$A$54),"")</f>
        <v/>
      </c>
      <c r="AK18" s="383"/>
      <c r="AL18" s="383" t="str">
        <f ca="1">IF(AND('Mapa final'!$H$60="Alta",'Mapa final'!$L$60="Catastrófico"),CONCATENATE("R",'Mapa final'!$A$60),"")</f>
        <v/>
      </c>
      <c r="AM18" s="384"/>
      <c r="AN18" s="97"/>
      <c r="AO18" s="425"/>
      <c r="AP18" s="426"/>
      <c r="AQ18" s="426"/>
      <c r="AR18" s="426"/>
      <c r="AS18" s="426"/>
      <c r="AT18" s="427"/>
      <c r="AU18" s="97"/>
      <c r="AV18" s="97"/>
      <c r="AW18" s="97"/>
      <c r="AX18" s="97"/>
      <c r="AY18" s="97"/>
      <c r="AZ18" s="97"/>
      <c r="BA18" s="97"/>
      <c r="BB18" s="97"/>
      <c r="BC18" s="97"/>
      <c r="BD18" s="97"/>
      <c r="BE18" s="97"/>
      <c r="BF18" s="97"/>
      <c r="BG18" s="97"/>
      <c r="BH18" s="97"/>
      <c r="BI18" s="97"/>
      <c r="BJ18" s="97"/>
      <c r="BK18" s="97"/>
      <c r="BL18" s="97"/>
      <c r="BM18" s="97"/>
      <c r="BN18" s="97"/>
      <c r="BO18" s="97"/>
      <c r="BP18" s="97"/>
      <c r="BQ18" s="97"/>
      <c r="BR18" s="97"/>
      <c r="BS18" s="97"/>
      <c r="BT18" s="97"/>
      <c r="BU18" s="97"/>
      <c r="BV18" s="97"/>
      <c r="BW18" s="97"/>
      <c r="BX18" s="97"/>
      <c r="BY18" s="97"/>
      <c r="BZ18" s="97"/>
      <c r="CA18" s="97"/>
      <c r="CB18" s="97"/>
    </row>
    <row r="19" spans="1:80" ht="15" customHeight="1">
      <c r="A19" s="97"/>
      <c r="B19" s="411"/>
      <c r="C19" s="411"/>
      <c r="D19" s="412"/>
      <c r="E19" s="404"/>
      <c r="F19" s="405"/>
      <c r="G19" s="405"/>
      <c r="H19" s="405"/>
      <c r="I19" s="405"/>
      <c r="J19" s="373"/>
      <c r="K19" s="374"/>
      <c r="L19" s="374"/>
      <c r="M19" s="374"/>
      <c r="N19" s="374"/>
      <c r="O19" s="375"/>
      <c r="P19" s="373"/>
      <c r="Q19" s="374"/>
      <c r="R19" s="374"/>
      <c r="S19" s="374"/>
      <c r="T19" s="374"/>
      <c r="U19" s="375"/>
      <c r="V19" s="391"/>
      <c r="W19" s="392"/>
      <c r="X19" s="392"/>
      <c r="Y19" s="392"/>
      <c r="Z19" s="392"/>
      <c r="AA19" s="393"/>
      <c r="AB19" s="391"/>
      <c r="AC19" s="392"/>
      <c r="AD19" s="392"/>
      <c r="AE19" s="392"/>
      <c r="AF19" s="392"/>
      <c r="AG19" s="393"/>
      <c r="AH19" s="382"/>
      <c r="AI19" s="383"/>
      <c r="AJ19" s="383"/>
      <c r="AK19" s="383"/>
      <c r="AL19" s="383"/>
      <c r="AM19" s="384"/>
      <c r="AN19" s="97"/>
      <c r="AO19" s="425"/>
      <c r="AP19" s="426"/>
      <c r="AQ19" s="426"/>
      <c r="AR19" s="426"/>
      <c r="AS19" s="426"/>
      <c r="AT19" s="427"/>
      <c r="AU19" s="97"/>
      <c r="AV19" s="97"/>
      <c r="AW19" s="97"/>
      <c r="AX19" s="97"/>
      <c r="AY19" s="97"/>
      <c r="AZ19" s="97"/>
      <c r="BA19" s="97"/>
      <c r="BB19" s="97"/>
      <c r="BC19" s="97"/>
      <c r="BD19" s="97"/>
      <c r="BE19" s="97"/>
      <c r="BF19" s="97"/>
      <c r="BG19" s="97"/>
      <c r="BH19" s="97"/>
      <c r="BI19" s="97"/>
      <c r="BJ19" s="97"/>
      <c r="BK19" s="97"/>
      <c r="BL19" s="97"/>
      <c r="BM19" s="97"/>
      <c r="BN19" s="97"/>
      <c r="BO19" s="97"/>
      <c r="BP19" s="97"/>
      <c r="BQ19" s="97"/>
      <c r="BR19" s="97"/>
      <c r="BS19" s="97"/>
      <c r="BT19" s="97"/>
      <c r="BU19" s="97"/>
      <c r="BV19" s="97"/>
      <c r="BW19" s="97"/>
      <c r="BX19" s="97"/>
      <c r="BY19" s="97"/>
      <c r="BZ19" s="97"/>
      <c r="CA19" s="97"/>
      <c r="CB19" s="97"/>
    </row>
    <row r="20" spans="1:80" ht="15" customHeight="1">
      <c r="A20" s="97"/>
      <c r="B20" s="411"/>
      <c r="C20" s="411"/>
      <c r="D20" s="412"/>
      <c r="E20" s="404"/>
      <c r="F20" s="405"/>
      <c r="G20" s="405"/>
      <c r="H20" s="405"/>
      <c r="I20" s="405"/>
      <c r="J20" s="373" t="str">
        <f ca="1">IF(AND('Mapa final'!$H$66="Alta",'Mapa final'!$L$66="Leve"),CONCATENATE("R",'Mapa final'!$A$66),"")</f>
        <v/>
      </c>
      <c r="K20" s="374"/>
      <c r="L20" s="374" t="str">
        <f>IF(AND('Mapa final'!$H$72="Alta",'Mapa final'!$L$72="Leve"),CONCATENATE("R",'Mapa final'!$A$72),"")</f>
        <v/>
      </c>
      <c r="M20" s="374"/>
      <c r="N20" s="374" t="str">
        <f>IF(AND('Mapa final'!$H$79="Alta",'Mapa final'!$L$79="Leve"),CONCATENATE("R",'Mapa final'!$A$79),"")</f>
        <v/>
      </c>
      <c r="O20" s="375"/>
      <c r="P20" s="373" t="str">
        <f ca="1">IF(AND('Mapa final'!$H$66="Alta",'Mapa final'!$L$66="Menor"),CONCATENATE("R",'Mapa final'!$A$66),"")</f>
        <v/>
      </c>
      <c r="Q20" s="374"/>
      <c r="R20" s="374" t="str">
        <f>IF(AND('Mapa final'!$H$72="Alta",'Mapa final'!$L$72="Menor"),CONCATENATE("R",'Mapa final'!$A$72),"")</f>
        <v/>
      </c>
      <c r="S20" s="374"/>
      <c r="T20" s="374" t="str">
        <f>IF(AND('Mapa final'!$H$79="Alta",'Mapa final'!$L$79="Menor"),CONCATENATE("R",'Mapa final'!$A$79),"")</f>
        <v/>
      </c>
      <c r="U20" s="375"/>
      <c r="V20" s="391" t="str">
        <f ca="1">IF(AND('Mapa final'!$H$66="Alta",'Mapa final'!$L$66="Moderado"),CONCATENATE("R",'Mapa final'!$A$66),"")</f>
        <v/>
      </c>
      <c r="W20" s="392"/>
      <c r="X20" s="392" t="str">
        <f>IF(AND('Mapa final'!$H$72="Alta",'Mapa final'!$L$72="Moderado"),CONCATENATE("R",'Mapa final'!$A$72),"")</f>
        <v/>
      </c>
      <c r="Y20" s="392"/>
      <c r="Z20" s="392" t="str">
        <f>IF(AND('Mapa final'!$H$79="Alta",'Mapa final'!$L$79="Moderado"),CONCATENATE("R",'Mapa final'!$A$79),"")</f>
        <v/>
      </c>
      <c r="AA20" s="393"/>
      <c r="AB20" s="391" t="str">
        <f ca="1">IF(AND('Mapa final'!$H$66="Alta",'Mapa final'!$L$66="Mayor"),CONCATENATE("R",'Mapa final'!$A$66),"")</f>
        <v/>
      </c>
      <c r="AC20" s="392"/>
      <c r="AD20" s="392" t="str">
        <f>IF(AND('Mapa final'!$H$72="Alta",'Mapa final'!$L$72="Mayor"),CONCATENATE("R",'Mapa final'!$A$72),"")</f>
        <v/>
      </c>
      <c r="AE20" s="392"/>
      <c r="AF20" s="392" t="str">
        <f>IF(AND('Mapa final'!$H$79="Alta",'Mapa final'!$L$79="Mayor"),CONCATENATE("R",'Mapa final'!$A$79),"")</f>
        <v/>
      </c>
      <c r="AG20" s="393"/>
      <c r="AH20" s="382" t="str">
        <f ca="1">IF(AND('Mapa final'!$H$66="Alta",'Mapa final'!$L$66="Catastrófico"),CONCATENATE("R",'Mapa final'!$A$66),"")</f>
        <v/>
      </c>
      <c r="AI20" s="383"/>
      <c r="AJ20" s="383" t="str">
        <f>IF(AND('Mapa final'!$H$72="Alta",'Mapa final'!$L$72="Catastrófico"),CONCATENATE("R",'Mapa final'!$A$72),"")</f>
        <v/>
      </c>
      <c r="AK20" s="383"/>
      <c r="AL20" s="383" t="str">
        <f>IF(AND('Mapa final'!$H$79="Alta",'Mapa final'!$L$79="Catastrófico"),CONCATENATE("R",'Mapa final'!$A$79),"")</f>
        <v/>
      </c>
      <c r="AM20" s="384"/>
      <c r="AN20" s="97"/>
      <c r="AO20" s="425"/>
      <c r="AP20" s="426"/>
      <c r="AQ20" s="426"/>
      <c r="AR20" s="426"/>
      <c r="AS20" s="426"/>
      <c r="AT20" s="427"/>
      <c r="AU20" s="97"/>
      <c r="AV20" s="97"/>
      <c r="AW20" s="97"/>
      <c r="AX20" s="97"/>
      <c r="AY20" s="97"/>
      <c r="AZ20" s="97"/>
      <c r="BA20" s="97"/>
      <c r="BB20" s="97"/>
      <c r="BC20" s="97"/>
      <c r="BD20" s="97"/>
      <c r="BE20" s="97"/>
      <c r="BF20" s="97"/>
      <c r="BG20" s="97"/>
      <c r="BH20" s="97"/>
      <c r="BI20" s="97"/>
      <c r="BJ20" s="97"/>
      <c r="BK20" s="97"/>
      <c r="BL20" s="97"/>
      <c r="BM20" s="97"/>
      <c r="BN20" s="97"/>
      <c r="BO20" s="97"/>
      <c r="BP20" s="97"/>
      <c r="BQ20" s="97"/>
      <c r="BR20" s="97"/>
      <c r="BS20" s="97"/>
      <c r="BT20" s="97"/>
      <c r="BU20" s="97"/>
      <c r="BV20" s="97"/>
      <c r="BW20" s="97"/>
      <c r="BX20" s="97"/>
      <c r="BY20" s="97"/>
      <c r="BZ20" s="97"/>
      <c r="CA20" s="97"/>
      <c r="CB20" s="97"/>
    </row>
    <row r="21" spans="1:80" ht="15.75" customHeight="1" thickBot="1">
      <c r="A21" s="97"/>
      <c r="B21" s="411"/>
      <c r="C21" s="411"/>
      <c r="D21" s="412"/>
      <c r="E21" s="407"/>
      <c r="F21" s="408"/>
      <c r="G21" s="408"/>
      <c r="H21" s="408"/>
      <c r="I21" s="408"/>
      <c r="J21" s="376"/>
      <c r="K21" s="377"/>
      <c r="L21" s="377"/>
      <c r="M21" s="377"/>
      <c r="N21" s="377"/>
      <c r="O21" s="378"/>
      <c r="P21" s="376"/>
      <c r="Q21" s="377"/>
      <c r="R21" s="377"/>
      <c r="S21" s="377"/>
      <c r="T21" s="377"/>
      <c r="U21" s="378"/>
      <c r="V21" s="394"/>
      <c r="W21" s="395"/>
      <c r="X21" s="395"/>
      <c r="Y21" s="395"/>
      <c r="Z21" s="395"/>
      <c r="AA21" s="396"/>
      <c r="AB21" s="394"/>
      <c r="AC21" s="395"/>
      <c r="AD21" s="395"/>
      <c r="AE21" s="395"/>
      <c r="AF21" s="395"/>
      <c r="AG21" s="396"/>
      <c r="AH21" s="385"/>
      <c r="AI21" s="386"/>
      <c r="AJ21" s="386"/>
      <c r="AK21" s="386"/>
      <c r="AL21" s="386"/>
      <c r="AM21" s="387"/>
      <c r="AN21" s="97"/>
      <c r="AO21" s="428"/>
      <c r="AP21" s="429"/>
      <c r="AQ21" s="429"/>
      <c r="AR21" s="429"/>
      <c r="AS21" s="429"/>
      <c r="AT21" s="430"/>
      <c r="AU21" s="97"/>
      <c r="AV21" s="97"/>
      <c r="AW21" s="97"/>
      <c r="AX21" s="97"/>
      <c r="AY21" s="97"/>
      <c r="AZ21" s="97"/>
      <c r="BA21" s="97"/>
      <c r="BB21" s="97"/>
      <c r="BC21" s="97"/>
      <c r="BD21" s="97"/>
      <c r="BE21" s="97"/>
      <c r="BF21" s="97"/>
      <c r="BG21" s="97"/>
      <c r="BH21" s="97"/>
      <c r="BI21" s="97"/>
      <c r="BJ21" s="97"/>
      <c r="BK21" s="97"/>
      <c r="BL21" s="97"/>
      <c r="BM21" s="97"/>
      <c r="BN21" s="97"/>
      <c r="BO21" s="97"/>
      <c r="BP21" s="97"/>
      <c r="BQ21" s="97"/>
      <c r="BR21" s="97"/>
      <c r="BS21" s="97"/>
      <c r="BT21" s="97"/>
      <c r="BU21" s="97"/>
      <c r="BV21" s="97"/>
      <c r="BW21" s="97"/>
      <c r="BX21" s="97"/>
      <c r="BY21" s="97"/>
      <c r="BZ21" s="97"/>
      <c r="CA21" s="97"/>
      <c r="CB21" s="97"/>
    </row>
    <row r="22" spans="1:80">
      <c r="A22" s="97"/>
      <c r="B22" s="411"/>
      <c r="C22" s="411"/>
      <c r="D22" s="412"/>
      <c r="E22" s="401" t="s">
        <v>117</v>
      </c>
      <c r="F22" s="402"/>
      <c r="G22" s="402"/>
      <c r="H22" s="402"/>
      <c r="I22" s="403"/>
      <c r="J22" s="379" t="str">
        <f>IF(AND('Mapa final'!$H$12="Media",'Mapa final'!$L$12="Leve"),CONCATENATE("R",'Mapa final'!$A$12),"")</f>
        <v/>
      </c>
      <c r="K22" s="380"/>
      <c r="L22" s="380" t="str">
        <f>IF(AND('Mapa final'!$H$18="Media",'Mapa final'!$L$18="Leve"),CONCATENATE("R",'Mapa final'!$A$18),"")</f>
        <v/>
      </c>
      <c r="M22" s="380"/>
      <c r="N22" s="380" t="str">
        <f ca="1">IF(AND('Mapa final'!$H$24="Media",'Mapa final'!$L$24="Leve"),CONCATENATE("R",'Mapa final'!$A$24),"")</f>
        <v/>
      </c>
      <c r="O22" s="381"/>
      <c r="P22" s="379" t="str">
        <f>IF(AND('Mapa final'!$H$12="Media",'Mapa final'!$L$12="Menor"),CONCATENATE("R",'Mapa final'!$A$12),"")</f>
        <v/>
      </c>
      <c r="Q22" s="380"/>
      <c r="R22" s="380" t="str">
        <f>IF(AND('Mapa final'!$H$18="Media",'Mapa final'!$L$18="Menor"),CONCATENATE("R",'Mapa final'!$A$18),"")</f>
        <v/>
      </c>
      <c r="S22" s="380"/>
      <c r="T22" s="380" t="str">
        <f ca="1">IF(AND('Mapa final'!$H$24="Media",'Mapa final'!$L$24="Menor"),CONCATENATE("R",'Mapa final'!$A$24),"")</f>
        <v/>
      </c>
      <c r="U22" s="381"/>
      <c r="V22" s="379" t="str">
        <f>IF(AND('Mapa final'!$H$12="Media",'Mapa final'!$L$12="Moderado"),CONCATENATE("R",'Mapa final'!$A$12),"")</f>
        <v>R1</v>
      </c>
      <c r="W22" s="380"/>
      <c r="X22" s="380" t="str">
        <f>IF(AND('Mapa final'!$H$18="Media",'Mapa final'!$L$18="Moderado"),CONCATENATE("R",'Mapa final'!$A$18),"")</f>
        <v/>
      </c>
      <c r="Y22" s="380"/>
      <c r="Z22" s="380" t="str">
        <f ca="1">IF(AND('Mapa final'!$H$24="Media",'Mapa final'!$L$24="Moderado"),CONCATENATE("R",'Mapa final'!$A$24),"")</f>
        <v/>
      </c>
      <c r="AA22" s="381"/>
      <c r="AB22" s="397" t="str">
        <f>IF(AND('Mapa final'!$H$12="Media",'Mapa final'!$L$12="Mayor"),CONCATENATE("R",'Mapa final'!$A$12),"")</f>
        <v/>
      </c>
      <c r="AC22" s="398"/>
      <c r="AD22" s="398" t="str">
        <f>IF(AND('Mapa final'!$H$18="Media",'Mapa final'!$L$18="Mayor"),CONCATENATE("R",'Mapa final'!$A$18),"")</f>
        <v>R2</v>
      </c>
      <c r="AE22" s="398"/>
      <c r="AF22" s="398" t="str">
        <f ca="1">IF(AND('Mapa final'!$H$24="Media",'Mapa final'!$L$24="Mayor"),CONCATENATE("R",'Mapa final'!$A$24),"")</f>
        <v>R3</v>
      </c>
      <c r="AG22" s="399"/>
      <c r="AH22" s="388" t="str">
        <f>IF(AND('Mapa final'!$H$12="Media",'Mapa final'!$L$12="Catastrófico"),CONCATENATE("R",'Mapa final'!$A$12),"")</f>
        <v/>
      </c>
      <c r="AI22" s="389"/>
      <c r="AJ22" s="389" t="str">
        <f>IF(AND('Mapa final'!$H$18="Media",'Mapa final'!$L$18="Catastrófico"),CONCATENATE("R",'Mapa final'!$A$18),"")</f>
        <v/>
      </c>
      <c r="AK22" s="389"/>
      <c r="AL22" s="389" t="str">
        <f ca="1">IF(AND('Mapa final'!$H$24="Media",'Mapa final'!$L$24="Catastrófico"),CONCATENATE("R",'Mapa final'!$A$24),"")</f>
        <v/>
      </c>
      <c r="AM22" s="390"/>
      <c r="AN22" s="97"/>
      <c r="AO22" s="431" t="s">
        <v>81</v>
      </c>
      <c r="AP22" s="432"/>
      <c r="AQ22" s="432"/>
      <c r="AR22" s="432"/>
      <c r="AS22" s="432"/>
      <c r="AT22" s="433"/>
      <c r="AU22" s="97"/>
      <c r="AV22" s="97"/>
      <c r="AW22" s="97"/>
      <c r="AX22" s="97"/>
      <c r="AY22" s="97"/>
      <c r="AZ22" s="97"/>
      <c r="BA22" s="97"/>
      <c r="BB22" s="97"/>
      <c r="BC22" s="97"/>
      <c r="BD22" s="97"/>
      <c r="BE22" s="97"/>
      <c r="BF22" s="97"/>
      <c r="BG22" s="97"/>
      <c r="BH22" s="97"/>
      <c r="BI22" s="97"/>
      <c r="BJ22" s="97"/>
      <c r="BK22" s="97"/>
      <c r="BL22" s="97"/>
      <c r="BM22" s="97"/>
      <c r="BN22" s="97"/>
      <c r="BO22" s="97"/>
      <c r="BP22" s="97"/>
      <c r="BQ22" s="97"/>
      <c r="BR22" s="97"/>
      <c r="BS22" s="97"/>
      <c r="BT22" s="97"/>
      <c r="BU22" s="97"/>
      <c r="BV22" s="97"/>
      <c r="BW22" s="97"/>
      <c r="BX22" s="97"/>
      <c r="BY22" s="97"/>
      <c r="BZ22" s="97"/>
      <c r="CA22" s="97"/>
      <c r="CB22" s="97"/>
    </row>
    <row r="23" spans="1:80">
      <c r="A23" s="97"/>
      <c r="B23" s="411"/>
      <c r="C23" s="411"/>
      <c r="D23" s="412"/>
      <c r="E23" s="404"/>
      <c r="F23" s="405"/>
      <c r="G23" s="405"/>
      <c r="H23" s="405"/>
      <c r="I23" s="406"/>
      <c r="J23" s="373"/>
      <c r="K23" s="374"/>
      <c r="L23" s="374"/>
      <c r="M23" s="374"/>
      <c r="N23" s="374"/>
      <c r="O23" s="375"/>
      <c r="P23" s="373"/>
      <c r="Q23" s="374"/>
      <c r="R23" s="374"/>
      <c r="S23" s="374"/>
      <c r="T23" s="374"/>
      <c r="U23" s="375"/>
      <c r="V23" s="373"/>
      <c r="W23" s="374"/>
      <c r="X23" s="374"/>
      <c r="Y23" s="374"/>
      <c r="Z23" s="374"/>
      <c r="AA23" s="375"/>
      <c r="AB23" s="391"/>
      <c r="AC23" s="392"/>
      <c r="AD23" s="392"/>
      <c r="AE23" s="392"/>
      <c r="AF23" s="392"/>
      <c r="AG23" s="393"/>
      <c r="AH23" s="382"/>
      <c r="AI23" s="383"/>
      <c r="AJ23" s="383"/>
      <c r="AK23" s="383"/>
      <c r="AL23" s="383"/>
      <c r="AM23" s="384"/>
      <c r="AN23" s="97"/>
      <c r="AO23" s="434"/>
      <c r="AP23" s="435"/>
      <c r="AQ23" s="435"/>
      <c r="AR23" s="435"/>
      <c r="AS23" s="435"/>
      <c r="AT23" s="436"/>
      <c r="AU23" s="97"/>
      <c r="AV23" s="97"/>
      <c r="AW23" s="97"/>
      <c r="AX23" s="97"/>
      <c r="AY23" s="97"/>
      <c r="AZ23" s="97"/>
      <c r="BA23" s="97"/>
      <c r="BB23" s="97"/>
      <c r="BC23" s="97"/>
      <c r="BD23" s="97"/>
      <c r="BE23" s="97"/>
      <c r="BF23" s="97"/>
      <c r="BG23" s="97"/>
      <c r="BH23" s="97"/>
      <c r="BI23" s="97"/>
      <c r="BJ23" s="97"/>
      <c r="BK23" s="97"/>
      <c r="BL23" s="97"/>
      <c r="BM23" s="97"/>
      <c r="BN23" s="97"/>
      <c r="BO23" s="97"/>
      <c r="BP23" s="97"/>
      <c r="BQ23" s="97"/>
      <c r="BR23" s="97"/>
      <c r="BS23" s="97"/>
      <c r="BT23" s="97"/>
      <c r="BU23" s="97"/>
      <c r="BV23" s="97"/>
      <c r="BW23" s="97"/>
      <c r="BX23" s="97"/>
      <c r="BY23" s="97"/>
      <c r="BZ23" s="97"/>
      <c r="CA23" s="97"/>
      <c r="CB23" s="97"/>
    </row>
    <row r="24" spans="1:80">
      <c r="A24" s="97"/>
      <c r="B24" s="411"/>
      <c r="C24" s="411"/>
      <c r="D24" s="412"/>
      <c r="E24" s="404"/>
      <c r="F24" s="405"/>
      <c r="G24" s="405"/>
      <c r="H24" s="405"/>
      <c r="I24" s="406"/>
      <c r="J24" s="373" t="str">
        <f ca="1">IF(AND('Mapa final'!$H$30="Media",'Mapa final'!$L$30="Leve"),CONCATENATE("R",'Mapa final'!$A$30),"")</f>
        <v/>
      </c>
      <c r="K24" s="374"/>
      <c r="L24" s="374" t="str">
        <f ca="1">IF(AND('Mapa final'!$H$36="Media",'Mapa final'!$L$36="Leve"),CONCATENATE("R",'Mapa final'!$A$36),"")</f>
        <v/>
      </c>
      <c r="M24" s="374"/>
      <c r="N24" s="374" t="str">
        <f ca="1">IF(AND('Mapa final'!$H$42="Media",'Mapa final'!$L$42="Leve"),CONCATENATE("R",'Mapa final'!$A$42),"")</f>
        <v/>
      </c>
      <c r="O24" s="375"/>
      <c r="P24" s="373" t="str">
        <f ca="1">IF(AND('Mapa final'!$H$30="Media",'Mapa final'!$L$30="Menor"),CONCATENATE("R",'Mapa final'!$A$30),"")</f>
        <v/>
      </c>
      <c r="Q24" s="374"/>
      <c r="R24" s="374" t="str">
        <f ca="1">IF(AND('Mapa final'!$H$36="Media",'Mapa final'!$L$36="Menor"),CONCATENATE("R",'Mapa final'!$A$36),"")</f>
        <v/>
      </c>
      <c r="S24" s="374"/>
      <c r="T24" s="374" t="str">
        <f ca="1">IF(AND('Mapa final'!$H$42="Media",'Mapa final'!$L$42="Menor"),CONCATENATE("R",'Mapa final'!$A$42),"")</f>
        <v/>
      </c>
      <c r="U24" s="375"/>
      <c r="V24" s="373" t="str">
        <f ca="1">IF(AND('Mapa final'!$H$30="Media",'Mapa final'!$L$30="Moderado"),CONCATENATE("R",'Mapa final'!$A$30),"")</f>
        <v/>
      </c>
      <c r="W24" s="374"/>
      <c r="X24" s="374" t="str">
        <f ca="1">IF(AND('Mapa final'!$H$36="Media",'Mapa final'!$L$36="Moderado"),CONCATENATE("R",'Mapa final'!$A$36),"")</f>
        <v/>
      </c>
      <c r="Y24" s="374"/>
      <c r="Z24" s="374" t="str">
        <f ca="1">IF(AND('Mapa final'!$H$42="Media",'Mapa final'!$L$42="Moderado"),CONCATENATE("R",'Mapa final'!$A$42),"")</f>
        <v/>
      </c>
      <c r="AA24" s="375"/>
      <c r="AB24" s="391" t="str">
        <f ca="1">IF(AND('Mapa final'!$H$30="Media",'Mapa final'!$L$30="Mayor"),CONCATENATE("R",'Mapa final'!$A$30),"")</f>
        <v>R4</v>
      </c>
      <c r="AC24" s="392"/>
      <c r="AD24" s="392" t="str">
        <f ca="1">IF(AND('Mapa final'!$H$36="Media",'Mapa final'!$L$36="Mayor"),CONCATENATE("R",'Mapa final'!$A$36),"")</f>
        <v>R5</v>
      </c>
      <c r="AE24" s="392"/>
      <c r="AF24" s="392" t="str">
        <f ca="1">IF(AND('Mapa final'!$H$42="Media",'Mapa final'!$L$42="Mayor"),CONCATENATE("R",'Mapa final'!$A$42),"")</f>
        <v/>
      </c>
      <c r="AG24" s="393"/>
      <c r="AH24" s="382" t="str">
        <f ca="1">IF(AND('Mapa final'!$H$30="Media",'Mapa final'!$L$30="Catastrófico"),CONCATENATE("R",'Mapa final'!$A$30),"")</f>
        <v/>
      </c>
      <c r="AI24" s="383"/>
      <c r="AJ24" s="383" t="str">
        <f ca="1">IF(AND('Mapa final'!$H$36="Media",'Mapa final'!$L$36="Catastrófico"),CONCATENATE("R",'Mapa final'!$A$36),"")</f>
        <v/>
      </c>
      <c r="AK24" s="383"/>
      <c r="AL24" s="383" t="str">
        <f ca="1">IF(AND('Mapa final'!$H$42="Media",'Mapa final'!$L$42="Catastrófico"),CONCATENATE("R",'Mapa final'!$A$42),"")</f>
        <v/>
      </c>
      <c r="AM24" s="384"/>
      <c r="AN24" s="97"/>
      <c r="AO24" s="434"/>
      <c r="AP24" s="435"/>
      <c r="AQ24" s="435"/>
      <c r="AR24" s="435"/>
      <c r="AS24" s="435"/>
      <c r="AT24" s="436"/>
      <c r="AU24" s="97"/>
      <c r="AV24" s="97"/>
      <c r="AW24" s="97"/>
      <c r="AX24" s="97"/>
      <c r="AY24" s="97"/>
      <c r="AZ24" s="97"/>
      <c r="BA24" s="97"/>
      <c r="BB24" s="97"/>
      <c r="BC24" s="97"/>
      <c r="BD24" s="97"/>
      <c r="BE24" s="97"/>
      <c r="BF24" s="97"/>
      <c r="BG24" s="97"/>
      <c r="BH24" s="97"/>
      <c r="BI24" s="97"/>
      <c r="BJ24" s="97"/>
      <c r="BK24" s="97"/>
      <c r="BL24" s="97"/>
      <c r="BM24" s="97"/>
      <c r="BN24" s="97"/>
      <c r="BO24" s="97"/>
      <c r="BP24" s="97"/>
      <c r="BQ24" s="97"/>
      <c r="BR24" s="97"/>
      <c r="BS24" s="97"/>
      <c r="BT24" s="97"/>
      <c r="BU24" s="97"/>
      <c r="BV24" s="97"/>
      <c r="BW24" s="97"/>
      <c r="BX24" s="97"/>
      <c r="BY24" s="97"/>
      <c r="BZ24" s="97"/>
      <c r="CA24" s="97"/>
      <c r="CB24" s="97"/>
    </row>
    <row r="25" spans="1:80">
      <c r="A25" s="97"/>
      <c r="B25" s="411"/>
      <c r="C25" s="411"/>
      <c r="D25" s="412"/>
      <c r="E25" s="404"/>
      <c r="F25" s="405"/>
      <c r="G25" s="405"/>
      <c r="H25" s="405"/>
      <c r="I25" s="406"/>
      <c r="J25" s="373"/>
      <c r="K25" s="374"/>
      <c r="L25" s="374"/>
      <c r="M25" s="374"/>
      <c r="N25" s="374"/>
      <c r="O25" s="375"/>
      <c r="P25" s="373"/>
      <c r="Q25" s="374"/>
      <c r="R25" s="374"/>
      <c r="S25" s="374"/>
      <c r="T25" s="374"/>
      <c r="U25" s="375"/>
      <c r="V25" s="373"/>
      <c r="W25" s="374"/>
      <c r="X25" s="374"/>
      <c r="Y25" s="374"/>
      <c r="Z25" s="374"/>
      <c r="AA25" s="375"/>
      <c r="AB25" s="391"/>
      <c r="AC25" s="392"/>
      <c r="AD25" s="392"/>
      <c r="AE25" s="392"/>
      <c r="AF25" s="392"/>
      <c r="AG25" s="393"/>
      <c r="AH25" s="382"/>
      <c r="AI25" s="383"/>
      <c r="AJ25" s="383"/>
      <c r="AK25" s="383"/>
      <c r="AL25" s="383"/>
      <c r="AM25" s="384"/>
      <c r="AN25" s="97"/>
      <c r="AO25" s="434"/>
      <c r="AP25" s="435"/>
      <c r="AQ25" s="435"/>
      <c r="AR25" s="435"/>
      <c r="AS25" s="435"/>
      <c r="AT25" s="436"/>
      <c r="AU25" s="97"/>
      <c r="AV25" s="97"/>
      <c r="AW25" s="97"/>
      <c r="AX25" s="97"/>
      <c r="AY25" s="97"/>
      <c r="AZ25" s="97"/>
      <c r="BA25" s="97"/>
      <c r="BB25" s="97"/>
      <c r="BC25" s="97"/>
      <c r="BD25" s="97"/>
      <c r="BE25" s="97"/>
      <c r="BF25" s="97"/>
      <c r="BG25" s="97"/>
      <c r="BH25" s="97"/>
      <c r="BI25" s="97"/>
      <c r="BJ25" s="97"/>
      <c r="BK25" s="97"/>
      <c r="BL25" s="97"/>
      <c r="BM25" s="97"/>
      <c r="BN25" s="97"/>
      <c r="BO25" s="97"/>
      <c r="BP25" s="97"/>
      <c r="BQ25" s="97"/>
      <c r="BR25" s="97"/>
      <c r="BS25" s="97"/>
      <c r="BT25" s="97"/>
      <c r="BU25" s="97"/>
      <c r="BV25" s="97"/>
      <c r="BW25" s="97"/>
      <c r="BX25" s="97"/>
      <c r="BY25" s="97"/>
      <c r="BZ25" s="97"/>
      <c r="CA25" s="97"/>
      <c r="CB25" s="97"/>
    </row>
    <row r="26" spans="1:80">
      <c r="A26" s="97"/>
      <c r="B26" s="411"/>
      <c r="C26" s="411"/>
      <c r="D26" s="412"/>
      <c r="E26" s="404"/>
      <c r="F26" s="405"/>
      <c r="G26" s="405"/>
      <c r="H26" s="405"/>
      <c r="I26" s="406"/>
      <c r="J26" s="373" t="str">
        <f ca="1">IF(AND('Mapa final'!$H$48="Media",'Mapa final'!$L$48="Leve"),CONCATENATE("R",'Mapa final'!$A$48),"")</f>
        <v/>
      </c>
      <c r="K26" s="374"/>
      <c r="L26" s="374" t="str">
        <f ca="1">IF(AND('Mapa final'!$H$54="Media",'Mapa final'!$L$54="Leve"),CONCATENATE("R",'Mapa final'!$A$54),"")</f>
        <v/>
      </c>
      <c r="M26" s="374"/>
      <c r="N26" s="374" t="str">
        <f ca="1">IF(AND('Mapa final'!$H$60="Media",'Mapa final'!$L$60="Leve"),CONCATENATE("R",'Mapa final'!$A$60),"")</f>
        <v/>
      </c>
      <c r="O26" s="375"/>
      <c r="P26" s="373" t="str">
        <f ca="1">IF(AND('Mapa final'!$H$48="Media",'Mapa final'!$L$48="Menor"),CONCATENATE("R",'Mapa final'!$A$48),"")</f>
        <v/>
      </c>
      <c r="Q26" s="374"/>
      <c r="R26" s="374" t="str">
        <f ca="1">IF(AND('Mapa final'!$H$54="Media",'Mapa final'!$L$54="Menor"),CONCATENATE("R",'Mapa final'!$A$54),"")</f>
        <v/>
      </c>
      <c r="S26" s="374"/>
      <c r="T26" s="374" t="str">
        <f ca="1">IF(AND('Mapa final'!$H$60="Media",'Mapa final'!$L$60="Menor"),CONCATENATE("R",'Mapa final'!$A$60),"")</f>
        <v/>
      </c>
      <c r="U26" s="375"/>
      <c r="V26" s="373" t="str">
        <f ca="1">IF(AND('Mapa final'!$H$48="Media",'Mapa final'!$L$48="Moderado"),CONCATENATE("R",'Mapa final'!$A$48),"")</f>
        <v/>
      </c>
      <c r="W26" s="374"/>
      <c r="X26" s="374" t="str">
        <f ca="1">IF(AND('Mapa final'!$H$54="Media",'Mapa final'!$L$54="Moderado"),CONCATENATE("R",'Mapa final'!$A$54),"")</f>
        <v/>
      </c>
      <c r="Y26" s="374"/>
      <c r="Z26" s="374" t="str">
        <f ca="1">IF(AND('Mapa final'!$H$60="Media",'Mapa final'!$L$60="Moderado"),CONCATENATE("R",'Mapa final'!$A$60),"")</f>
        <v/>
      </c>
      <c r="AA26" s="375"/>
      <c r="AB26" s="391" t="str">
        <f ca="1">IF(AND('Mapa final'!$H$48="Media",'Mapa final'!$L$48="Mayor"),CONCATENATE("R",'Mapa final'!$A$48),"")</f>
        <v>R7</v>
      </c>
      <c r="AC26" s="392"/>
      <c r="AD26" s="392" t="str">
        <f ca="1">IF(AND('Mapa final'!$H$54="Media",'Mapa final'!$L$54="Mayor"),CONCATENATE("R",'Mapa final'!$A$54),"")</f>
        <v/>
      </c>
      <c r="AE26" s="392"/>
      <c r="AF26" s="392" t="str">
        <f ca="1">IF(AND('Mapa final'!$H$60="Media",'Mapa final'!$L$60="Mayor"),CONCATENATE("R",'Mapa final'!$A$60),"")</f>
        <v/>
      </c>
      <c r="AG26" s="393"/>
      <c r="AH26" s="382" t="str">
        <f ca="1">IF(AND('Mapa final'!$H$48="Media",'Mapa final'!$L$48="Catastrófico"),CONCATENATE("R",'Mapa final'!$A$48),"")</f>
        <v/>
      </c>
      <c r="AI26" s="383"/>
      <c r="AJ26" s="383" t="str">
        <f ca="1">IF(AND('Mapa final'!$H$54="Media",'Mapa final'!$L$54="Catastrófico"),CONCATENATE("R",'Mapa final'!$A$54),"")</f>
        <v/>
      </c>
      <c r="AK26" s="383"/>
      <c r="AL26" s="383" t="str">
        <f ca="1">IF(AND('Mapa final'!$H$60="Media",'Mapa final'!$L$60="Catastrófico"),CONCATENATE("R",'Mapa final'!$A$60),"")</f>
        <v/>
      </c>
      <c r="AM26" s="384"/>
      <c r="AN26" s="97"/>
      <c r="AO26" s="434"/>
      <c r="AP26" s="435"/>
      <c r="AQ26" s="435"/>
      <c r="AR26" s="435"/>
      <c r="AS26" s="435"/>
      <c r="AT26" s="436"/>
      <c r="AU26" s="97"/>
      <c r="AV26" s="97"/>
      <c r="AW26" s="97"/>
      <c r="AX26" s="97"/>
      <c r="AY26" s="97"/>
      <c r="AZ26" s="97"/>
      <c r="BA26" s="97"/>
      <c r="BB26" s="97"/>
      <c r="BC26" s="97"/>
      <c r="BD26" s="97"/>
      <c r="BE26" s="97"/>
      <c r="BF26" s="97"/>
      <c r="BG26" s="97"/>
      <c r="BH26" s="97"/>
      <c r="BI26" s="97"/>
      <c r="BJ26" s="97"/>
      <c r="BK26" s="97"/>
      <c r="BL26" s="97"/>
      <c r="BM26" s="97"/>
      <c r="BN26" s="97"/>
      <c r="BO26" s="97"/>
      <c r="BP26" s="97"/>
      <c r="BQ26" s="97"/>
      <c r="BR26" s="97"/>
      <c r="BS26" s="97"/>
      <c r="BT26" s="97"/>
      <c r="BU26" s="97"/>
      <c r="BV26" s="97"/>
      <c r="BW26" s="97"/>
      <c r="BX26" s="97"/>
      <c r="BY26" s="97"/>
      <c r="BZ26" s="97"/>
      <c r="CA26" s="97"/>
      <c r="CB26" s="97"/>
    </row>
    <row r="27" spans="1:80">
      <c r="A27" s="97"/>
      <c r="B27" s="411"/>
      <c r="C27" s="411"/>
      <c r="D27" s="412"/>
      <c r="E27" s="404"/>
      <c r="F27" s="405"/>
      <c r="G27" s="405"/>
      <c r="H27" s="405"/>
      <c r="I27" s="406"/>
      <c r="J27" s="373"/>
      <c r="K27" s="374"/>
      <c r="L27" s="374"/>
      <c r="M27" s="374"/>
      <c r="N27" s="374"/>
      <c r="O27" s="375"/>
      <c r="P27" s="373"/>
      <c r="Q27" s="374"/>
      <c r="R27" s="374"/>
      <c r="S27" s="374"/>
      <c r="T27" s="374"/>
      <c r="U27" s="375"/>
      <c r="V27" s="373"/>
      <c r="W27" s="374"/>
      <c r="X27" s="374"/>
      <c r="Y27" s="374"/>
      <c r="Z27" s="374"/>
      <c r="AA27" s="375"/>
      <c r="AB27" s="391"/>
      <c r="AC27" s="392"/>
      <c r="AD27" s="392"/>
      <c r="AE27" s="392"/>
      <c r="AF27" s="392"/>
      <c r="AG27" s="393"/>
      <c r="AH27" s="382"/>
      <c r="AI27" s="383"/>
      <c r="AJ27" s="383"/>
      <c r="AK27" s="383"/>
      <c r="AL27" s="383"/>
      <c r="AM27" s="384"/>
      <c r="AN27" s="97"/>
      <c r="AO27" s="434"/>
      <c r="AP27" s="435"/>
      <c r="AQ27" s="435"/>
      <c r="AR27" s="435"/>
      <c r="AS27" s="435"/>
      <c r="AT27" s="436"/>
      <c r="AU27" s="97"/>
      <c r="AV27" s="97"/>
      <c r="AW27" s="97"/>
      <c r="AX27" s="97"/>
      <c r="AY27" s="97"/>
      <c r="AZ27" s="97"/>
      <c r="BA27" s="97"/>
      <c r="BB27" s="97"/>
      <c r="BC27" s="97"/>
      <c r="BD27" s="97"/>
      <c r="BE27" s="97"/>
      <c r="BF27" s="97"/>
      <c r="BG27" s="97"/>
      <c r="BH27" s="97"/>
      <c r="BI27" s="97"/>
      <c r="BJ27" s="97"/>
      <c r="BK27" s="97"/>
      <c r="BL27" s="97"/>
      <c r="BM27" s="97"/>
      <c r="BN27" s="97"/>
      <c r="BO27" s="97"/>
      <c r="BP27" s="97"/>
      <c r="BQ27" s="97"/>
      <c r="BR27" s="97"/>
      <c r="BS27" s="97"/>
      <c r="BT27" s="97"/>
      <c r="BU27" s="97"/>
      <c r="BV27" s="97"/>
      <c r="BW27" s="97"/>
      <c r="BX27" s="97"/>
      <c r="BY27" s="97"/>
      <c r="BZ27" s="97"/>
      <c r="CA27" s="97"/>
      <c r="CB27" s="97"/>
    </row>
    <row r="28" spans="1:80">
      <c r="A28" s="97"/>
      <c r="B28" s="411"/>
      <c r="C28" s="411"/>
      <c r="D28" s="412"/>
      <c r="E28" s="404"/>
      <c r="F28" s="405"/>
      <c r="G28" s="405"/>
      <c r="H28" s="405"/>
      <c r="I28" s="406"/>
      <c r="J28" s="373" t="str">
        <f ca="1">IF(AND('Mapa final'!$H$66="Media",'Mapa final'!$L$66="Leve"),CONCATENATE("R",'Mapa final'!$A$66),"")</f>
        <v/>
      </c>
      <c r="K28" s="374"/>
      <c r="L28" s="374" t="str">
        <f>IF(AND('Mapa final'!$H$72="Media",'Mapa final'!$L$72="Leve"),CONCATENATE("R",'Mapa final'!$A$72),"")</f>
        <v/>
      </c>
      <c r="M28" s="374"/>
      <c r="N28" s="374" t="str">
        <f>IF(AND('Mapa final'!$H$79="Media",'Mapa final'!$L$79="Leve"),CONCATENATE("R",'Mapa final'!$A$79),"")</f>
        <v/>
      </c>
      <c r="O28" s="375"/>
      <c r="P28" s="373" t="str">
        <f ca="1">IF(AND('Mapa final'!$H$66="Media",'Mapa final'!$L$66="Menor"),CONCATENATE("R",'Mapa final'!$A$66),"")</f>
        <v/>
      </c>
      <c r="Q28" s="374"/>
      <c r="R28" s="374" t="str">
        <f>IF(AND('Mapa final'!$H$72="Media",'Mapa final'!$L$72="Menor"),CONCATENATE("R",'Mapa final'!$A$72),"")</f>
        <v/>
      </c>
      <c r="S28" s="374"/>
      <c r="T28" s="374" t="str">
        <f>IF(AND('Mapa final'!$H$79="Media",'Mapa final'!$L$79="Menor"),CONCATENATE("R",'Mapa final'!$A$79),"")</f>
        <v/>
      </c>
      <c r="U28" s="375"/>
      <c r="V28" s="373" t="str">
        <f ca="1">IF(AND('Mapa final'!$H$66="Media",'Mapa final'!$L$66="Moderado"),CONCATENATE("R",'Mapa final'!$A$66),"")</f>
        <v/>
      </c>
      <c r="W28" s="374"/>
      <c r="X28" s="374" t="str">
        <f>IF(AND('Mapa final'!$H$72="Media",'Mapa final'!$L$72="Moderado"),CONCATENATE("R",'Mapa final'!$A$72),"")</f>
        <v/>
      </c>
      <c r="Y28" s="374"/>
      <c r="Z28" s="374" t="str">
        <f>IF(AND('Mapa final'!$H$79="Media",'Mapa final'!$L$79="Moderado"),CONCATENATE("R",'Mapa final'!$A$79),"")</f>
        <v/>
      </c>
      <c r="AA28" s="375"/>
      <c r="AB28" s="391" t="str">
        <f ca="1">IF(AND('Mapa final'!$H$66="Media",'Mapa final'!$L$66="Mayor"),CONCATENATE("R",'Mapa final'!$A$66),"")</f>
        <v/>
      </c>
      <c r="AC28" s="392"/>
      <c r="AD28" s="392" t="str">
        <f>IF(AND('Mapa final'!$H$72="Media",'Mapa final'!$L$72="Mayor"),CONCATENATE("R",'Mapa final'!$A$72),"")</f>
        <v/>
      </c>
      <c r="AE28" s="392"/>
      <c r="AF28" s="392" t="str">
        <f>IF(AND('Mapa final'!$H$79="Media",'Mapa final'!$L$79="Mayor"),CONCATENATE("R",'Mapa final'!$A$79),"")</f>
        <v/>
      </c>
      <c r="AG28" s="393"/>
      <c r="AH28" s="382" t="str">
        <f ca="1">IF(AND('Mapa final'!$H$66="Media",'Mapa final'!$L$66="Catastrófico"),CONCATENATE("R",'Mapa final'!$A$66),"")</f>
        <v/>
      </c>
      <c r="AI28" s="383"/>
      <c r="AJ28" s="383" t="str">
        <f>IF(AND('Mapa final'!$H$72="Media",'Mapa final'!$L$72="Catastrófico"),CONCATENATE("R",'Mapa final'!$A$72),"")</f>
        <v/>
      </c>
      <c r="AK28" s="383"/>
      <c r="AL28" s="383" t="str">
        <f>IF(AND('Mapa final'!$H$79="Media",'Mapa final'!$L$79="Catastrófico"),CONCATENATE("R",'Mapa final'!$A$79),"")</f>
        <v/>
      </c>
      <c r="AM28" s="384"/>
      <c r="AN28" s="97"/>
      <c r="AO28" s="434"/>
      <c r="AP28" s="435"/>
      <c r="AQ28" s="435"/>
      <c r="AR28" s="435"/>
      <c r="AS28" s="435"/>
      <c r="AT28" s="436"/>
      <c r="AU28" s="97"/>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c r="BX28" s="97"/>
      <c r="BY28" s="97"/>
      <c r="BZ28" s="97"/>
      <c r="CA28" s="97"/>
      <c r="CB28" s="97"/>
    </row>
    <row r="29" spans="1:80" ht="15.75" thickBot="1">
      <c r="A29" s="97"/>
      <c r="B29" s="411"/>
      <c r="C29" s="411"/>
      <c r="D29" s="412"/>
      <c r="E29" s="407"/>
      <c r="F29" s="408"/>
      <c r="G29" s="408"/>
      <c r="H29" s="408"/>
      <c r="I29" s="409"/>
      <c r="J29" s="373"/>
      <c r="K29" s="374"/>
      <c r="L29" s="374"/>
      <c r="M29" s="374"/>
      <c r="N29" s="374"/>
      <c r="O29" s="375"/>
      <c r="P29" s="376"/>
      <c r="Q29" s="377"/>
      <c r="R29" s="377"/>
      <c r="S29" s="377"/>
      <c r="T29" s="377"/>
      <c r="U29" s="378"/>
      <c r="V29" s="376"/>
      <c r="W29" s="377"/>
      <c r="X29" s="377"/>
      <c r="Y29" s="377"/>
      <c r="Z29" s="377"/>
      <c r="AA29" s="378"/>
      <c r="AB29" s="394"/>
      <c r="AC29" s="395"/>
      <c r="AD29" s="395"/>
      <c r="AE29" s="395"/>
      <c r="AF29" s="395"/>
      <c r="AG29" s="396"/>
      <c r="AH29" s="385"/>
      <c r="AI29" s="386"/>
      <c r="AJ29" s="386"/>
      <c r="AK29" s="386"/>
      <c r="AL29" s="386"/>
      <c r="AM29" s="387"/>
      <c r="AN29" s="97"/>
      <c r="AO29" s="437"/>
      <c r="AP29" s="438"/>
      <c r="AQ29" s="438"/>
      <c r="AR29" s="438"/>
      <c r="AS29" s="438"/>
      <c r="AT29" s="439"/>
      <c r="AU29" s="97"/>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c r="BT29" s="97"/>
      <c r="BU29" s="97"/>
      <c r="BV29" s="97"/>
      <c r="BW29" s="97"/>
      <c r="BX29" s="97"/>
      <c r="BY29" s="97"/>
      <c r="BZ29" s="97"/>
      <c r="CA29" s="97"/>
      <c r="CB29" s="97"/>
    </row>
    <row r="30" spans="1:80">
      <c r="A30" s="97"/>
      <c r="B30" s="411"/>
      <c r="C30" s="411"/>
      <c r="D30" s="412"/>
      <c r="E30" s="401" t="s">
        <v>114</v>
      </c>
      <c r="F30" s="402"/>
      <c r="G30" s="402"/>
      <c r="H30" s="402"/>
      <c r="I30" s="402"/>
      <c r="J30" s="370" t="str">
        <f>IF(AND('Mapa final'!$H$12="Baja",'Mapa final'!$L$12="Leve"),CONCATENATE("R",'Mapa final'!$A$12),"")</f>
        <v/>
      </c>
      <c r="K30" s="371"/>
      <c r="L30" s="371" t="str">
        <f>IF(AND('Mapa final'!$H$18="Baja",'Mapa final'!$L$18="Leve"),CONCATENATE("R",'Mapa final'!$A$18),"")</f>
        <v/>
      </c>
      <c r="M30" s="371"/>
      <c r="N30" s="371" t="str">
        <f ca="1">IF(AND('Mapa final'!$H$24="Baja",'Mapa final'!$L$24="Leve"),CONCATENATE("R",'Mapa final'!$A$24),"")</f>
        <v/>
      </c>
      <c r="O30" s="372"/>
      <c r="P30" s="380" t="str">
        <f>IF(AND('Mapa final'!$H$12="Baja",'Mapa final'!$L$12="Menor"),CONCATENATE("R",'Mapa final'!$A$12),"")</f>
        <v/>
      </c>
      <c r="Q30" s="380"/>
      <c r="R30" s="380" t="str">
        <f>IF(AND('Mapa final'!$H$18="Baja",'Mapa final'!$L$18="Menor"),CONCATENATE("R",'Mapa final'!$A$18),"")</f>
        <v/>
      </c>
      <c r="S30" s="380"/>
      <c r="T30" s="380" t="str">
        <f ca="1">IF(AND('Mapa final'!$H$24="Baja",'Mapa final'!$L$24="Menor"),CONCATENATE("R",'Mapa final'!$A$24),"")</f>
        <v/>
      </c>
      <c r="U30" s="381"/>
      <c r="V30" s="379" t="str">
        <f>IF(AND('Mapa final'!$H$12="Baja",'Mapa final'!$L$12="Moderado"),CONCATENATE("R",'Mapa final'!$A$12),"")</f>
        <v/>
      </c>
      <c r="W30" s="380"/>
      <c r="X30" s="380" t="str">
        <f>IF(AND('Mapa final'!$H$18="Baja",'Mapa final'!$L$18="Moderado"),CONCATENATE("R",'Mapa final'!$A$18),"")</f>
        <v/>
      </c>
      <c r="Y30" s="380"/>
      <c r="Z30" s="380" t="str">
        <f ca="1">IF(AND('Mapa final'!$H$24="Baja",'Mapa final'!$L$24="Moderado"),CONCATENATE("R",'Mapa final'!$A$24),"")</f>
        <v/>
      </c>
      <c r="AA30" s="381"/>
      <c r="AB30" s="397" t="str">
        <f>IF(AND('Mapa final'!$H$12="Baja",'Mapa final'!$L$12="Mayor"),CONCATENATE("R",'Mapa final'!$A$12),"")</f>
        <v/>
      </c>
      <c r="AC30" s="398"/>
      <c r="AD30" s="398" t="str">
        <f>IF(AND('Mapa final'!$H$18="Baja",'Mapa final'!$L$18="Mayor"),CONCATENATE("R",'Mapa final'!$A$18),"")</f>
        <v/>
      </c>
      <c r="AE30" s="398"/>
      <c r="AF30" s="398" t="str">
        <f ca="1">IF(AND('Mapa final'!$H$24="Baja",'Mapa final'!$L$24="Mayor"),CONCATENATE("R",'Mapa final'!$A$24),"")</f>
        <v/>
      </c>
      <c r="AG30" s="399"/>
      <c r="AH30" s="388" t="str">
        <f>IF(AND('Mapa final'!$H$12="Baja",'Mapa final'!$L$12="Catastrófico"),CONCATENATE("R",'Mapa final'!$A$12),"")</f>
        <v/>
      </c>
      <c r="AI30" s="389"/>
      <c r="AJ30" s="389" t="str">
        <f>IF(AND('Mapa final'!$H$18="Baja",'Mapa final'!$L$18="Catastrófico"),CONCATENATE("R",'Mapa final'!$A$18),"")</f>
        <v/>
      </c>
      <c r="AK30" s="389"/>
      <c r="AL30" s="389" t="str">
        <f ca="1">IF(AND('Mapa final'!$H$24="Baja",'Mapa final'!$L$24="Catastrófico"),CONCATENATE("R",'Mapa final'!$A$24),"")</f>
        <v/>
      </c>
      <c r="AM30" s="390"/>
      <c r="AN30" s="97"/>
      <c r="AO30" s="440" t="s">
        <v>82</v>
      </c>
      <c r="AP30" s="441"/>
      <c r="AQ30" s="441"/>
      <c r="AR30" s="441"/>
      <c r="AS30" s="441"/>
      <c r="AT30" s="442"/>
      <c r="AU30" s="97"/>
      <c r="AV30" s="97"/>
      <c r="AW30" s="97"/>
      <c r="AX30" s="97"/>
      <c r="AY30" s="97"/>
      <c r="AZ30" s="97"/>
      <c r="BA30" s="97"/>
      <c r="BB30" s="97"/>
      <c r="BC30" s="97"/>
      <c r="BD30" s="97"/>
      <c r="BE30" s="97"/>
      <c r="BF30" s="97"/>
      <c r="BG30" s="97"/>
      <c r="BH30" s="97"/>
      <c r="BI30" s="97"/>
      <c r="BJ30" s="97"/>
      <c r="BK30" s="97"/>
      <c r="BL30" s="97"/>
      <c r="BM30" s="97"/>
      <c r="BN30" s="97"/>
      <c r="BO30" s="97"/>
      <c r="BP30" s="97"/>
      <c r="BQ30" s="97"/>
      <c r="BR30" s="97"/>
      <c r="BS30" s="97"/>
      <c r="BT30" s="97"/>
      <c r="BU30" s="97"/>
      <c r="BV30" s="97"/>
      <c r="BW30" s="97"/>
      <c r="BX30" s="97"/>
      <c r="BY30" s="97"/>
      <c r="BZ30" s="97"/>
      <c r="CA30" s="97"/>
      <c r="CB30" s="97"/>
    </row>
    <row r="31" spans="1:80">
      <c r="A31" s="97"/>
      <c r="B31" s="411"/>
      <c r="C31" s="411"/>
      <c r="D31" s="412"/>
      <c r="E31" s="404"/>
      <c r="F31" s="405"/>
      <c r="G31" s="405"/>
      <c r="H31" s="405"/>
      <c r="I31" s="405"/>
      <c r="J31" s="364"/>
      <c r="K31" s="365"/>
      <c r="L31" s="365"/>
      <c r="M31" s="365"/>
      <c r="N31" s="365"/>
      <c r="O31" s="366"/>
      <c r="P31" s="374"/>
      <c r="Q31" s="374"/>
      <c r="R31" s="374"/>
      <c r="S31" s="374"/>
      <c r="T31" s="374"/>
      <c r="U31" s="375"/>
      <c r="V31" s="373"/>
      <c r="W31" s="374"/>
      <c r="X31" s="374"/>
      <c r="Y31" s="374"/>
      <c r="Z31" s="374"/>
      <c r="AA31" s="375"/>
      <c r="AB31" s="391"/>
      <c r="AC31" s="392"/>
      <c r="AD31" s="392"/>
      <c r="AE31" s="392"/>
      <c r="AF31" s="392"/>
      <c r="AG31" s="393"/>
      <c r="AH31" s="382"/>
      <c r="AI31" s="383"/>
      <c r="AJ31" s="383"/>
      <c r="AK31" s="383"/>
      <c r="AL31" s="383"/>
      <c r="AM31" s="384"/>
      <c r="AN31" s="97"/>
      <c r="AO31" s="443"/>
      <c r="AP31" s="444"/>
      <c r="AQ31" s="444"/>
      <c r="AR31" s="444"/>
      <c r="AS31" s="444"/>
      <c r="AT31" s="445"/>
      <c r="AU31" s="97"/>
      <c r="AV31" s="97"/>
      <c r="AW31" s="97"/>
      <c r="AX31" s="97"/>
      <c r="AY31" s="97"/>
      <c r="AZ31" s="97"/>
      <c r="BA31" s="97"/>
      <c r="BB31" s="97"/>
      <c r="BC31" s="97"/>
      <c r="BD31" s="97"/>
      <c r="BE31" s="97"/>
      <c r="BF31" s="97"/>
      <c r="BG31" s="97"/>
      <c r="BH31" s="97"/>
      <c r="BI31" s="97"/>
      <c r="BJ31" s="97"/>
      <c r="BK31" s="97"/>
      <c r="BL31" s="97"/>
      <c r="BM31" s="97"/>
      <c r="BN31" s="97"/>
      <c r="BO31" s="97"/>
      <c r="BP31" s="97"/>
      <c r="BQ31" s="97"/>
      <c r="BR31" s="97"/>
      <c r="BS31" s="97"/>
      <c r="BT31" s="97"/>
      <c r="BU31" s="97"/>
      <c r="BV31" s="97"/>
      <c r="BW31" s="97"/>
      <c r="BX31" s="97"/>
      <c r="BY31" s="97"/>
      <c r="BZ31" s="97"/>
      <c r="CA31" s="97"/>
      <c r="CB31" s="97"/>
    </row>
    <row r="32" spans="1:80">
      <c r="A32" s="97"/>
      <c r="B32" s="411"/>
      <c r="C32" s="411"/>
      <c r="D32" s="412"/>
      <c r="E32" s="404"/>
      <c r="F32" s="405"/>
      <c r="G32" s="405"/>
      <c r="H32" s="405"/>
      <c r="I32" s="405"/>
      <c r="J32" s="364" t="str">
        <f ca="1">IF(AND('Mapa final'!$H$30="Baja",'Mapa final'!$L$30="Leve"),CONCATENATE("R",'Mapa final'!$A$30),"")</f>
        <v/>
      </c>
      <c r="K32" s="365"/>
      <c r="L32" s="365" t="str">
        <f ca="1">IF(AND('Mapa final'!$H$36="Baja",'Mapa final'!$L$36="Leve"),CONCATENATE("R",'Mapa final'!$A$36),"")</f>
        <v/>
      </c>
      <c r="M32" s="365"/>
      <c r="N32" s="365" t="str">
        <f ca="1">IF(AND('Mapa final'!$H$42="Baja",'Mapa final'!$L$42="Leve"),CONCATENATE("R",'Mapa final'!$A$42),"")</f>
        <v/>
      </c>
      <c r="O32" s="366"/>
      <c r="P32" s="374" t="str">
        <f ca="1">IF(AND('Mapa final'!$H$30="Baja",'Mapa final'!$L$30="Menor"),CONCATENATE("R",'Mapa final'!$A$30),"")</f>
        <v/>
      </c>
      <c r="Q32" s="374"/>
      <c r="R32" s="374" t="str">
        <f ca="1">IF(AND('Mapa final'!$H$36="Baja",'Mapa final'!$L$36="Menor"),CONCATENATE("R",'Mapa final'!$A$36),"")</f>
        <v/>
      </c>
      <c r="S32" s="374"/>
      <c r="T32" s="374" t="str">
        <f ca="1">IF(AND('Mapa final'!$H$42="Baja",'Mapa final'!$L$42="Menor"),CONCATENATE("R",'Mapa final'!$A$42),"")</f>
        <v/>
      </c>
      <c r="U32" s="375"/>
      <c r="V32" s="373" t="str">
        <f ca="1">IF(AND('Mapa final'!$H$30="Baja",'Mapa final'!$L$30="Moderado"),CONCATENATE("R",'Mapa final'!$A$30),"")</f>
        <v/>
      </c>
      <c r="W32" s="374"/>
      <c r="X32" s="374" t="str">
        <f ca="1">IF(AND('Mapa final'!$H$36="Baja",'Mapa final'!$L$36="Moderado"),CONCATENATE("R",'Mapa final'!$A$36),"")</f>
        <v/>
      </c>
      <c r="Y32" s="374"/>
      <c r="Z32" s="374" t="str">
        <f ca="1">IF(AND('Mapa final'!$H$42="Baja",'Mapa final'!$L$42="Moderado"),CONCATENATE("R",'Mapa final'!$A$42),"")</f>
        <v/>
      </c>
      <c r="AA32" s="375"/>
      <c r="AB32" s="391" t="str">
        <f ca="1">IF(AND('Mapa final'!$H$30="Baja",'Mapa final'!$L$30="Mayor"),CONCATENATE("R",'Mapa final'!$A$30),"")</f>
        <v/>
      </c>
      <c r="AC32" s="392"/>
      <c r="AD32" s="392" t="str">
        <f ca="1">IF(AND('Mapa final'!$H$36="Baja",'Mapa final'!$L$36="Mayor"),CONCATENATE("R",'Mapa final'!$A$36),"")</f>
        <v/>
      </c>
      <c r="AE32" s="392"/>
      <c r="AF32" s="392" t="str">
        <f ca="1">IF(AND('Mapa final'!$H$42="Baja",'Mapa final'!$L$42="Mayor"),CONCATENATE("R",'Mapa final'!$A$42),"")</f>
        <v/>
      </c>
      <c r="AG32" s="393"/>
      <c r="AH32" s="382" t="str">
        <f ca="1">IF(AND('Mapa final'!$H$30="Baja",'Mapa final'!$L$30="Catastrófico"),CONCATENATE("R",'Mapa final'!$A$30),"")</f>
        <v/>
      </c>
      <c r="AI32" s="383"/>
      <c r="AJ32" s="383" t="str">
        <f ca="1">IF(AND('Mapa final'!$H$36="Baja",'Mapa final'!$L$36="Catastrófico"),CONCATENATE("R",'Mapa final'!$A$36),"")</f>
        <v/>
      </c>
      <c r="AK32" s="383"/>
      <c r="AL32" s="383" t="str">
        <f ca="1">IF(AND('Mapa final'!$H$42="Baja",'Mapa final'!$L$42="Catastrófico"),CONCATENATE("R",'Mapa final'!$A$42),"")</f>
        <v/>
      </c>
      <c r="AM32" s="384"/>
      <c r="AN32" s="97"/>
      <c r="AO32" s="443"/>
      <c r="AP32" s="444"/>
      <c r="AQ32" s="444"/>
      <c r="AR32" s="444"/>
      <c r="AS32" s="444"/>
      <c r="AT32" s="445"/>
      <c r="AU32" s="97"/>
      <c r="AV32" s="97"/>
      <c r="AW32" s="97"/>
      <c r="AX32" s="97"/>
      <c r="AY32" s="97"/>
      <c r="AZ32" s="97"/>
      <c r="BA32" s="97"/>
      <c r="BB32" s="97"/>
      <c r="BC32" s="97"/>
      <c r="BD32" s="97"/>
      <c r="BE32" s="97"/>
      <c r="BF32" s="97"/>
      <c r="BG32" s="97"/>
      <c r="BH32" s="97"/>
      <c r="BI32" s="97"/>
      <c r="BJ32" s="97"/>
      <c r="BK32" s="97"/>
      <c r="BL32" s="97"/>
      <c r="BM32" s="97"/>
      <c r="BN32" s="97"/>
      <c r="BO32" s="97"/>
      <c r="BP32" s="97"/>
      <c r="BQ32" s="97"/>
      <c r="BR32" s="97"/>
      <c r="BS32" s="97"/>
      <c r="BT32" s="97"/>
      <c r="BU32" s="97"/>
      <c r="BV32" s="97"/>
      <c r="BW32" s="97"/>
      <c r="BX32" s="97"/>
      <c r="BY32" s="97"/>
      <c r="BZ32" s="97"/>
      <c r="CA32" s="97"/>
      <c r="CB32" s="97"/>
    </row>
    <row r="33" spans="1:80">
      <c r="A33" s="97"/>
      <c r="B33" s="411"/>
      <c r="C33" s="411"/>
      <c r="D33" s="412"/>
      <c r="E33" s="404"/>
      <c r="F33" s="405"/>
      <c r="G33" s="405"/>
      <c r="H33" s="405"/>
      <c r="I33" s="405"/>
      <c r="J33" s="364"/>
      <c r="K33" s="365"/>
      <c r="L33" s="365"/>
      <c r="M33" s="365"/>
      <c r="N33" s="365"/>
      <c r="O33" s="366"/>
      <c r="P33" s="374"/>
      <c r="Q33" s="374"/>
      <c r="R33" s="374"/>
      <c r="S33" s="374"/>
      <c r="T33" s="374"/>
      <c r="U33" s="375"/>
      <c r="V33" s="373"/>
      <c r="W33" s="374"/>
      <c r="X33" s="374"/>
      <c r="Y33" s="374"/>
      <c r="Z33" s="374"/>
      <c r="AA33" s="375"/>
      <c r="AB33" s="391"/>
      <c r="AC33" s="392"/>
      <c r="AD33" s="392"/>
      <c r="AE33" s="392"/>
      <c r="AF33" s="392"/>
      <c r="AG33" s="393"/>
      <c r="AH33" s="382"/>
      <c r="AI33" s="383"/>
      <c r="AJ33" s="383"/>
      <c r="AK33" s="383"/>
      <c r="AL33" s="383"/>
      <c r="AM33" s="384"/>
      <c r="AN33" s="97"/>
      <c r="AO33" s="443"/>
      <c r="AP33" s="444"/>
      <c r="AQ33" s="444"/>
      <c r="AR33" s="444"/>
      <c r="AS33" s="444"/>
      <c r="AT33" s="445"/>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R33" s="97"/>
      <c r="BS33" s="97"/>
      <c r="BT33" s="97"/>
      <c r="BU33" s="97"/>
      <c r="BV33" s="97"/>
      <c r="BW33" s="97"/>
      <c r="BX33" s="97"/>
      <c r="BY33" s="97"/>
      <c r="BZ33" s="97"/>
      <c r="CA33" s="97"/>
      <c r="CB33" s="97"/>
    </row>
    <row r="34" spans="1:80">
      <c r="A34" s="97"/>
      <c r="B34" s="411"/>
      <c r="C34" s="411"/>
      <c r="D34" s="412"/>
      <c r="E34" s="404"/>
      <c r="F34" s="405"/>
      <c r="G34" s="405"/>
      <c r="H34" s="405"/>
      <c r="I34" s="405"/>
      <c r="J34" s="364" t="str">
        <f ca="1">IF(AND('Mapa final'!$H$48="Baja",'Mapa final'!$L$48="Leve"),CONCATENATE("R",'Mapa final'!$A$48),"")</f>
        <v/>
      </c>
      <c r="K34" s="365"/>
      <c r="L34" s="365" t="str">
        <f ca="1">IF(AND('Mapa final'!$H$54="Baja",'Mapa final'!$L$54="Leve"),CONCATENATE("R",'Mapa final'!$A$54),"")</f>
        <v/>
      </c>
      <c r="M34" s="365"/>
      <c r="N34" s="365" t="str">
        <f ca="1">IF(AND('Mapa final'!$H$60="Baja",'Mapa final'!$L$60="Leve"),CONCATENATE("R",'Mapa final'!$A$60),"")</f>
        <v/>
      </c>
      <c r="O34" s="366"/>
      <c r="P34" s="374" t="str">
        <f ca="1">IF(AND('Mapa final'!$H$48="Baja",'Mapa final'!$L$48="Menor"),CONCATENATE("R",'Mapa final'!$A$48),"")</f>
        <v/>
      </c>
      <c r="Q34" s="374"/>
      <c r="R34" s="374" t="str">
        <f ca="1">IF(AND('Mapa final'!$H$54="Baja",'Mapa final'!$L$54="Menor"),CONCATENATE("R",'Mapa final'!$A$54),"")</f>
        <v/>
      </c>
      <c r="S34" s="374"/>
      <c r="T34" s="374" t="str">
        <f ca="1">IF(AND('Mapa final'!$H$60="Baja",'Mapa final'!$L$60="Menor"),CONCATENATE("R",'Mapa final'!$A$60),"")</f>
        <v/>
      </c>
      <c r="U34" s="375"/>
      <c r="V34" s="373" t="str">
        <f ca="1">IF(AND('Mapa final'!$H$48="Baja",'Mapa final'!$L$48="Moderado"),CONCATENATE("R",'Mapa final'!$A$48),"")</f>
        <v/>
      </c>
      <c r="W34" s="374"/>
      <c r="X34" s="374" t="str">
        <f ca="1">IF(AND('Mapa final'!$H$54="Baja",'Mapa final'!$L$54="Moderado"),CONCATENATE("R",'Mapa final'!$A$54),"")</f>
        <v/>
      </c>
      <c r="Y34" s="374"/>
      <c r="Z34" s="374" t="str">
        <f ca="1">IF(AND('Mapa final'!$H$60="Baja",'Mapa final'!$L$60="Moderado"),CONCATENATE("R",'Mapa final'!$A$60),"")</f>
        <v/>
      </c>
      <c r="AA34" s="375"/>
      <c r="AB34" s="391" t="str">
        <f ca="1">IF(AND('Mapa final'!$H$48="Baja",'Mapa final'!$L$48="Mayor"),CONCATENATE("R",'Mapa final'!$A$48),"")</f>
        <v/>
      </c>
      <c r="AC34" s="392"/>
      <c r="AD34" s="392" t="str">
        <f ca="1">IF(AND('Mapa final'!$H$54="Baja",'Mapa final'!$L$54="Mayor"),CONCATENATE("R",'Mapa final'!$A$54),"")</f>
        <v/>
      </c>
      <c r="AE34" s="392"/>
      <c r="AF34" s="392" t="str">
        <f ca="1">IF(AND('Mapa final'!$H$60="Baja",'Mapa final'!$L$60="Mayor"),CONCATENATE("R",'Mapa final'!$A$60),"")</f>
        <v/>
      </c>
      <c r="AG34" s="393"/>
      <c r="AH34" s="382" t="str">
        <f ca="1">IF(AND('Mapa final'!$H$48="Baja",'Mapa final'!$L$48="Catastrófico"),CONCATENATE("R",'Mapa final'!$A$48),"")</f>
        <v/>
      </c>
      <c r="AI34" s="383"/>
      <c r="AJ34" s="383" t="str">
        <f ca="1">IF(AND('Mapa final'!$H$54="Baja",'Mapa final'!$L$54="Catastrófico"),CONCATENATE("R",'Mapa final'!$A$54),"")</f>
        <v/>
      </c>
      <c r="AK34" s="383"/>
      <c r="AL34" s="383" t="str">
        <f ca="1">IF(AND('Mapa final'!$H$60="Baja",'Mapa final'!$L$60="Catastrófico"),CONCATENATE("R",'Mapa final'!$A$60),"")</f>
        <v/>
      </c>
      <c r="AM34" s="384"/>
      <c r="AN34" s="97"/>
      <c r="AO34" s="443"/>
      <c r="AP34" s="444"/>
      <c r="AQ34" s="444"/>
      <c r="AR34" s="444"/>
      <c r="AS34" s="444"/>
      <c r="AT34" s="445"/>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row>
    <row r="35" spans="1:80">
      <c r="A35" s="97"/>
      <c r="B35" s="411"/>
      <c r="C35" s="411"/>
      <c r="D35" s="412"/>
      <c r="E35" s="404"/>
      <c r="F35" s="405"/>
      <c r="G35" s="405"/>
      <c r="H35" s="405"/>
      <c r="I35" s="405"/>
      <c r="J35" s="364"/>
      <c r="K35" s="365"/>
      <c r="L35" s="365"/>
      <c r="M35" s="365"/>
      <c r="N35" s="365"/>
      <c r="O35" s="366"/>
      <c r="P35" s="374"/>
      <c r="Q35" s="374"/>
      <c r="R35" s="374"/>
      <c r="S35" s="374"/>
      <c r="T35" s="374"/>
      <c r="U35" s="375"/>
      <c r="V35" s="373"/>
      <c r="W35" s="374"/>
      <c r="X35" s="374"/>
      <c r="Y35" s="374"/>
      <c r="Z35" s="374"/>
      <c r="AA35" s="375"/>
      <c r="AB35" s="391"/>
      <c r="AC35" s="392"/>
      <c r="AD35" s="392"/>
      <c r="AE35" s="392"/>
      <c r="AF35" s="392"/>
      <c r="AG35" s="393"/>
      <c r="AH35" s="382"/>
      <c r="AI35" s="383"/>
      <c r="AJ35" s="383"/>
      <c r="AK35" s="383"/>
      <c r="AL35" s="383"/>
      <c r="AM35" s="384"/>
      <c r="AN35" s="97"/>
      <c r="AO35" s="443"/>
      <c r="AP35" s="444"/>
      <c r="AQ35" s="444"/>
      <c r="AR35" s="444"/>
      <c r="AS35" s="444"/>
      <c r="AT35" s="445"/>
      <c r="AU35" s="97"/>
      <c r="AV35" s="97"/>
      <c r="AW35" s="97"/>
      <c r="AX35" s="97"/>
      <c r="AY35" s="97"/>
      <c r="AZ35" s="97"/>
      <c r="BA35" s="97"/>
      <c r="BB35" s="97"/>
      <c r="BC35" s="97"/>
      <c r="BD35" s="97"/>
      <c r="BE35" s="97"/>
      <c r="BF35" s="97"/>
      <c r="BG35" s="97"/>
      <c r="BH35" s="97"/>
      <c r="BI35" s="97"/>
      <c r="BJ35" s="97"/>
      <c r="BK35" s="97"/>
      <c r="BL35" s="97"/>
      <c r="BM35" s="97"/>
      <c r="BN35" s="97"/>
      <c r="BO35" s="97"/>
      <c r="BP35" s="97"/>
      <c r="BQ35" s="97"/>
      <c r="BR35" s="97"/>
      <c r="BS35" s="97"/>
      <c r="BT35" s="97"/>
      <c r="BU35" s="97"/>
      <c r="BV35" s="97"/>
      <c r="BW35" s="97"/>
      <c r="BX35" s="97"/>
      <c r="BY35" s="97"/>
      <c r="BZ35" s="97"/>
      <c r="CA35" s="97"/>
      <c r="CB35" s="97"/>
    </row>
    <row r="36" spans="1:80">
      <c r="A36" s="97"/>
      <c r="B36" s="411"/>
      <c r="C36" s="411"/>
      <c r="D36" s="412"/>
      <c r="E36" s="404"/>
      <c r="F36" s="405"/>
      <c r="G36" s="405"/>
      <c r="H36" s="405"/>
      <c r="I36" s="405"/>
      <c r="J36" s="364" t="str">
        <f ca="1">IF(AND('Mapa final'!$H$66="Baja",'Mapa final'!$L$66="Leve"),CONCATENATE("R",'Mapa final'!$A$66),"")</f>
        <v/>
      </c>
      <c r="K36" s="365"/>
      <c r="L36" s="365" t="str">
        <f>IF(AND('Mapa final'!$H$72="Baja",'Mapa final'!$L$72="Leve"),CONCATENATE("R",'Mapa final'!$A$72),"")</f>
        <v/>
      </c>
      <c r="M36" s="365"/>
      <c r="N36" s="365" t="str">
        <f>IF(AND('Mapa final'!$H$79="Baja",'Mapa final'!$L$79="Leve"),CONCATENATE("R",'Mapa final'!$A$79),"")</f>
        <v/>
      </c>
      <c r="O36" s="366"/>
      <c r="P36" s="374" t="str">
        <f ca="1">IF(AND('Mapa final'!$H$66="Baja",'Mapa final'!$L$66="Menor"),CONCATENATE("R",'Mapa final'!$A$66),"")</f>
        <v/>
      </c>
      <c r="Q36" s="374"/>
      <c r="R36" s="374" t="str">
        <f>IF(AND('Mapa final'!$H$72="Baja",'Mapa final'!$L$72="Menor"),CONCATENATE("R",'Mapa final'!$A$72),"")</f>
        <v/>
      </c>
      <c r="S36" s="374"/>
      <c r="T36" s="374" t="str">
        <f>IF(AND('Mapa final'!$H$79="Baja",'Mapa final'!$L$79="Menor"),CONCATENATE("R",'Mapa final'!$A$79),"")</f>
        <v/>
      </c>
      <c r="U36" s="375"/>
      <c r="V36" s="373" t="str">
        <f ca="1">IF(AND('Mapa final'!$H$66="Baja",'Mapa final'!$L$66="Moderado"),CONCATENATE("R",'Mapa final'!$A$66),"")</f>
        <v/>
      </c>
      <c r="W36" s="374"/>
      <c r="X36" s="374" t="str">
        <f>IF(AND('Mapa final'!$H$72="Baja",'Mapa final'!$L$72="Moderado"),CONCATENATE("R",'Mapa final'!$A$72),"")</f>
        <v/>
      </c>
      <c r="Y36" s="374"/>
      <c r="Z36" s="374" t="str">
        <f>IF(AND('Mapa final'!$H$79="Baja",'Mapa final'!$L$79="Moderado"),CONCATENATE("R",'Mapa final'!$A$79),"")</f>
        <v/>
      </c>
      <c r="AA36" s="375"/>
      <c r="AB36" s="391" t="str">
        <f ca="1">IF(AND('Mapa final'!$H$66="Baja",'Mapa final'!$L$66="Mayor"),CONCATENATE("R",'Mapa final'!$A$66),"")</f>
        <v/>
      </c>
      <c r="AC36" s="392"/>
      <c r="AD36" s="392" t="str">
        <f>IF(AND('Mapa final'!$H$72="Baja",'Mapa final'!$L$72="Mayor"),CONCATENATE("R",'Mapa final'!$A$72),"")</f>
        <v/>
      </c>
      <c r="AE36" s="392"/>
      <c r="AF36" s="392" t="str">
        <f>IF(AND('Mapa final'!$H$79="Baja",'Mapa final'!$L$79="Mayor"),CONCATENATE("R",'Mapa final'!$A$79),"")</f>
        <v/>
      </c>
      <c r="AG36" s="393"/>
      <c r="AH36" s="382" t="str">
        <f ca="1">IF(AND('Mapa final'!$H$66="Baja",'Mapa final'!$L$66="Catastrófico"),CONCATENATE("R",'Mapa final'!$A$66),"")</f>
        <v/>
      </c>
      <c r="AI36" s="383"/>
      <c r="AJ36" s="383" t="str">
        <f>IF(AND('Mapa final'!$H$72="Baja",'Mapa final'!$L$72="Catastrófico"),CONCATENATE("R",'Mapa final'!$A$72),"")</f>
        <v/>
      </c>
      <c r="AK36" s="383"/>
      <c r="AL36" s="383" t="str">
        <f>IF(AND('Mapa final'!$H$79="Baja",'Mapa final'!$L$79="Catastrófico"),CONCATENATE("R",'Mapa final'!$A$79),"")</f>
        <v/>
      </c>
      <c r="AM36" s="384"/>
      <c r="AN36" s="97"/>
      <c r="AO36" s="443"/>
      <c r="AP36" s="444"/>
      <c r="AQ36" s="444"/>
      <c r="AR36" s="444"/>
      <c r="AS36" s="444"/>
      <c r="AT36" s="445"/>
      <c r="AU36" s="97"/>
      <c r="AV36" s="97"/>
      <c r="AW36" s="97"/>
      <c r="AX36" s="97"/>
      <c r="AY36" s="97"/>
      <c r="AZ36" s="97"/>
      <c r="BA36" s="97"/>
      <c r="BB36" s="97"/>
      <c r="BC36" s="97"/>
      <c r="BD36" s="97"/>
      <c r="BE36" s="97"/>
      <c r="BF36" s="97"/>
      <c r="BG36" s="97"/>
      <c r="BH36" s="97"/>
      <c r="BI36" s="97"/>
      <c r="BJ36" s="97"/>
      <c r="BK36" s="97"/>
      <c r="BL36" s="97"/>
      <c r="BM36" s="97"/>
      <c r="BN36" s="97"/>
      <c r="BO36" s="97"/>
      <c r="BP36" s="97"/>
      <c r="BQ36" s="97"/>
      <c r="BR36" s="97"/>
      <c r="BS36" s="97"/>
      <c r="BT36" s="97"/>
      <c r="BU36" s="97"/>
      <c r="BV36" s="97"/>
      <c r="BW36" s="97"/>
      <c r="BX36" s="97"/>
      <c r="BY36" s="97"/>
      <c r="BZ36" s="97"/>
      <c r="CA36" s="97"/>
      <c r="CB36" s="97"/>
    </row>
    <row r="37" spans="1:80" ht="15.75" thickBot="1">
      <c r="A37" s="97"/>
      <c r="B37" s="411"/>
      <c r="C37" s="411"/>
      <c r="D37" s="412"/>
      <c r="E37" s="407"/>
      <c r="F37" s="408"/>
      <c r="G37" s="408"/>
      <c r="H37" s="408"/>
      <c r="I37" s="408"/>
      <c r="J37" s="367"/>
      <c r="K37" s="368"/>
      <c r="L37" s="368"/>
      <c r="M37" s="368"/>
      <c r="N37" s="368"/>
      <c r="O37" s="369"/>
      <c r="P37" s="377"/>
      <c r="Q37" s="377"/>
      <c r="R37" s="377"/>
      <c r="S37" s="377"/>
      <c r="T37" s="377"/>
      <c r="U37" s="378"/>
      <c r="V37" s="376"/>
      <c r="W37" s="377"/>
      <c r="X37" s="377"/>
      <c r="Y37" s="377"/>
      <c r="Z37" s="377"/>
      <c r="AA37" s="378"/>
      <c r="AB37" s="394"/>
      <c r="AC37" s="395"/>
      <c r="AD37" s="395"/>
      <c r="AE37" s="395"/>
      <c r="AF37" s="395"/>
      <c r="AG37" s="396"/>
      <c r="AH37" s="385"/>
      <c r="AI37" s="386"/>
      <c r="AJ37" s="386"/>
      <c r="AK37" s="386"/>
      <c r="AL37" s="386"/>
      <c r="AM37" s="387"/>
      <c r="AN37" s="97"/>
      <c r="AO37" s="446"/>
      <c r="AP37" s="447"/>
      <c r="AQ37" s="447"/>
      <c r="AR37" s="447"/>
      <c r="AS37" s="447"/>
      <c r="AT37" s="448"/>
      <c r="AU37" s="97"/>
      <c r="AV37" s="97"/>
      <c r="AW37" s="97"/>
      <c r="AX37" s="97"/>
      <c r="AY37" s="97"/>
      <c r="AZ37" s="97"/>
      <c r="BA37" s="97"/>
      <c r="BB37" s="97"/>
      <c r="BC37" s="97"/>
      <c r="BD37" s="97"/>
      <c r="BE37" s="97"/>
      <c r="BF37" s="97"/>
      <c r="BG37" s="97"/>
      <c r="BH37" s="97"/>
      <c r="BI37" s="97"/>
      <c r="BJ37" s="97"/>
      <c r="BK37" s="97"/>
      <c r="BL37" s="97"/>
      <c r="BM37" s="97"/>
      <c r="BN37" s="97"/>
      <c r="BO37" s="97"/>
      <c r="BP37" s="97"/>
      <c r="BQ37" s="97"/>
      <c r="BR37" s="97"/>
      <c r="BS37" s="97"/>
      <c r="BT37" s="97"/>
      <c r="BU37" s="97"/>
      <c r="BV37" s="97"/>
      <c r="BW37" s="97"/>
      <c r="BX37" s="97"/>
      <c r="BY37" s="97"/>
      <c r="BZ37" s="97"/>
      <c r="CA37" s="97"/>
      <c r="CB37" s="97"/>
    </row>
    <row r="38" spans="1:80">
      <c r="A38" s="97"/>
      <c r="B38" s="411"/>
      <c r="C38" s="411"/>
      <c r="D38" s="412"/>
      <c r="E38" s="401" t="s">
        <v>113</v>
      </c>
      <c r="F38" s="402"/>
      <c r="G38" s="402"/>
      <c r="H38" s="402"/>
      <c r="I38" s="403"/>
      <c r="J38" s="370" t="str">
        <f>IF(AND('Mapa final'!$H$12="Muy Baja",'Mapa final'!$L$12="Leve"),CONCATENATE("R",'Mapa final'!$A$12),"")</f>
        <v/>
      </c>
      <c r="K38" s="371"/>
      <c r="L38" s="371" t="str">
        <f>IF(AND('Mapa final'!$H$18="Muy Baja",'Mapa final'!$L$18="Leve"),CONCATENATE("R",'Mapa final'!$A$18),"")</f>
        <v/>
      </c>
      <c r="M38" s="371"/>
      <c r="N38" s="371" t="str">
        <f ca="1">IF(AND('Mapa final'!$H$24="Muy Baja",'Mapa final'!$L$24="Leve"),CONCATENATE("R",'Mapa final'!$A$24),"")</f>
        <v/>
      </c>
      <c r="O38" s="372"/>
      <c r="P38" s="370" t="str">
        <f>IF(AND('Mapa final'!$H$12="Muy Baja",'Mapa final'!$L$12="Menor"),CONCATENATE("R",'Mapa final'!$A$12),"")</f>
        <v/>
      </c>
      <c r="Q38" s="371"/>
      <c r="R38" s="371" t="str">
        <f>IF(AND('Mapa final'!$H$18="Muy Baja",'Mapa final'!$L$18="Menor"),CONCATENATE("R",'Mapa final'!$A$18),"")</f>
        <v/>
      </c>
      <c r="S38" s="371"/>
      <c r="T38" s="371" t="str">
        <f ca="1">IF(AND('Mapa final'!$H$24="Muy Baja",'Mapa final'!$L$24="Menor"),CONCATENATE("R",'Mapa final'!$A$24),"")</f>
        <v/>
      </c>
      <c r="U38" s="372"/>
      <c r="V38" s="379" t="str">
        <f>IF(AND('Mapa final'!$H$12="Muy Baja",'Mapa final'!$L$12="Moderado"),CONCATENATE("R",'Mapa final'!$A$12),"")</f>
        <v/>
      </c>
      <c r="W38" s="380"/>
      <c r="X38" s="380" t="str">
        <f>IF(AND('Mapa final'!$H$18="Muy Baja",'Mapa final'!$L$18="Moderado"),CONCATENATE("R",'Mapa final'!$A$18),"")</f>
        <v/>
      </c>
      <c r="Y38" s="380"/>
      <c r="Z38" s="380" t="str">
        <f ca="1">IF(AND('Mapa final'!$H$24="Muy Baja",'Mapa final'!$L$24="Moderado"),CONCATENATE("R",'Mapa final'!$A$24),"")</f>
        <v/>
      </c>
      <c r="AA38" s="381"/>
      <c r="AB38" s="397" t="str">
        <f>IF(AND('Mapa final'!$H$12="Muy Baja",'Mapa final'!$L$12="Mayor"),CONCATENATE("R",'Mapa final'!$A$12),"")</f>
        <v/>
      </c>
      <c r="AC38" s="398"/>
      <c r="AD38" s="398" t="str">
        <f>IF(AND('Mapa final'!$H$18="Muy Baja",'Mapa final'!$L$18="Mayor"),CONCATENATE("R",'Mapa final'!$A$18),"")</f>
        <v/>
      </c>
      <c r="AE38" s="398"/>
      <c r="AF38" s="398" t="str">
        <f ca="1">IF(AND('Mapa final'!$H$24="Muy Baja",'Mapa final'!$L$24="Mayor"),CONCATENATE("R",'Mapa final'!$A$24),"")</f>
        <v/>
      </c>
      <c r="AG38" s="399"/>
      <c r="AH38" s="388" t="str">
        <f>IF(AND('Mapa final'!$H$12="Muy Baja",'Mapa final'!$L$12="Catastrófico"),CONCATENATE("R",'Mapa final'!$A$12),"")</f>
        <v/>
      </c>
      <c r="AI38" s="389"/>
      <c r="AJ38" s="389" t="str">
        <f>IF(AND('Mapa final'!$H$18="Muy Baja",'Mapa final'!$L$18="Catastrófico"),CONCATENATE("R",'Mapa final'!$A$18),"")</f>
        <v/>
      </c>
      <c r="AK38" s="389"/>
      <c r="AL38" s="389" t="str">
        <f ca="1">IF(AND('Mapa final'!$H$24="Muy Baja",'Mapa final'!$L$24="Catastrófico"),CONCATENATE("R",'Mapa final'!$A$24),"")</f>
        <v/>
      </c>
      <c r="AM38" s="390"/>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7"/>
      <c r="BR38" s="97"/>
      <c r="BS38" s="97"/>
      <c r="BT38" s="97"/>
      <c r="BU38" s="97"/>
      <c r="BV38" s="97"/>
      <c r="BW38" s="97"/>
      <c r="BX38" s="97"/>
      <c r="BY38" s="97"/>
      <c r="BZ38" s="97"/>
      <c r="CA38" s="97"/>
      <c r="CB38" s="97"/>
    </row>
    <row r="39" spans="1:80">
      <c r="A39" s="97"/>
      <c r="B39" s="411"/>
      <c r="C39" s="411"/>
      <c r="D39" s="412"/>
      <c r="E39" s="404"/>
      <c r="F39" s="405"/>
      <c r="G39" s="405"/>
      <c r="H39" s="405"/>
      <c r="I39" s="406"/>
      <c r="J39" s="364"/>
      <c r="K39" s="365"/>
      <c r="L39" s="365"/>
      <c r="M39" s="365"/>
      <c r="N39" s="365"/>
      <c r="O39" s="366"/>
      <c r="P39" s="364"/>
      <c r="Q39" s="365"/>
      <c r="R39" s="365"/>
      <c r="S39" s="365"/>
      <c r="T39" s="365"/>
      <c r="U39" s="366"/>
      <c r="V39" s="373"/>
      <c r="W39" s="374"/>
      <c r="X39" s="374"/>
      <c r="Y39" s="374"/>
      <c r="Z39" s="374"/>
      <c r="AA39" s="375"/>
      <c r="AB39" s="391"/>
      <c r="AC39" s="392"/>
      <c r="AD39" s="392"/>
      <c r="AE39" s="392"/>
      <c r="AF39" s="392"/>
      <c r="AG39" s="393"/>
      <c r="AH39" s="382"/>
      <c r="AI39" s="383"/>
      <c r="AJ39" s="383"/>
      <c r="AK39" s="383"/>
      <c r="AL39" s="383"/>
      <c r="AM39" s="384"/>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7"/>
      <c r="BR39" s="97"/>
      <c r="BS39" s="97"/>
      <c r="BT39" s="97"/>
      <c r="BU39" s="97"/>
      <c r="BV39" s="97"/>
      <c r="BW39" s="97"/>
      <c r="BX39" s="97"/>
      <c r="BY39" s="97"/>
      <c r="BZ39" s="97"/>
      <c r="CA39" s="97"/>
      <c r="CB39" s="97"/>
    </row>
    <row r="40" spans="1:80">
      <c r="A40" s="97"/>
      <c r="B40" s="411"/>
      <c r="C40" s="411"/>
      <c r="D40" s="412"/>
      <c r="E40" s="404"/>
      <c r="F40" s="405"/>
      <c r="G40" s="405"/>
      <c r="H40" s="405"/>
      <c r="I40" s="406"/>
      <c r="J40" s="364" t="str">
        <f ca="1">IF(AND('Mapa final'!$H$30="Muy Baja",'Mapa final'!$L$30="Leve"),CONCATENATE("R",'Mapa final'!$A$30),"")</f>
        <v/>
      </c>
      <c r="K40" s="365"/>
      <c r="L40" s="365" t="str">
        <f ca="1">IF(AND('Mapa final'!$H$36="Muy Baja",'Mapa final'!$L$36="Leve"),CONCATENATE("R",'Mapa final'!$A$36),"")</f>
        <v/>
      </c>
      <c r="M40" s="365"/>
      <c r="N40" s="365" t="str">
        <f ca="1">IF(AND('Mapa final'!$H$42="Muy Baja",'Mapa final'!$L$42="Leve"),CONCATENATE("R",'Mapa final'!$A$42),"")</f>
        <v/>
      </c>
      <c r="O40" s="366"/>
      <c r="P40" s="364" t="str">
        <f ca="1">IF(AND('Mapa final'!$H$30="Muy Baja",'Mapa final'!$L$30="Menor"),CONCATENATE("R",'Mapa final'!$A$30),"")</f>
        <v/>
      </c>
      <c r="Q40" s="365"/>
      <c r="R40" s="365" t="str">
        <f ca="1">IF(AND('Mapa final'!$H$36="Muy Baja",'Mapa final'!$L$36="Menor"),CONCATENATE("R",'Mapa final'!$A$36),"")</f>
        <v/>
      </c>
      <c r="S40" s="365"/>
      <c r="T40" s="365" t="str">
        <f ca="1">IF(AND('Mapa final'!$H$42="Muy Baja",'Mapa final'!$L$42="Menor"),CONCATENATE("R",'Mapa final'!$A$42),"")</f>
        <v/>
      </c>
      <c r="U40" s="366"/>
      <c r="V40" s="373" t="str">
        <f ca="1">IF(AND('Mapa final'!$H$30="Muy Baja",'Mapa final'!$L$30="Moderado"),CONCATENATE("R",'Mapa final'!$A$30),"")</f>
        <v/>
      </c>
      <c r="W40" s="374"/>
      <c r="X40" s="374" t="str">
        <f ca="1">IF(AND('Mapa final'!$H$36="Muy Baja",'Mapa final'!$L$36="Moderado"),CONCATENATE("R",'Mapa final'!$A$36),"")</f>
        <v/>
      </c>
      <c r="Y40" s="374"/>
      <c r="Z40" s="374" t="str">
        <f ca="1">IF(AND('Mapa final'!$H$42="Muy Baja",'Mapa final'!$L$42="Moderado"),CONCATENATE("R",'Mapa final'!$A$42),"")</f>
        <v/>
      </c>
      <c r="AA40" s="375"/>
      <c r="AB40" s="391" t="str">
        <f ca="1">IF(AND('Mapa final'!$H$30="Muy Baja",'Mapa final'!$L$30="Mayor"),CONCATENATE("R",'Mapa final'!$A$30),"")</f>
        <v/>
      </c>
      <c r="AC40" s="392"/>
      <c r="AD40" s="392" t="str">
        <f ca="1">IF(AND('Mapa final'!$H$36="Muy Baja",'Mapa final'!$L$36="Mayor"),CONCATENATE("R",'Mapa final'!$A$36),"")</f>
        <v/>
      </c>
      <c r="AE40" s="392"/>
      <c r="AF40" s="392" t="str">
        <f ca="1">IF(AND('Mapa final'!$H$42="Muy Baja",'Mapa final'!$L$42="Mayor"),CONCATENATE("R",'Mapa final'!$A$42),"")</f>
        <v/>
      </c>
      <c r="AG40" s="393"/>
      <c r="AH40" s="382" t="str">
        <f ca="1">IF(AND('Mapa final'!$H$30="Muy Baja",'Mapa final'!$L$30="Catastrófico"),CONCATENATE("R",'Mapa final'!$A$30),"")</f>
        <v/>
      </c>
      <c r="AI40" s="383"/>
      <c r="AJ40" s="383" t="str">
        <f ca="1">IF(AND('Mapa final'!$H$36="Muy Baja",'Mapa final'!$L$36="Catastrófico"),CONCATENATE("R",'Mapa final'!$A$36),"")</f>
        <v/>
      </c>
      <c r="AK40" s="383"/>
      <c r="AL40" s="383" t="str">
        <f ca="1">IF(AND('Mapa final'!$H$42="Muy Baja",'Mapa final'!$L$42="Catastrófico"),CONCATENATE("R",'Mapa final'!$A$42),"")</f>
        <v/>
      </c>
      <c r="AM40" s="384"/>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7"/>
      <c r="BR40" s="97"/>
      <c r="BS40" s="97"/>
      <c r="BT40" s="97"/>
      <c r="BU40" s="97"/>
      <c r="BV40" s="97"/>
      <c r="BW40" s="97"/>
      <c r="BX40" s="97"/>
      <c r="BY40" s="97"/>
      <c r="BZ40" s="97"/>
      <c r="CA40" s="97"/>
      <c r="CB40" s="97"/>
    </row>
    <row r="41" spans="1:80">
      <c r="A41" s="97"/>
      <c r="B41" s="411"/>
      <c r="C41" s="411"/>
      <c r="D41" s="412"/>
      <c r="E41" s="404"/>
      <c r="F41" s="405"/>
      <c r="G41" s="405"/>
      <c r="H41" s="405"/>
      <c r="I41" s="406"/>
      <c r="J41" s="364"/>
      <c r="K41" s="365"/>
      <c r="L41" s="365"/>
      <c r="M41" s="365"/>
      <c r="N41" s="365"/>
      <c r="O41" s="366"/>
      <c r="P41" s="364"/>
      <c r="Q41" s="365"/>
      <c r="R41" s="365"/>
      <c r="S41" s="365"/>
      <c r="T41" s="365"/>
      <c r="U41" s="366"/>
      <c r="V41" s="373"/>
      <c r="W41" s="374"/>
      <c r="X41" s="374"/>
      <c r="Y41" s="374"/>
      <c r="Z41" s="374"/>
      <c r="AA41" s="375"/>
      <c r="AB41" s="391"/>
      <c r="AC41" s="392"/>
      <c r="AD41" s="392"/>
      <c r="AE41" s="392"/>
      <c r="AF41" s="392"/>
      <c r="AG41" s="393"/>
      <c r="AH41" s="382"/>
      <c r="AI41" s="383"/>
      <c r="AJ41" s="383"/>
      <c r="AK41" s="383"/>
      <c r="AL41" s="383"/>
      <c r="AM41" s="384"/>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97"/>
      <c r="BQ41" s="97"/>
      <c r="BR41" s="97"/>
      <c r="BS41" s="97"/>
      <c r="BT41" s="97"/>
      <c r="BU41" s="97"/>
      <c r="BV41" s="97"/>
      <c r="BW41" s="97"/>
      <c r="BX41" s="97"/>
      <c r="BY41" s="97"/>
      <c r="BZ41" s="97"/>
      <c r="CA41" s="97"/>
      <c r="CB41" s="97"/>
    </row>
    <row r="42" spans="1:80">
      <c r="A42" s="97"/>
      <c r="B42" s="411"/>
      <c r="C42" s="411"/>
      <c r="D42" s="412"/>
      <c r="E42" s="404"/>
      <c r="F42" s="405"/>
      <c r="G42" s="405"/>
      <c r="H42" s="405"/>
      <c r="I42" s="406"/>
      <c r="J42" s="364" t="str">
        <f ca="1">IF(AND('Mapa final'!$H$48="Muy Baja",'Mapa final'!$L$48="Leve"),CONCATENATE("R",'Mapa final'!$A$48),"")</f>
        <v/>
      </c>
      <c r="K42" s="365"/>
      <c r="L42" s="365" t="str">
        <f ca="1">IF(AND('Mapa final'!$H$54="Muy Baja",'Mapa final'!$L$54="Leve"),CONCATENATE("R",'Mapa final'!$A$54),"")</f>
        <v/>
      </c>
      <c r="M42" s="365"/>
      <c r="N42" s="365" t="str">
        <f ca="1">IF(AND('Mapa final'!$H$60="Muy Baja",'Mapa final'!$L$60="Leve"),CONCATENATE("R",'Mapa final'!$A$60),"")</f>
        <v/>
      </c>
      <c r="O42" s="366"/>
      <c r="P42" s="364" t="str">
        <f ca="1">IF(AND('Mapa final'!$H$48="Muy Baja",'Mapa final'!$L$48="Menor"),CONCATENATE("R",'Mapa final'!$A$48),"")</f>
        <v/>
      </c>
      <c r="Q42" s="365"/>
      <c r="R42" s="365" t="str">
        <f ca="1">IF(AND('Mapa final'!$H$54="Muy Baja",'Mapa final'!$L$54="Menor"),CONCATENATE("R",'Mapa final'!$A$54),"")</f>
        <v/>
      </c>
      <c r="S42" s="365"/>
      <c r="T42" s="365" t="str">
        <f ca="1">IF(AND('Mapa final'!$H$60="Muy Baja",'Mapa final'!$L$60="Menor"),CONCATENATE("R",'Mapa final'!$A$60),"")</f>
        <v/>
      </c>
      <c r="U42" s="366"/>
      <c r="V42" s="373" t="str">
        <f ca="1">IF(AND('Mapa final'!$H$48="Muy Baja",'Mapa final'!$L$48="Moderado"),CONCATENATE("R",'Mapa final'!$A$48),"")</f>
        <v/>
      </c>
      <c r="W42" s="374"/>
      <c r="X42" s="374" t="str">
        <f ca="1">IF(AND('Mapa final'!$H$54="Muy Baja",'Mapa final'!$L$54="Moderado"),CONCATENATE("R",'Mapa final'!$A$54),"")</f>
        <v/>
      </c>
      <c r="Y42" s="374"/>
      <c r="Z42" s="374" t="str">
        <f ca="1">IF(AND('Mapa final'!$H$60="Muy Baja",'Mapa final'!$L$60="Moderado"),CONCATENATE("R",'Mapa final'!$A$60),"")</f>
        <v/>
      </c>
      <c r="AA42" s="375"/>
      <c r="AB42" s="391" t="str">
        <f ca="1">IF(AND('Mapa final'!$H$48="Muy Baja",'Mapa final'!$L$48="Mayor"),CONCATENATE("R",'Mapa final'!$A$48),"")</f>
        <v/>
      </c>
      <c r="AC42" s="392"/>
      <c r="AD42" s="392" t="str">
        <f ca="1">IF(AND('Mapa final'!$H$54="Muy Baja",'Mapa final'!$L$54="Mayor"),CONCATENATE("R",'Mapa final'!$A$54),"")</f>
        <v/>
      </c>
      <c r="AE42" s="392"/>
      <c r="AF42" s="392" t="str">
        <f ca="1">IF(AND('Mapa final'!$H$60="Muy Baja",'Mapa final'!$L$60="Mayor"),CONCATENATE("R",'Mapa final'!$A$60),"")</f>
        <v/>
      </c>
      <c r="AG42" s="393"/>
      <c r="AH42" s="382" t="str">
        <f ca="1">IF(AND('Mapa final'!$H$48="Muy Baja",'Mapa final'!$L$48="Catastrófico"),CONCATENATE("R",'Mapa final'!$A$48),"")</f>
        <v/>
      </c>
      <c r="AI42" s="383"/>
      <c r="AJ42" s="383" t="str">
        <f ca="1">IF(AND('Mapa final'!$H$54="Muy Baja",'Mapa final'!$L$54="Catastrófico"),CONCATENATE("R",'Mapa final'!$A$54),"")</f>
        <v/>
      </c>
      <c r="AK42" s="383"/>
      <c r="AL42" s="383" t="str">
        <f ca="1">IF(AND('Mapa final'!$H$60="Muy Baja",'Mapa final'!$L$60="Catastrófico"),CONCATENATE("R",'Mapa final'!$A$60),"")</f>
        <v/>
      </c>
      <c r="AM42" s="384"/>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c r="BQ42" s="97"/>
      <c r="BR42" s="97"/>
      <c r="BS42" s="97"/>
      <c r="BT42" s="97"/>
      <c r="BU42" s="97"/>
      <c r="BV42" s="97"/>
      <c r="BW42" s="97"/>
      <c r="BX42" s="97"/>
      <c r="BY42" s="97"/>
      <c r="BZ42" s="97"/>
      <c r="CA42" s="97"/>
      <c r="CB42" s="97"/>
    </row>
    <row r="43" spans="1:80">
      <c r="A43" s="97"/>
      <c r="B43" s="411"/>
      <c r="C43" s="411"/>
      <c r="D43" s="412"/>
      <c r="E43" s="404"/>
      <c r="F43" s="405"/>
      <c r="G43" s="405"/>
      <c r="H43" s="405"/>
      <c r="I43" s="406"/>
      <c r="J43" s="364"/>
      <c r="K43" s="365"/>
      <c r="L43" s="365"/>
      <c r="M43" s="365"/>
      <c r="N43" s="365"/>
      <c r="O43" s="366"/>
      <c r="P43" s="364"/>
      <c r="Q43" s="365"/>
      <c r="R43" s="365"/>
      <c r="S43" s="365"/>
      <c r="T43" s="365"/>
      <c r="U43" s="366"/>
      <c r="V43" s="373"/>
      <c r="W43" s="374"/>
      <c r="X43" s="374"/>
      <c r="Y43" s="374"/>
      <c r="Z43" s="374"/>
      <c r="AA43" s="375"/>
      <c r="AB43" s="391"/>
      <c r="AC43" s="392"/>
      <c r="AD43" s="392"/>
      <c r="AE43" s="392"/>
      <c r="AF43" s="392"/>
      <c r="AG43" s="393"/>
      <c r="AH43" s="382"/>
      <c r="AI43" s="383"/>
      <c r="AJ43" s="383"/>
      <c r="AK43" s="383"/>
      <c r="AL43" s="383"/>
      <c r="AM43" s="384"/>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7"/>
      <c r="BR43" s="97"/>
      <c r="BS43" s="97"/>
      <c r="BT43" s="97"/>
      <c r="BU43" s="97"/>
      <c r="BV43" s="97"/>
      <c r="BW43" s="97"/>
      <c r="BX43" s="97"/>
      <c r="BY43" s="97"/>
      <c r="BZ43" s="97"/>
      <c r="CA43" s="97"/>
      <c r="CB43" s="97"/>
    </row>
    <row r="44" spans="1:80">
      <c r="A44" s="97"/>
      <c r="B44" s="411"/>
      <c r="C44" s="411"/>
      <c r="D44" s="412"/>
      <c r="E44" s="404"/>
      <c r="F44" s="405"/>
      <c r="G44" s="405"/>
      <c r="H44" s="405"/>
      <c r="I44" s="406"/>
      <c r="J44" s="364" t="str">
        <f ca="1">IF(AND('Mapa final'!$H$66="Muy Baja",'Mapa final'!$L$66="Leve"),CONCATENATE("R",'Mapa final'!$A$66),"")</f>
        <v/>
      </c>
      <c r="K44" s="365"/>
      <c r="L44" s="365" t="str">
        <f>IF(AND('Mapa final'!$H$72="Muy Baja",'Mapa final'!$L$72="Leve"),CONCATENATE("R",'Mapa final'!$A$72),"")</f>
        <v/>
      </c>
      <c r="M44" s="365"/>
      <c r="N44" s="365" t="str">
        <f>IF(AND('Mapa final'!$H$79="Muy Baja",'Mapa final'!$L$79="Leve"),CONCATENATE("R",'Mapa final'!$A$79),"")</f>
        <v/>
      </c>
      <c r="O44" s="366"/>
      <c r="P44" s="364" t="str">
        <f ca="1">IF(AND('Mapa final'!$H$66="Muy Baja",'Mapa final'!$L$66="Menor"),CONCATENATE("R",'Mapa final'!$A$66),"")</f>
        <v/>
      </c>
      <c r="Q44" s="365"/>
      <c r="R44" s="365" t="str">
        <f>IF(AND('Mapa final'!$H$72="Muy Baja",'Mapa final'!$L$72="Menor"),CONCATENATE("R",'Mapa final'!$A$72),"")</f>
        <v/>
      </c>
      <c r="S44" s="365"/>
      <c r="T44" s="365" t="str">
        <f>IF(AND('Mapa final'!$H$79="Muy Baja",'Mapa final'!$L$79="Menor"),CONCATENATE("R",'Mapa final'!$A$79),"")</f>
        <v/>
      </c>
      <c r="U44" s="366"/>
      <c r="V44" s="373" t="str">
        <f ca="1">IF(AND('Mapa final'!$H$66="Muy Baja",'Mapa final'!$L$66="Moderado"),CONCATENATE("R",'Mapa final'!$A$66),"")</f>
        <v/>
      </c>
      <c r="W44" s="374"/>
      <c r="X44" s="374" t="str">
        <f>IF(AND('Mapa final'!$H$72="Muy Baja",'Mapa final'!$L$72="Moderado"),CONCATENATE("R",'Mapa final'!$A$72),"")</f>
        <v/>
      </c>
      <c r="Y44" s="374"/>
      <c r="Z44" s="374" t="str">
        <f>IF(AND('Mapa final'!$H$79="Muy Baja",'Mapa final'!$L$79="Moderado"),CONCATENATE("R",'Mapa final'!$A$79),"")</f>
        <v/>
      </c>
      <c r="AA44" s="375"/>
      <c r="AB44" s="391" t="str">
        <f ca="1">IF(AND('Mapa final'!$H$66="Muy Baja",'Mapa final'!$L$66="Mayor"),CONCATENATE("R",'Mapa final'!$A$66),"")</f>
        <v/>
      </c>
      <c r="AC44" s="392"/>
      <c r="AD44" s="392" t="str">
        <f>IF(AND('Mapa final'!$H$72="Muy Baja",'Mapa final'!$L$72="Mayor"),CONCATENATE("R",'Mapa final'!$A$72),"")</f>
        <v/>
      </c>
      <c r="AE44" s="392"/>
      <c r="AF44" s="392" t="str">
        <f>IF(AND('Mapa final'!$H$79="Muy Baja",'Mapa final'!$L$79="Mayor"),CONCATENATE("R",'Mapa final'!$A$79),"")</f>
        <v/>
      </c>
      <c r="AG44" s="393"/>
      <c r="AH44" s="382" t="str">
        <f ca="1">IF(AND('Mapa final'!$H$66="Muy Baja",'Mapa final'!$L$66="Catastrófico"),CONCATENATE("R",'Mapa final'!$A$66),"")</f>
        <v/>
      </c>
      <c r="AI44" s="383"/>
      <c r="AJ44" s="383" t="str">
        <f>IF(AND('Mapa final'!$H$72="Muy Baja",'Mapa final'!$L$72="Catastrófico"),CONCATENATE("R",'Mapa final'!$A$72),"")</f>
        <v/>
      </c>
      <c r="AK44" s="383"/>
      <c r="AL44" s="383" t="str">
        <f>IF(AND('Mapa final'!$H$79="Muy Baja",'Mapa final'!$L$79="Catastrófico"),CONCATENATE("R",'Mapa final'!$A$79),"")</f>
        <v/>
      </c>
      <c r="AM44" s="384"/>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7"/>
      <c r="BR44" s="97"/>
      <c r="BS44" s="97"/>
      <c r="BT44" s="97"/>
      <c r="BU44" s="97"/>
      <c r="BV44" s="97"/>
      <c r="BW44" s="97"/>
      <c r="BX44" s="97"/>
      <c r="BY44" s="97"/>
      <c r="BZ44" s="97"/>
      <c r="CA44" s="97"/>
      <c r="CB44" s="97"/>
    </row>
    <row r="45" spans="1:80" ht="15.75" thickBot="1">
      <c r="A45" s="97"/>
      <c r="B45" s="411"/>
      <c r="C45" s="411"/>
      <c r="D45" s="412"/>
      <c r="E45" s="407"/>
      <c r="F45" s="408"/>
      <c r="G45" s="408"/>
      <c r="H45" s="408"/>
      <c r="I45" s="409"/>
      <c r="J45" s="367"/>
      <c r="K45" s="368"/>
      <c r="L45" s="368"/>
      <c r="M45" s="368"/>
      <c r="N45" s="368"/>
      <c r="O45" s="369"/>
      <c r="P45" s="367"/>
      <c r="Q45" s="368"/>
      <c r="R45" s="368"/>
      <c r="S45" s="368"/>
      <c r="T45" s="368"/>
      <c r="U45" s="369"/>
      <c r="V45" s="376"/>
      <c r="W45" s="377"/>
      <c r="X45" s="377"/>
      <c r="Y45" s="377"/>
      <c r="Z45" s="377"/>
      <c r="AA45" s="378"/>
      <c r="AB45" s="394"/>
      <c r="AC45" s="395"/>
      <c r="AD45" s="395"/>
      <c r="AE45" s="395"/>
      <c r="AF45" s="395"/>
      <c r="AG45" s="396"/>
      <c r="AH45" s="385"/>
      <c r="AI45" s="386"/>
      <c r="AJ45" s="386"/>
      <c r="AK45" s="386"/>
      <c r="AL45" s="386"/>
      <c r="AM45" s="387"/>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7"/>
      <c r="BR45" s="97"/>
      <c r="BS45" s="97"/>
      <c r="BT45" s="97"/>
      <c r="BU45" s="97"/>
      <c r="BV45" s="97"/>
      <c r="BW45" s="97"/>
      <c r="BX45" s="97"/>
      <c r="BY45" s="97"/>
      <c r="BZ45" s="97"/>
      <c r="CA45" s="97"/>
      <c r="CB45" s="97"/>
    </row>
    <row r="46" spans="1:80">
      <c r="A46" s="97"/>
      <c r="B46" s="97"/>
      <c r="C46" s="97"/>
      <c r="D46" s="97"/>
      <c r="E46" s="97"/>
      <c r="F46" s="97"/>
      <c r="G46" s="97"/>
      <c r="H46" s="97"/>
      <c r="I46" s="97"/>
      <c r="J46" s="401" t="s">
        <v>112</v>
      </c>
      <c r="K46" s="402"/>
      <c r="L46" s="402"/>
      <c r="M46" s="402"/>
      <c r="N46" s="402"/>
      <c r="O46" s="403"/>
      <c r="P46" s="401" t="s">
        <v>111</v>
      </c>
      <c r="Q46" s="402"/>
      <c r="R46" s="402"/>
      <c r="S46" s="402"/>
      <c r="T46" s="402"/>
      <c r="U46" s="403"/>
      <c r="V46" s="401" t="s">
        <v>110</v>
      </c>
      <c r="W46" s="402"/>
      <c r="X46" s="402"/>
      <c r="Y46" s="402"/>
      <c r="Z46" s="402"/>
      <c r="AA46" s="403"/>
      <c r="AB46" s="401" t="s">
        <v>109</v>
      </c>
      <c r="AC46" s="410"/>
      <c r="AD46" s="402"/>
      <c r="AE46" s="402"/>
      <c r="AF46" s="402"/>
      <c r="AG46" s="403"/>
      <c r="AH46" s="401" t="s">
        <v>108</v>
      </c>
      <c r="AI46" s="402"/>
      <c r="AJ46" s="402"/>
      <c r="AK46" s="402"/>
      <c r="AL46" s="402"/>
      <c r="AM46" s="403"/>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97"/>
      <c r="BT46" s="97"/>
      <c r="BU46" s="97"/>
      <c r="BV46" s="97"/>
      <c r="BW46" s="97"/>
      <c r="BX46" s="97"/>
      <c r="BY46" s="97"/>
      <c r="BZ46" s="97"/>
      <c r="CA46" s="97"/>
      <c r="CB46" s="97"/>
    </row>
    <row r="47" spans="1:80">
      <c r="A47" s="97"/>
      <c r="B47" s="97"/>
      <c r="C47" s="97"/>
      <c r="D47" s="97"/>
      <c r="E47" s="97"/>
      <c r="F47" s="97"/>
      <c r="G47" s="97"/>
      <c r="H47" s="97"/>
      <c r="I47" s="97"/>
      <c r="J47" s="404"/>
      <c r="K47" s="405"/>
      <c r="L47" s="405"/>
      <c r="M47" s="405"/>
      <c r="N47" s="405"/>
      <c r="O47" s="406"/>
      <c r="P47" s="404"/>
      <c r="Q47" s="405"/>
      <c r="R47" s="405"/>
      <c r="S47" s="405"/>
      <c r="T47" s="405"/>
      <c r="U47" s="406"/>
      <c r="V47" s="404"/>
      <c r="W47" s="405"/>
      <c r="X47" s="405"/>
      <c r="Y47" s="405"/>
      <c r="Z47" s="405"/>
      <c r="AA47" s="406"/>
      <c r="AB47" s="404"/>
      <c r="AC47" s="405"/>
      <c r="AD47" s="405"/>
      <c r="AE47" s="405"/>
      <c r="AF47" s="405"/>
      <c r="AG47" s="406"/>
      <c r="AH47" s="404"/>
      <c r="AI47" s="405"/>
      <c r="AJ47" s="405"/>
      <c r="AK47" s="405"/>
      <c r="AL47" s="405"/>
      <c r="AM47" s="406"/>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7"/>
      <c r="BR47" s="97"/>
      <c r="BS47" s="97"/>
      <c r="BT47" s="97"/>
      <c r="BU47" s="97"/>
      <c r="BV47" s="97"/>
      <c r="BW47" s="97"/>
      <c r="BX47" s="97"/>
      <c r="BY47" s="97"/>
      <c r="BZ47" s="97"/>
      <c r="CA47" s="97"/>
      <c r="CB47" s="97"/>
    </row>
    <row r="48" spans="1:80">
      <c r="A48" s="97"/>
      <c r="B48" s="97"/>
      <c r="C48" s="97"/>
      <c r="D48" s="97"/>
      <c r="E48" s="97"/>
      <c r="F48" s="97"/>
      <c r="G48" s="97"/>
      <c r="H48" s="97"/>
      <c r="I48" s="97"/>
      <c r="J48" s="404"/>
      <c r="K48" s="405"/>
      <c r="L48" s="405"/>
      <c r="M48" s="405"/>
      <c r="N48" s="405"/>
      <c r="O48" s="406"/>
      <c r="P48" s="404"/>
      <c r="Q48" s="405"/>
      <c r="R48" s="405"/>
      <c r="S48" s="405"/>
      <c r="T48" s="405"/>
      <c r="U48" s="406"/>
      <c r="V48" s="404"/>
      <c r="W48" s="405"/>
      <c r="X48" s="405"/>
      <c r="Y48" s="405"/>
      <c r="Z48" s="405"/>
      <c r="AA48" s="406"/>
      <c r="AB48" s="404"/>
      <c r="AC48" s="405"/>
      <c r="AD48" s="405"/>
      <c r="AE48" s="405"/>
      <c r="AF48" s="405"/>
      <c r="AG48" s="406"/>
      <c r="AH48" s="404"/>
      <c r="AI48" s="405"/>
      <c r="AJ48" s="405"/>
      <c r="AK48" s="405"/>
      <c r="AL48" s="405"/>
      <c r="AM48" s="406"/>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97"/>
      <c r="BS48" s="97"/>
      <c r="BT48" s="97"/>
      <c r="BU48" s="97"/>
      <c r="BV48" s="97"/>
      <c r="BW48" s="97"/>
      <c r="BX48" s="97"/>
      <c r="BY48" s="97"/>
      <c r="BZ48" s="97"/>
      <c r="CA48" s="97"/>
      <c r="CB48" s="97"/>
    </row>
    <row r="49" spans="1:80">
      <c r="A49" s="97"/>
      <c r="B49" s="97"/>
      <c r="C49" s="97"/>
      <c r="D49" s="97"/>
      <c r="E49" s="97"/>
      <c r="F49" s="97"/>
      <c r="G49" s="97"/>
      <c r="H49" s="97"/>
      <c r="I49" s="97"/>
      <c r="J49" s="404"/>
      <c r="K49" s="405"/>
      <c r="L49" s="405"/>
      <c r="M49" s="405"/>
      <c r="N49" s="405"/>
      <c r="O49" s="406"/>
      <c r="P49" s="404"/>
      <c r="Q49" s="405"/>
      <c r="R49" s="405"/>
      <c r="S49" s="405"/>
      <c r="T49" s="405"/>
      <c r="U49" s="406"/>
      <c r="V49" s="404"/>
      <c r="W49" s="405"/>
      <c r="X49" s="405"/>
      <c r="Y49" s="405"/>
      <c r="Z49" s="405"/>
      <c r="AA49" s="406"/>
      <c r="AB49" s="404"/>
      <c r="AC49" s="405"/>
      <c r="AD49" s="405"/>
      <c r="AE49" s="405"/>
      <c r="AF49" s="405"/>
      <c r="AG49" s="406"/>
      <c r="AH49" s="404"/>
      <c r="AI49" s="405"/>
      <c r="AJ49" s="405"/>
      <c r="AK49" s="405"/>
      <c r="AL49" s="405"/>
      <c r="AM49" s="406"/>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row>
    <row r="50" spans="1:80">
      <c r="A50" s="97"/>
      <c r="B50" s="97"/>
      <c r="C50" s="97"/>
      <c r="D50" s="97"/>
      <c r="E50" s="97"/>
      <c r="F50" s="97"/>
      <c r="G50" s="97"/>
      <c r="H50" s="97"/>
      <c r="I50" s="97"/>
      <c r="J50" s="404"/>
      <c r="K50" s="405"/>
      <c r="L50" s="405"/>
      <c r="M50" s="405"/>
      <c r="N50" s="405"/>
      <c r="O50" s="406"/>
      <c r="P50" s="404"/>
      <c r="Q50" s="405"/>
      <c r="R50" s="405"/>
      <c r="S50" s="405"/>
      <c r="T50" s="405"/>
      <c r="U50" s="406"/>
      <c r="V50" s="404"/>
      <c r="W50" s="405"/>
      <c r="X50" s="405"/>
      <c r="Y50" s="405"/>
      <c r="Z50" s="405"/>
      <c r="AA50" s="406"/>
      <c r="AB50" s="404"/>
      <c r="AC50" s="405"/>
      <c r="AD50" s="405"/>
      <c r="AE50" s="405"/>
      <c r="AF50" s="405"/>
      <c r="AG50" s="406"/>
      <c r="AH50" s="404"/>
      <c r="AI50" s="405"/>
      <c r="AJ50" s="405"/>
      <c r="AK50" s="405"/>
      <c r="AL50" s="405"/>
      <c r="AM50" s="406"/>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7"/>
      <c r="BR50" s="97"/>
      <c r="BS50" s="97"/>
      <c r="BT50" s="97"/>
      <c r="BU50" s="97"/>
      <c r="BV50" s="97"/>
      <c r="BW50" s="97"/>
      <c r="BX50" s="97"/>
      <c r="BY50" s="97"/>
      <c r="BZ50" s="97"/>
      <c r="CA50" s="97"/>
      <c r="CB50" s="97"/>
    </row>
    <row r="51" spans="1:80" ht="15.75" thickBot="1">
      <c r="A51" s="97"/>
      <c r="B51" s="97"/>
      <c r="C51" s="97"/>
      <c r="D51" s="97"/>
      <c r="E51" s="97"/>
      <c r="F51" s="97"/>
      <c r="G51" s="97"/>
      <c r="H51" s="97"/>
      <c r="I51" s="97"/>
      <c r="J51" s="407"/>
      <c r="K51" s="408"/>
      <c r="L51" s="408"/>
      <c r="M51" s="408"/>
      <c r="N51" s="408"/>
      <c r="O51" s="409"/>
      <c r="P51" s="407"/>
      <c r="Q51" s="408"/>
      <c r="R51" s="408"/>
      <c r="S51" s="408"/>
      <c r="T51" s="408"/>
      <c r="U51" s="409"/>
      <c r="V51" s="407"/>
      <c r="W51" s="408"/>
      <c r="X51" s="408"/>
      <c r="Y51" s="408"/>
      <c r="Z51" s="408"/>
      <c r="AA51" s="409"/>
      <c r="AB51" s="407"/>
      <c r="AC51" s="408"/>
      <c r="AD51" s="408"/>
      <c r="AE51" s="408"/>
      <c r="AF51" s="408"/>
      <c r="AG51" s="409"/>
      <c r="AH51" s="407"/>
      <c r="AI51" s="408"/>
      <c r="AJ51" s="408"/>
      <c r="AK51" s="408"/>
      <c r="AL51" s="408"/>
      <c r="AM51" s="409"/>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7"/>
      <c r="BR51" s="97"/>
      <c r="BS51" s="97"/>
      <c r="BT51" s="97"/>
      <c r="BU51" s="97"/>
      <c r="BV51" s="97"/>
      <c r="BW51" s="97"/>
      <c r="BX51" s="97"/>
      <c r="BY51" s="97"/>
      <c r="BZ51" s="97"/>
      <c r="CA51" s="97"/>
      <c r="CB51" s="97"/>
    </row>
    <row r="52" spans="1:80">
      <c r="A52" s="97"/>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7"/>
      <c r="BR52" s="97"/>
      <c r="BS52" s="97"/>
      <c r="BT52" s="97"/>
      <c r="BU52" s="97"/>
      <c r="BV52" s="97"/>
      <c r="BW52" s="97"/>
      <c r="BX52" s="97"/>
      <c r="BY52" s="97"/>
      <c r="BZ52" s="97"/>
      <c r="CA52" s="97"/>
      <c r="CB52" s="97"/>
    </row>
    <row r="53" spans="1:80" ht="15" customHeight="1">
      <c r="A53" s="97"/>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97"/>
      <c r="AV53" s="97"/>
      <c r="AW53" s="97"/>
      <c r="AX53" s="97"/>
      <c r="AY53" s="97"/>
      <c r="AZ53" s="97"/>
      <c r="BA53" s="97"/>
      <c r="BB53" s="97"/>
      <c r="BC53" s="97"/>
      <c r="BD53" s="97"/>
      <c r="BE53" s="97"/>
      <c r="BF53" s="97"/>
      <c r="BG53" s="97"/>
      <c r="BH53" s="97"/>
      <c r="BI53" s="97"/>
      <c r="BJ53" s="97"/>
      <c r="BK53" s="97"/>
      <c r="BL53" s="97"/>
      <c r="BM53" s="97"/>
      <c r="BN53" s="97"/>
      <c r="BO53" s="97"/>
      <c r="BP53" s="97"/>
      <c r="BQ53" s="97"/>
      <c r="BR53" s="97"/>
      <c r="BS53" s="97"/>
      <c r="BT53" s="97"/>
      <c r="BU53" s="97"/>
      <c r="BV53" s="97"/>
      <c r="BW53" s="97"/>
      <c r="BX53" s="97"/>
      <c r="BY53" s="97"/>
      <c r="BZ53" s="97"/>
      <c r="CA53" s="97"/>
      <c r="CB53" s="97"/>
    </row>
    <row r="54" spans="1:80" ht="15" customHeight="1">
      <c r="A54" s="97"/>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97"/>
      <c r="BS54" s="97"/>
      <c r="BT54" s="97"/>
      <c r="BU54" s="97"/>
      <c r="BV54" s="97"/>
      <c r="BW54" s="97"/>
      <c r="BX54" s="97"/>
      <c r="BY54" s="97"/>
      <c r="BZ54" s="97"/>
      <c r="CA54" s="97"/>
      <c r="CB54" s="97"/>
    </row>
    <row r="55" spans="1:80">
      <c r="A55" s="97"/>
      <c r="B55" s="97"/>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7"/>
      <c r="BV55" s="97"/>
      <c r="BW55" s="97"/>
      <c r="BX55" s="97"/>
      <c r="BY55" s="97"/>
      <c r="BZ55" s="97"/>
      <c r="CA55" s="97"/>
      <c r="CB55" s="97"/>
    </row>
    <row r="56" spans="1:80">
      <c r="A56" s="97"/>
      <c r="B56" s="97"/>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7"/>
      <c r="BR56" s="97"/>
      <c r="BS56" s="97"/>
      <c r="BT56" s="97"/>
      <c r="BU56" s="97"/>
      <c r="BV56" s="97"/>
      <c r="BW56" s="97"/>
      <c r="BX56" s="97"/>
      <c r="BY56" s="97"/>
      <c r="BZ56" s="97"/>
      <c r="CA56" s="97"/>
      <c r="CB56" s="97"/>
    </row>
    <row r="57" spans="1:80">
      <c r="A57" s="97"/>
      <c r="B57" s="97"/>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7"/>
      <c r="BR57" s="97"/>
      <c r="BS57" s="97"/>
      <c r="BT57" s="97"/>
      <c r="BU57" s="97"/>
      <c r="BV57" s="97"/>
      <c r="BW57" s="97"/>
      <c r="BX57" s="97"/>
      <c r="BY57" s="97"/>
      <c r="BZ57" s="97"/>
      <c r="CA57" s="97"/>
      <c r="CB57" s="97"/>
    </row>
    <row r="58" spans="1:80">
      <c r="A58" s="97"/>
      <c r="B58" s="97"/>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7"/>
      <c r="BR58" s="97"/>
      <c r="BS58" s="97"/>
      <c r="BT58" s="97"/>
      <c r="BU58" s="97"/>
      <c r="BV58" s="97"/>
      <c r="BW58" s="97"/>
      <c r="BX58" s="97"/>
      <c r="BY58" s="97"/>
      <c r="BZ58" s="97"/>
      <c r="CA58" s="97"/>
      <c r="CB58" s="97"/>
    </row>
    <row r="59" spans="1:80">
      <c r="A59" s="97"/>
      <c r="B59" s="97"/>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7"/>
      <c r="BR59" s="97"/>
      <c r="BS59" s="97"/>
      <c r="BT59" s="97"/>
      <c r="BU59" s="97"/>
      <c r="BV59" s="97"/>
      <c r="BW59" s="97"/>
      <c r="BX59" s="97"/>
      <c r="BY59" s="97"/>
      <c r="BZ59" s="97"/>
      <c r="CA59" s="97"/>
      <c r="CB59" s="97"/>
    </row>
    <row r="60" spans="1:80">
      <c r="A60" s="97"/>
      <c r="B60" s="97"/>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row>
    <row r="61" spans="1:80">
      <c r="A61" s="97"/>
      <c r="B61" s="97"/>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row>
    <row r="62" spans="1:80">
      <c r="A62" s="97"/>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c r="BB62" s="97"/>
      <c r="BC62" s="97"/>
      <c r="BD62" s="97"/>
      <c r="BE62" s="97"/>
      <c r="BF62" s="97"/>
      <c r="BG62" s="97"/>
      <c r="BH62" s="97"/>
      <c r="BI62" s="97"/>
      <c r="BJ62" s="97"/>
      <c r="BK62" s="97"/>
      <c r="BL62" s="97"/>
      <c r="BM62" s="97"/>
      <c r="BN62" s="97"/>
      <c r="BO62" s="97"/>
      <c r="BP62" s="97"/>
      <c r="BQ62" s="97"/>
      <c r="BR62" s="97"/>
      <c r="BS62" s="97"/>
      <c r="BT62" s="97"/>
      <c r="BU62" s="97"/>
      <c r="BV62" s="97"/>
      <c r="BW62" s="97"/>
      <c r="BX62" s="97"/>
      <c r="BY62" s="97"/>
      <c r="BZ62" s="97"/>
      <c r="CA62" s="97"/>
      <c r="CB62" s="97"/>
    </row>
    <row r="63" spans="1:80">
      <c r="A63" s="97"/>
      <c r="B63" s="97"/>
      <c r="C63" s="97"/>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7"/>
      <c r="BR63" s="97"/>
      <c r="BS63" s="97"/>
      <c r="BT63" s="97"/>
      <c r="BU63" s="97"/>
      <c r="BV63" s="97"/>
      <c r="BW63" s="97"/>
      <c r="BX63" s="97"/>
      <c r="BY63" s="97"/>
      <c r="BZ63" s="97"/>
      <c r="CA63" s="97"/>
      <c r="CB63" s="97"/>
    </row>
    <row r="64" spans="1:80">
      <c r="A64" s="97"/>
      <c r="B64" s="97"/>
      <c r="C64" s="97"/>
      <c r="D64" s="97"/>
      <c r="E64" s="97"/>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7"/>
      <c r="BR64" s="97"/>
      <c r="BS64" s="97"/>
      <c r="BT64" s="97"/>
      <c r="BU64" s="97"/>
      <c r="BV64" s="97"/>
      <c r="BW64" s="97"/>
      <c r="BX64" s="97"/>
      <c r="BY64" s="97"/>
      <c r="BZ64" s="97"/>
      <c r="CA64" s="97"/>
      <c r="CB64" s="97"/>
    </row>
    <row r="65" spans="1:80">
      <c r="A65" s="97"/>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row>
    <row r="66" spans="1:80">
      <c r="A66" s="97"/>
      <c r="B66" s="97"/>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BM66" s="97"/>
      <c r="BN66" s="97"/>
      <c r="BO66" s="97"/>
      <c r="BP66" s="97"/>
      <c r="BQ66" s="97"/>
      <c r="BR66" s="97"/>
      <c r="BS66" s="97"/>
      <c r="BT66" s="97"/>
      <c r="BU66" s="97"/>
      <c r="BV66" s="97"/>
      <c r="BW66" s="97"/>
      <c r="BX66" s="97"/>
      <c r="BY66" s="97"/>
      <c r="BZ66" s="97"/>
      <c r="CA66" s="97"/>
      <c r="CB66" s="97"/>
    </row>
    <row r="67" spans="1:80">
      <c r="A67" s="97"/>
      <c r="B67" s="97"/>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c r="BM67" s="97"/>
      <c r="BN67" s="97"/>
      <c r="BO67" s="97"/>
      <c r="BP67" s="97"/>
      <c r="BQ67" s="97"/>
      <c r="BR67" s="97"/>
      <c r="BS67" s="97"/>
      <c r="BT67" s="97"/>
      <c r="BU67" s="97"/>
      <c r="BV67" s="97"/>
      <c r="BW67" s="97"/>
      <c r="BX67" s="97"/>
      <c r="BY67" s="97"/>
      <c r="BZ67" s="97"/>
      <c r="CA67" s="97"/>
      <c r="CB67" s="97"/>
    </row>
    <row r="68" spans="1:80">
      <c r="A68" s="97"/>
      <c r="B68" s="97"/>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c r="BM68" s="97"/>
      <c r="BN68" s="97"/>
      <c r="BO68" s="97"/>
      <c r="BP68" s="97"/>
      <c r="BQ68" s="97"/>
      <c r="BR68" s="97"/>
      <c r="BS68" s="97"/>
      <c r="BT68" s="97"/>
      <c r="BU68" s="97"/>
      <c r="BV68" s="97"/>
      <c r="BW68" s="97"/>
      <c r="BX68" s="97"/>
      <c r="BY68" s="97"/>
      <c r="BZ68" s="97"/>
      <c r="CA68" s="97"/>
      <c r="CB68" s="97"/>
    </row>
    <row r="69" spans="1:80">
      <c r="A69" s="97"/>
      <c r="B69" s="97"/>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7"/>
      <c r="BR69" s="97"/>
      <c r="BS69" s="97"/>
      <c r="BT69" s="97"/>
      <c r="BU69" s="97"/>
      <c r="BV69" s="97"/>
      <c r="BW69" s="97"/>
      <c r="BX69" s="97"/>
      <c r="BY69" s="97"/>
      <c r="BZ69" s="97"/>
      <c r="CA69" s="97"/>
      <c r="CB69" s="97"/>
    </row>
    <row r="70" spans="1:80">
      <c r="A70" s="97"/>
      <c r="B70" s="97"/>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7"/>
      <c r="BR70" s="97"/>
      <c r="BS70" s="97"/>
      <c r="BT70" s="97"/>
      <c r="BU70" s="97"/>
      <c r="BV70" s="97"/>
      <c r="BW70" s="97"/>
      <c r="BX70" s="97"/>
      <c r="BY70" s="97"/>
      <c r="BZ70" s="97"/>
      <c r="CA70" s="97"/>
      <c r="CB70" s="97"/>
    </row>
    <row r="71" spans="1:80">
      <c r="A71" s="97"/>
      <c r="B71" s="97"/>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7"/>
      <c r="BR71" s="97"/>
      <c r="BS71" s="97"/>
      <c r="BT71" s="97"/>
      <c r="BU71" s="97"/>
      <c r="BV71" s="97"/>
      <c r="BW71" s="97"/>
      <c r="BX71" s="97"/>
      <c r="BY71" s="97"/>
      <c r="BZ71" s="97"/>
      <c r="CA71" s="97"/>
      <c r="CB71" s="97"/>
    </row>
    <row r="72" spans="1:80">
      <c r="A72" s="97"/>
      <c r="B72" s="97"/>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c r="BM72" s="97"/>
      <c r="BN72" s="97"/>
      <c r="BO72" s="97"/>
      <c r="BP72" s="97"/>
      <c r="BQ72" s="97"/>
      <c r="BR72" s="97"/>
      <c r="BS72" s="97"/>
      <c r="BT72" s="97"/>
      <c r="BU72" s="97"/>
      <c r="BV72" s="97"/>
      <c r="BW72" s="97"/>
      <c r="BX72" s="97"/>
      <c r="BY72" s="97"/>
      <c r="BZ72" s="97"/>
      <c r="CA72" s="97"/>
      <c r="CB72" s="97"/>
    </row>
    <row r="73" spans="1:80">
      <c r="A73" s="97"/>
      <c r="B73" s="97"/>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c r="AY73" s="97"/>
      <c r="AZ73" s="97"/>
      <c r="BA73" s="97"/>
      <c r="BB73" s="97"/>
      <c r="BC73" s="97"/>
      <c r="BD73" s="97"/>
      <c r="BE73" s="97"/>
      <c r="BF73" s="97"/>
      <c r="BG73" s="97"/>
      <c r="BH73" s="97"/>
      <c r="BI73" s="97"/>
      <c r="BJ73" s="97"/>
      <c r="BK73" s="97"/>
      <c r="BL73" s="97"/>
      <c r="BM73" s="97"/>
      <c r="BN73" s="97"/>
      <c r="BO73" s="97"/>
      <c r="BP73" s="97"/>
      <c r="BQ73" s="97"/>
      <c r="BR73" s="97"/>
      <c r="BS73" s="97"/>
      <c r="BT73" s="97"/>
      <c r="BU73" s="97"/>
      <c r="BV73" s="97"/>
      <c r="BW73" s="97"/>
      <c r="BX73" s="97"/>
      <c r="BY73" s="97"/>
      <c r="BZ73" s="97"/>
      <c r="CA73" s="97"/>
      <c r="CB73" s="97"/>
    </row>
    <row r="74" spans="1:80">
      <c r="A74" s="97"/>
      <c r="B74" s="97"/>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c r="AU74" s="97"/>
      <c r="AV74" s="97"/>
      <c r="AW74" s="97"/>
      <c r="AX74" s="97"/>
      <c r="AY74" s="97"/>
      <c r="AZ74" s="97"/>
      <c r="BA74" s="97"/>
      <c r="BB74" s="97"/>
      <c r="BC74" s="97"/>
      <c r="BD74" s="97"/>
      <c r="BE74" s="97"/>
      <c r="BF74" s="97"/>
      <c r="BG74" s="97"/>
      <c r="BH74" s="97"/>
      <c r="BI74" s="97"/>
      <c r="BJ74" s="97"/>
      <c r="BK74" s="97"/>
      <c r="BL74" s="97"/>
      <c r="BM74" s="97"/>
      <c r="BN74" s="97"/>
      <c r="BO74" s="97"/>
      <c r="BP74" s="97"/>
      <c r="BQ74" s="97"/>
      <c r="BR74" s="97"/>
      <c r="BS74" s="97"/>
      <c r="BT74" s="97"/>
      <c r="BU74" s="97"/>
      <c r="BV74" s="97"/>
      <c r="BW74" s="97"/>
      <c r="BX74" s="97"/>
      <c r="BY74" s="97"/>
      <c r="BZ74" s="97"/>
      <c r="CA74" s="97"/>
      <c r="CB74" s="97"/>
    </row>
    <row r="75" spans="1:80">
      <c r="A75" s="97"/>
      <c r="B75" s="97"/>
      <c r="C75" s="97"/>
      <c r="D75" s="97"/>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c r="AU75" s="97"/>
      <c r="AV75" s="97"/>
      <c r="AW75" s="97"/>
      <c r="AX75" s="97"/>
      <c r="AY75" s="97"/>
      <c r="AZ75" s="97"/>
      <c r="BA75" s="97"/>
      <c r="BB75" s="97"/>
      <c r="BC75" s="97"/>
      <c r="BD75" s="97"/>
      <c r="BE75" s="97"/>
      <c r="BF75" s="97"/>
      <c r="BG75" s="97"/>
      <c r="BH75" s="97"/>
      <c r="BI75" s="97"/>
      <c r="BJ75" s="97"/>
      <c r="BK75" s="97"/>
      <c r="BL75" s="97"/>
      <c r="BM75" s="97"/>
      <c r="BN75" s="97"/>
      <c r="BO75" s="97"/>
      <c r="BP75" s="97"/>
      <c r="BQ75" s="97"/>
      <c r="BR75" s="97"/>
      <c r="BS75" s="97"/>
      <c r="BT75" s="97"/>
      <c r="BU75" s="97"/>
      <c r="BV75" s="97"/>
      <c r="BW75" s="97"/>
      <c r="BX75" s="97"/>
      <c r="BY75" s="97"/>
      <c r="BZ75" s="97"/>
      <c r="CA75" s="97"/>
      <c r="CB75" s="97"/>
    </row>
    <row r="76" spans="1:80">
      <c r="A76" s="97"/>
      <c r="B76" s="97"/>
      <c r="C76" s="97"/>
      <c r="D76" s="97"/>
      <c r="E76" s="97"/>
      <c r="F76" s="97"/>
      <c r="G76" s="97"/>
      <c r="H76" s="97"/>
      <c r="I76" s="97"/>
      <c r="J76" s="97"/>
      <c r="K76" s="97"/>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97"/>
      <c r="AS76" s="97"/>
      <c r="AT76" s="97"/>
      <c r="AU76" s="97"/>
      <c r="AV76" s="97"/>
      <c r="AW76" s="97"/>
      <c r="AX76" s="97"/>
      <c r="AY76" s="97"/>
      <c r="AZ76" s="97"/>
      <c r="BA76" s="97"/>
      <c r="BB76" s="97"/>
      <c r="BC76" s="97"/>
      <c r="BD76" s="97"/>
      <c r="BE76" s="97"/>
      <c r="BF76" s="97"/>
      <c r="BG76" s="97"/>
      <c r="BH76" s="97"/>
      <c r="BI76" s="97"/>
      <c r="BJ76" s="97"/>
      <c r="BK76" s="97"/>
      <c r="BL76" s="97"/>
      <c r="BM76" s="97"/>
      <c r="BN76" s="97"/>
      <c r="BO76" s="97"/>
      <c r="BP76" s="97"/>
      <c r="BQ76" s="97"/>
      <c r="BR76" s="97"/>
      <c r="BS76" s="97"/>
      <c r="BT76" s="97"/>
      <c r="BU76" s="97"/>
      <c r="BV76" s="97"/>
      <c r="BW76" s="97"/>
      <c r="BX76" s="97"/>
      <c r="BY76" s="97"/>
      <c r="BZ76" s="97"/>
      <c r="CA76" s="97"/>
      <c r="CB76" s="97"/>
    </row>
    <row r="77" spans="1:80">
      <c r="A77" s="97"/>
      <c r="B77" s="97"/>
      <c r="C77" s="97"/>
      <c r="D77" s="97"/>
      <c r="E77" s="97"/>
      <c r="F77" s="97"/>
      <c r="G77" s="97"/>
      <c r="H77" s="97"/>
      <c r="I77" s="97"/>
      <c r="J77" s="97"/>
      <c r="K77" s="97"/>
      <c r="L77" s="97"/>
      <c r="M77" s="97"/>
      <c r="N77" s="97"/>
      <c r="O77" s="97"/>
      <c r="P77" s="97"/>
      <c r="Q77" s="97"/>
      <c r="R77" s="97"/>
      <c r="S77" s="97"/>
      <c r="T77" s="97"/>
      <c r="U77" s="97"/>
      <c r="V77" s="97"/>
      <c r="W77" s="97"/>
      <c r="X77" s="97"/>
      <c r="Y77" s="97"/>
      <c r="Z77" s="97"/>
      <c r="AA77" s="97"/>
      <c r="AB77" s="97"/>
      <c r="AC77" s="97"/>
      <c r="AD77" s="97"/>
      <c r="AE77" s="97"/>
      <c r="AF77" s="97"/>
      <c r="AG77" s="97"/>
      <c r="AH77" s="97"/>
      <c r="AI77" s="97"/>
      <c r="AJ77" s="97"/>
      <c r="AK77" s="97"/>
      <c r="AL77" s="97"/>
      <c r="AM77" s="97"/>
      <c r="AN77" s="97"/>
      <c r="AO77" s="97"/>
      <c r="AP77" s="97"/>
      <c r="AQ77" s="97"/>
      <c r="AR77" s="97"/>
      <c r="AS77" s="97"/>
      <c r="AT77" s="97"/>
      <c r="AU77" s="97"/>
      <c r="AV77" s="97"/>
      <c r="AW77" s="97"/>
      <c r="AX77" s="97"/>
      <c r="AY77" s="97"/>
      <c r="AZ77" s="97"/>
      <c r="BA77" s="97"/>
      <c r="BB77" s="97"/>
      <c r="BC77" s="97"/>
      <c r="BD77" s="97"/>
      <c r="BE77" s="97"/>
      <c r="BF77" s="97"/>
      <c r="BG77" s="97"/>
      <c r="BH77" s="97"/>
      <c r="BI77" s="97"/>
      <c r="BJ77" s="97"/>
      <c r="BK77" s="97"/>
      <c r="BL77" s="97"/>
      <c r="BM77" s="97"/>
      <c r="BN77" s="97"/>
      <c r="BO77" s="97"/>
      <c r="BP77" s="97"/>
      <c r="BQ77" s="97"/>
      <c r="BR77" s="97"/>
      <c r="BS77" s="97"/>
      <c r="BT77" s="97"/>
      <c r="BU77" s="97"/>
      <c r="BV77" s="97"/>
      <c r="BW77" s="97"/>
      <c r="BX77" s="97"/>
      <c r="BY77" s="97"/>
      <c r="BZ77" s="97"/>
      <c r="CA77" s="97"/>
      <c r="CB77" s="97"/>
    </row>
    <row r="78" spans="1:80">
      <c r="A78" s="97"/>
      <c r="B78" s="97"/>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c r="AU78" s="97"/>
      <c r="AV78" s="97"/>
      <c r="AW78" s="97"/>
      <c r="AX78" s="97"/>
      <c r="AY78" s="97"/>
      <c r="AZ78" s="97"/>
      <c r="BA78" s="97"/>
      <c r="BB78" s="97"/>
      <c r="BC78" s="97"/>
      <c r="BD78" s="97"/>
      <c r="BE78" s="97"/>
      <c r="BF78" s="97"/>
      <c r="BG78" s="97"/>
      <c r="BH78" s="97"/>
      <c r="BI78" s="97"/>
      <c r="BJ78" s="97"/>
      <c r="BK78" s="97"/>
      <c r="BL78" s="97"/>
      <c r="BM78" s="97"/>
      <c r="BN78" s="97"/>
      <c r="BO78" s="97"/>
      <c r="BP78" s="97"/>
      <c r="BQ78" s="97"/>
      <c r="BR78" s="97"/>
      <c r="BS78" s="97"/>
      <c r="BT78" s="97"/>
      <c r="BU78" s="97"/>
      <c r="BV78" s="97"/>
      <c r="BW78" s="97"/>
      <c r="BX78" s="97"/>
      <c r="BY78" s="97"/>
      <c r="BZ78" s="97"/>
      <c r="CA78" s="97"/>
      <c r="CB78" s="97"/>
    </row>
    <row r="79" spans="1:80">
      <c r="A79" s="97"/>
      <c r="B79" s="97"/>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97"/>
      <c r="AY79" s="97"/>
      <c r="AZ79" s="97"/>
      <c r="BA79" s="97"/>
      <c r="BB79" s="97"/>
      <c r="BC79" s="97"/>
      <c r="BD79" s="97"/>
      <c r="BE79" s="97"/>
      <c r="BF79" s="97"/>
      <c r="BG79" s="97"/>
      <c r="BH79" s="97"/>
      <c r="BI79" s="97"/>
      <c r="BJ79" s="97"/>
      <c r="BK79" s="97"/>
    </row>
    <row r="80" spans="1:80">
      <c r="A80" s="97"/>
      <c r="B80" s="97"/>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c r="AU80" s="97"/>
      <c r="AV80" s="97"/>
      <c r="AW80" s="97"/>
      <c r="AX80" s="97"/>
      <c r="AY80" s="97"/>
      <c r="AZ80" s="97"/>
      <c r="BA80" s="97"/>
      <c r="BB80" s="97"/>
      <c r="BC80" s="97"/>
      <c r="BD80" s="97"/>
      <c r="BE80" s="97"/>
      <c r="BF80" s="97"/>
      <c r="BG80" s="97"/>
      <c r="BH80" s="97"/>
      <c r="BI80" s="97"/>
      <c r="BJ80" s="97"/>
      <c r="BK80" s="97"/>
    </row>
    <row r="81" spans="1:63">
      <c r="A81" s="97"/>
      <c r="B81" s="97"/>
      <c r="C81" s="97"/>
      <c r="D81" s="97"/>
      <c r="E81" s="97"/>
      <c r="F81" s="97"/>
      <c r="G81" s="97"/>
      <c r="H81" s="97"/>
      <c r="I81" s="97"/>
      <c r="J81" s="97"/>
      <c r="K81" s="97"/>
      <c r="L81" s="97"/>
      <c r="M81" s="97"/>
      <c r="N81" s="97"/>
      <c r="O81" s="97"/>
      <c r="P81" s="97"/>
      <c r="Q81" s="97"/>
      <c r="R81" s="97"/>
      <c r="S81" s="97"/>
      <c r="T81" s="97"/>
      <c r="U81" s="97"/>
      <c r="V81" s="97"/>
      <c r="W81" s="97"/>
      <c r="X81" s="97"/>
      <c r="Y81" s="97"/>
      <c r="Z81" s="97"/>
      <c r="AA81" s="97"/>
      <c r="AB81" s="97"/>
      <c r="AC81" s="97"/>
      <c r="AD81" s="97"/>
      <c r="AE81" s="97"/>
      <c r="AF81" s="97"/>
      <c r="AG81" s="97"/>
      <c r="AH81" s="97"/>
      <c r="AI81" s="97"/>
      <c r="AJ81" s="97"/>
      <c r="AK81" s="97"/>
      <c r="AL81" s="97"/>
      <c r="AM81" s="97"/>
      <c r="AN81" s="97"/>
      <c r="AO81" s="97"/>
      <c r="AP81" s="97"/>
      <c r="AQ81" s="97"/>
      <c r="AR81" s="97"/>
      <c r="AS81" s="97"/>
      <c r="AT81" s="97"/>
      <c r="AU81" s="97"/>
      <c r="AV81" s="97"/>
      <c r="AW81" s="97"/>
      <c r="AX81" s="97"/>
      <c r="AY81" s="97"/>
      <c r="AZ81" s="97"/>
      <c r="BA81" s="97"/>
      <c r="BB81" s="97"/>
      <c r="BC81" s="97"/>
      <c r="BD81" s="97"/>
      <c r="BE81" s="97"/>
      <c r="BF81" s="97"/>
      <c r="BG81" s="97"/>
      <c r="BH81" s="97"/>
      <c r="BI81" s="97"/>
      <c r="BJ81" s="97"/>
      <c r="BK81" s="97"/>
    </row>
    <row r="82" spans="1:63">
      <c r="A82" s="97"/>
      <c r="B82" s="97"/>
      <c r="C82" s="97"/>
      <c r="D82" s="97"/>
      <c r="E82" s="97"/>
      <c r="F82" s="97"/>
      <c r="G82" s="97"/>
      <c r="H82" s="97"/>
      <c r="I82" s="97"/>
      <c r="J82" s="97"/>
      <c r="K82" s="97"/>
      <c r="L82" s="97"/>
      <c r="M82" s="97"/>
      <c r="N82" s="97"/>
      <c r="O82" s="97"/>
      <c r="P82" s="97"/>
      <c r="Q82" s="97"/>
      <c r="R82" s="97"/>
      <c r="S82" s="97"/>
      <c r="T82" s="97"/>
      <c r="U82" s="97"/>
      <c r="V82" s="97"/>
      <c r="W82" s="97"/>
      <c r="X82" s="97"/>
      <c r="Y82" s="97"/>
      <c r="Z82" s="97"/>
      <c r="AA82" s="97"/>
      <c r="AB82" s="97"/>
      <c r="AC82" s="97"/>
      <c r="AD82" s="97"/>
      <c r="AE82" s="97"/>
      <c r="AF82" s="97"/>
      <c r="AG82" s="97"/>
      <c r="AH82" s="97"/>
      <c r="AI82" s="97"/>
      <c r="AJ82" s="97"/>
      <c r="AK82" s="97"/>
      <c r="AL82" s="97"/>
      <c r="AM82" s="97"/>
      <c r="AN82" s="97"/>
      <c r="AO82" s="97"/>
      <c r="AP82" s="97"/>
      <c r="AQ82" s="97"/>
      <c r="AR82" s="97"/>
      <c r="AS82" s="97"/>
      <c r="AT82" s="97"/>
      <c r="AU82" s="97"/>
      <c r="AV82" s="97"/>
      <c r="AW82" s="97"/>
      <c r="AX82" s="97"/>
      <c r="AY82" s="97"/>
      <c r="AZ82" s="97"/>
      <c r="BA82" s="97"/>
      <c r="BB82" s="97"/>
      <c r="BC82" s="97"/>
      <c r="BD82" s="97"/>
      <c r="BE82" s="97"/>
      <c r="BF82" s="97"/>
      <c r="BG82" s="97"/>
      <c r="BH82" s="97"/>
      <c r="BI82" s="97"/>
      <c r="BJ82" s="97"/>
      <c r="BK82" s="97"/>
    </row>
    <row r="83" spans="1:63">
      <c r="A83" s="97"/>
      <c r="B83" s="97"/>
      <c r="C83" s="97"/>
      <c r="D83" s="97"/>
      <c r="E83" s="97"/>
      <c r="F83" s="97"/>
      <c r="G83" s="97"/>
      <c r="H83" s="97"/>
      <c r="I83" s="97"/>
      <c r="J83" s="97"/>
      <c r="K83" s="97"/>
      <c r="L83" s="97"/>
      <c r="M83" s="97"/>
      <c r="N83" s="97"/>
      <c r="O83" s="97"/>
      <c r="P83" s="97"/>
      <c r="Q83" s="97"/>
      <c r="R83" s="97"/>
      <c r="S83" s="97"/>
      <c r="T83" s="97"/>
      <c r="U83" s="97"/>
      <c r="V83" s="97"/>
      <c r="W83" s="97"/>
      <c r="X83" s="97"/>
      <c r="Y83" s="97"/>
      <c r="Z83" s="97"/>
      <c r="AA83" s="97"/>
      <c r="AB83" s="97"/>
      <c r="AC83" s="97"/>
      <c r="AD83" s="97"/>
      <c r="AE83" s="97"/>
      <c r="AF83" s="97"/>
      <c r="AG83" s="97"/>
      <c r="AH83" s="97"/>
      <c r="AI83" s="97"/>
      <c r="AJ83" s="97"/>
      <c r="AK83" s="97"/>
      <c r="AL83" s="97"/>
      <c r="AM83" s="97"/>
      <c r="AN83" s="97"/>
      <c r="AO83" s="97"/>
      <c r="AP83" s="97"/>
      <c r="AQ83" s="97"/>
      <c r="AR83" s="97"/>
      <c r="AS83" s="97"/>
      <c r="AT83" s="97"/>
      <c r="AU83" s="97"/>
      <c r="AV83" s="97"/>
      <c r="AW83" s="97"/>
      <c r="AX83" s="97"/>
      <c r="AY83" s="97"/>
      <c r="AZ83" s="97"/>
      <c r="BA83" s="97"/>
      <c r="BB83" s="97"/>
      <c r="BC83" s="97"/>
      <c r="BD83" s="97"/>
      <c r="BE83" s="97"/>
      <c r="BF83" s="97"/>
      <c r="BG83" s="97"/>
      <c r="BH83" s="97"/>
      <c r="BI83" s="97"/>
      <c r="BJ83" s="97"/>
      <c r="BK83" s="97"/>
    </row>
    <row r="84" spans="1:63">
      <c r="A84" s="97"/>
      <c r="B84" s="97"/>
      <c r="C84" s="97"/>
      <c r="D84" s="97"/>
      <c r="E84" s="97"/>
      <c r="F84" s="97"/>
      <c r="G84" s="97"/>
      <c r="H84" s="97"/>
      <c r="I84" s="97"/>
      <c r="J84" s="97"/>
      <c r="K84" s="97"/>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7"/>
      <c r="AY84" s="97"/>
      <c r="AZ84" s="97"/>
      <c r="BA84" s="97"/>
      <c r="BB84" s="97"/>
      <c r="BC84" s="97"/>
      <c r="BD84" s="97"/>
      <c r="BE84" s="97"/>
      <c r="BF84" s="97"/>
      <c r="BG84" s="97"/>
      <c r="BH84" s="97"/>
      <c r="BI84" s="97"/>
      <c r="BJ84" s="97"/>
      <c r="BK84" s="97"/>
    </row>
    <row r="85" spans="1:63">
      <c r="A85" s="97"/>
      <c r="B85" s="97"/>
      <c r="C85" s="97"/>
      <c r="D85" s="97"/>
      <c r="E85" s="97"/>
      <c r="F85" s="97"/>
      <c r="G85" s="97"/>
      <c r="H85" s="97"/>
      <c r="I85" s="97"/>
      <c r="J85" s="97"/>
      <c r="K85" s="97"/>
      <c r="L85" s="97"/>
      <c r="M85" s="9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7"/>
      <c r="AO85" s="97"/>
      <c r="AP85" s="97"/>
      <c r="AQ85" s="97"/>
      <c r="AR85" s="97"/>
      <c r="AS85" s="97"/>
      <c r="AT85" s="97"/>
      <c r="AU85" s="97"/>
      <c r="AV85" s="97"/>
      <c r="AW85" s="97"/>
      <c r="AX85" s="97"/>
      <c r="AY85" s="97"/>
      <c r="AZ85" s="97"/>
      <c r="BA85" s="97"/>
      <c r="BB85" s="97"/>
      <c r="BC85" s="97"/>
      <c r="BD85" s="97"/>
      <c r="BE85" s="97"/>
      <c r="BF85" s="97"/>
      <c r="BG85" s="97"/>
      <c r="BH85" s="97"/>
      <c r="BI85" s="97"/>
      <c r="BJ85" s="97"/>
      <c r="BK85" s="97"/>
    </row>
    <row r="86" spans="1:63">
      <c r="A86" s="97"/>
      <c r="B86" s="97"/>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c r="AS86" s="97"/>
      <c r="AT86" s="97"/>
      <c r="AU86" s="97"/>
      <c r="AV86" s="97"/>
      <c r="AW86" s="97"/>
      <c r="AX86" s="97"/>
      <c r="AY86" s="97"/>
      <c r="AZ86" s="97"/>
      <c r="BA86" s="97"/>
      <c r="BB86" s="97"/>
      <c r="BC86" s="97"/>
      <c r="BD86" s="97"/>
      <c r="BE86" s="97"/>
      <c r="BF86" s="97"/>
      <c r="BG86" s="97"/>
      <c r="BH86" s="97"/>
      <c r="BI86" s="97"/>
      <c r="BJ86" s="97"/>
      <c r="BK86" s="97"/>
    </row>
    <row r="87" spans="1:63">
      <c r="A87" s="97"/>
      <c r="B87" s="97"/>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c r="AU87" s="97"/>
      <c r="AV87" s="97"/>
      <c r="AW87" s="97"/>
      <c r="AX87" s="97"/>
      <c r="AY87" s="97"/>
      <c r="AZ87" s="97"/>
      <c r="BA87" s="97"/>
      <c r="BB87" s="97"/>
      <c r="BC87" s="97"/>
      <c r="BD87" s="97"/>
      <c r="BE87" s="97"/>
      <c r="BF87" s="97"/>
      <c r="BG87" s="97"/>
      <c r="BH87" s="97"/>
      <c r="BI87" s="97"/>
      <c r="BJ87" s="97"/>
      <c r="BK87" s="97"/>
    </row>
    <row r="88" spans="1:63">
      <c r="A88" s="97"/>
      <c r="B88" s="97"/>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c r="AS88" s="97"/>
      <c r="AT88" s="97"/>
      <c r="AU88" s="97"/>
      <c r="AV88" s="97"/>
      <c r="AW88" s="97"/>
      <c r="AX88" s="97"/>
      <c r="AY88" s="97"/>
      <c r="AZ88" s="97"/>
      <c r="BA88" s="97"/>
      <c r="BB88" s="97"/>
      <c r="BC88" s="97"/>
      <c r="BD88" s="97"/>
      <c r="BE88" s="97"/>
      <c r="BF88" s="97"/>
      <c r="BG88" s="97"/>
      <c r="BH88" s="97"/>
      <c r="BI88" s="97"/>
      <c r="BJ88" s="97"/>
      <c r="BK88" s="97"/>
    </row>
    <row r="89" spans="1:63">
      <c r="A89" s="97"/>
      <c r="B89" s="97"/>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7"/>
      <c r="AR89" s="97"/>
      <c r="AS89" s="97"/>
      <c r="AT89" s="97"/>
      <c r="AU89" s="97"/>
      <c r="AV89" s="97"/>
      <c r="AW89" s="97"/>
      <c r="AX89" s="97"/>
      <c r="AY89" s="97"/>
      <c r="AZ89" s="97"/>
      <c r="BA89" s="97"/>
      <c r="BB89" s="97"/>
      <c r="BC89" s="97"/>
      <c r="BD89" s="97"/>
      <c r="BE89" s="97"/>
      <c r="BF89" s="97"/>
      <c r="BG89" s="97"/>
      <c r="BH89" s="97"/>
      <c r="BI89" s="97"/>
      <c r="BJ89" s="97"/>
      <c r="BK89" s="97"/>
    </row>
    <row r="90" spans="1:63">
      <c r="A90" s="97"/>
      <c r="B90" s="97"/>
      <c r="C90" s="97"/>
      <c r="D90" s="97"/>
      <c r="E90" s="97"/>
      <c r="F90" s="97"/>
      <c r="G90" s="97"/>
      <c r="H90" s="97"/>
      <c r="I90" s="97"/>
      <c r="J90" s="97"/>
      <c r="K90" s="97"/>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7"/>
      <c r="AO90" s="97"/>
      <c r="AP90" s="97"/>
      <c r="AQ90" s="97"/>
      <c r="AR90" s="97"/>
      <c r="AS90" s="97"/>
      <c r="AT90" s="97"/>
      <c r="AU90" s="97"/>
      <c r="AV90" s="97"/>
      <c r="AW90" s="97"/>
      <c r="AX90" s="97"/>
      <c r="AY90" s="97"/>
      <c r="AZ90" s="97"/>
      <c r="BA90" s="97"/>
      <c r="BB90" s="97"/>
      <c r="BC90" s="97"/>
      <c r="BD90" s="97"/>
      <c r="BE90" s="97"/>
      <c r="BF90" s="97"/>
      <c r="BG90" s="97"/>
      <c r="BH90" s="97"/>
      <c r="BI90" s="97"/>
      <c r="BJ90" s="97"/>
      <c r="BK90" s="97"/>
    </row>
    <row r="91" spans="1:63">
      <c r="A91" s="97"/>
      <c r="B91" s="97"/>
      <c r="C91" s="97"/>
      <c r="D91" s="97"/>
      <c r="E91" s="97"/>
      <c r="F91" s="97"/>
      <c r="G91" s="97"/>
      <c r="H91" s="97"/>
      <c r="I91" s="97"/>
      <c r="J91" s="97"/>
      <c r="K91" s="97"/>
      <c r="L91" s="97"/>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7"/>
      <c r="AO91" s="97"/>
      <c r="AP91" s="97"/>
      <c r="AQ91" s="97"/>
      <c r="AR91" s="97"/>
      <c r="AS91" s="97"/>
      <c r="AT91" s="97"/>
      <c r="AU91" s="97"/>
      <c r="AV91" s="97"/>
      <c r="AW91" s="97"/>
      <c r="AX91" s="97"/>
      <c r="AY91" s="97"/>
      <c r="AZ91" s="97"/>
      <c r="BA91" s="97"/>
      <c r="BB91" s="97"/>
      <c r="BC91" s="97"/>
      <c r="BD91" s="97"/>
      <c r="BE91" s="97"/>
      <c r="BF91" s="97"/>
      <c r="BG91" s="97"/>
      <c r="BH91" s="97"/>
      <c r="BI91" s="97"/>
      <c r="BJ91" s="97"/>
      <c r="BK91" s="97"/>
    </row>
    <row r="92" spans="1:63">
      <c r="A92" s="97"/>
      <c r="B92" s="97"/>
      <c r="C92" s="97"/>
      <c r="D92" s="97"/>
      <c r="E92" s="97"/>
      <c r="F92" s="97"/>
      <c r="G92" s="97"/>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7"/>
      <c r="AY92" s="97"/>
      <c r="AZ92" s="97"/>
      <c r="BA92" s="97"/>
      <c r="BB92" s="97"/>
      <c r="BC92" s="97"/>
      <c r="BD92" s="97"/>
      <c r="BE92" s="97"/>
      <c r="BF92" s="97"/>
      <c r="BG92" s="97"/>
      <c r="BH92" s="97"/>
      <c r="BI92" s="97"/>
      <c r="BJ92" s="97"/>
      <c r="BK92" s="97"/>
    </row>
    <row r="93" spans="1:63">
      <c r="A93" s="97"/>
      <c r="B93" s="97"/>
      <c r="C93" s="97"/>
      <c r="D93" s="97"/>
      <c r="E93" s="97"/>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c r="AU93" s="97"/>
      <c r="AV93" s="97"/>
      <c r="AW93" s="97"/>
      <c r="AX93" s="97"/>
      <c r="AY93" s="97"/>
      <c r="AZ93" s="97"/>
      <c r="BA93" s="97"/>
      <c r="BB93" s="97"/>
      <c r="BC93" s="97"/>
      <c r="BD93" s="97"/>
      <c r="BE93" s="97"/>
      <c r="BF93" s="97"/>
      <c r="BG93" s="97"/>
      <c r="BH93" s="97"/>
      <c r="BI93" s="97"/>
      <c r="BJ93" s="97"/>
      <c r="BK93" s="97"/>
    </row>
    <row r="94" spans="1:63">
      <c r="A94" s="97"/>
      <c r="B94" s="97"/>
      <c r="C94" s="97"/>
      <c r="D94" s="97"/>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7"/>
      <c r="AS94" s="97"/>
      <c r="AT94" s="97"/>
      <c r="AU94" s="97"/>
      <c r="AV94" s="97"/>
      <c r="AW94" s="97"/>
      <c r="AX94" s="97"/>
      <c r="AY94" s="97"/>
      <c r="AZ94" s="97"/>
      <c r="BA94" s="97"/>
      <c r="BB94" s="97"/>
      <c r="BC94" s="97"/>
      <c r="BD94" s="97"/>
      <c r="BE94" s="97"/>
      <c r="BF94" s="97"/>
      <c r="BG94" s="97"/>
      <c r="BH94" s="97"/>
      <c r="BI94" s="97"/>
      <c r="BJ94" s="97"/>
      <c r="BK94" s="97"/>
    </row>
    <row r="95" spans="1:63">
      <c r="A95" s="97"/>
      <c r="B95" s="97"/>
      <c r="C95" s="97"/>
      <c r="D95" s="97"/>
      <c r="E95" s="97"/>
      <c r="F95" s="97"/>
      <c r="G95" s="97"/>
      <c r="H95" s="97"/>
      <c r="I95" s="97"/>
      <c r="J95" s="97"/>
      <c r="K95" s="97"/>
      <c r="L95" s="97"/>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97"/>
      <c r="AO95" s="97"/>
      <c r="AP95" s="97"/>
      <c r="AQ95" s="97"/>
      <c r="AR95" s="97"/>
      <c r="AS95" s="97"/>
      <c r="AT95" s="97"/>
      <c r="AU95" s="97"/>
      <c r="AV95" s="97"/>
      <c r="AW95" s="97"/>
      <c r="AX95" s="97"/>
      <c r="AY95" s="97"/>
      <c r="AZ95" s="97"/>
      <c r="BA95" s="97"/>
      <c r="BB95" s="97"/>
      <c r="BC95" s="97"/>
      <c r="BD95" s="97"/>
      <c r="BE95" s="97"/>
      <c r="BF95" s="97"/>
      <c r="BG95" s="97"/>
      <c r="BH95" s="97"/>
      <c r="BI95" s="97"/>
      <c r="BJ95" s="97"/>
      <c r="BK95" s="97"/>
    </row>
    <row r="96" spans="1:63">
      <c r="A96" s="97"/>
      <c r="B96" s="97"/>
      <c r="C96" s="97"/>
      <c r="D96" s="97"/>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7"/>
      <c r="AS96" s="97"/>
      <c r="AT96" s="97"/>
      <c r="AU96" s="97"/>
      <c r="AV96" s="97"/>
      <c r="AW96" s="97"/>
      <c r="AX96" s="97"/>
      <c r="AY96" s="97"/>
      <c r="AZ96" s="97"/>
      <c r="BA96" s="97"/>
      <c r="BB96" s="97"/>
      <c r="BC96" s="97"/>
      <c r="BD96" s="97"/>
      <c r="BE96" s="97"/>
      <c r="BF96" s="97"/>
      <c r="BG96" s="97"/>
      <c r="BH96" s="97"/>
      <c r="BI96" s="97"/>
      <c r="BJ96" s="97"/>
      <c r="BK96" s="97"/>
    </row>
    <row r="97" spans="1:63">
      <c r="A97" s="97"/>
      <c r="B97" s="97"/>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c r="AU97" s="97"/>
      <c r="AV97" s="97"/>
      <c r="AW97" s="97"/>
      <c r="AX97" s="97"/>
      <c r="AY97" s="97"/>
      <c r="AZ97" s="97"/>
      <c r="BA97" s="97"/>
      <c r="BB97" s="97"/>
      <c r="BC97" s="97"/>
      <c r="BD97" s="97"/>
      <c r="BE97" s="97"/>
      <c r="BF97" s="97"/>
      <c r="BG97" s="97"/>
      <c r="BH97" s="97"/>
      <c r="BI97" s="97"/>
      <c r="BJ97" s="97"/>
      <c r="BK97" s="97"/>
    </row>
    <row r="98" spans="1:63">
      <c r="A98" s="97"/>
      <c r="B98" s="97"/>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7"/>
      <c r="AS98" s="97"/>
      <c r="AT98" s="97"/>
      <c r="AU98" s="97"/>
      <c r="AV98" s="97"/>
      <c r="AW98" s="97"/>
      <c r="AX98" s="97"/>
      <c r="AY98" s="97"/>
      <c r="AZ98" s="97"/>
      <c r="BA98" s="97"/>
      <c r="BB98" s="97"/>
      <c r="BC98" s="97"/>
      <c r="BD98" s="97"/>
      <c r="BE98" s="97"/>
      <c r="BF98" s="97"/>
      <c r="BG98" s="97"/>
      <c r="BH98" s="97"/>
      <c r="BI98" s="97"/>
      <c r="BJ98" s="97"/>
      <c r="BK98" s="97"/>
    </row>
    <row r="99" spans="1:63">
      <c r="A99" s="97"/>
      <c r="B99" s="97"/>
      <c r="C99" s="97"/>
      <c r="D99" s="97"/>
      <c r="E99" s="97"/>
      <c r="F99" s="97"/>
      <c r="G99" s="97"/>
      <c r="H99" s="97"/>
      <c r="I99" s="97"/>
      <c r="J99" s="97"/>
      <c r="K99" s="97"/>
      <c r="L99" s="97"/>
      <c r="M99" s="9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7"/>
      <c r="AO99" s="97"/>
      <c r="AP99" s="97"/>
      <c r="AQ99" s="97"/>
      <c r="AR99" s="97"/>
      <c r="AS99" s="97"/>
      <c r="AT99" s="97"/>
      <c r="AU99" s="97"/>
      <c r="AV99" s="97"/>
      <c r="AW99" s="97"/>
      <c r="AX99" s="97"/>
      <c r="AY99" s="97"/>
      <c r="AZ99" s="97"/>
      <c r="BA99" s="97"/>
      <c r="BB99" s="97"/>
      <c r="BC99" s="97"/>
      <c r="BD99" s="97"/>
      <c r="BE99" s="97"/>
      <c r="BF99" s="97"/>
      <c r="BG99" s="97"/>
      <c r="BH99" s="97"/>
      <c r="BI99" s="97"/>
      <c r="BJ99" s="97"/>
      <c r="BK99" s="97"/>
    </row>
    <row r="100" spans="1:63">
      <c r="A100" s="97"/>
      <c r="B100" s="97"/>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7"/>
      <c r="AY100" s="97"/>
      <c r="AZ100" s="97"/>
      <c r="BA100" s="97"/>
      <c r="BB100" s="97"/>
      <c r="BC100" s="97"/>
      <c r="BD100" s="97"/>
      <c r="BE100" s="97"/>
      <c r="BF100" s="97"/>
      <c r="BG100" s="97"/>
      <c r="BH100" s="97"/>
      <c r="BI100" s="97"/>
      <c r="BJ100" s="97"/>
      <c r="BK100" s="97"/>
    </row>
    <row r="101" spans="1:63">
      <c r="A101" s="97"/>
      <c r="B101" s="97"/>
      <c r="C101" s="97"/>
      <c r="D101" s="97"/>
      <c r="E101" s="97"/>
      <c r="F101" s="97"/>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7"/>
      <c r="AY101" s="97"/>
      <c r="AZ101" s="97"/>
      <c r="BA101" s="97"/>
      <c r="BB101" s="97"/>
      <c r="BC101" s="97"/>
      <c r="BD101" s="97"/>
      <c r="BE101" s="97"/>
      <c r="BF101" s="97"/>
      <c r="BG101" s="97"/>
      <c r="BH101" s="97"/>
      <c r="BI101" s="97"/>
      <c r="BJ101" s="97"/>
      <c r="BK101" s="97"/>
    </row>
    <row r="102" spans="1:63">
      <c r="A102" s="97"/>
      <c r="B102" s="97"/>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97"/>
      <c r="AU102" s="97"/>
      <c r="AV102" s="97"/>
      <c r="AW102" s="97"/>
      <c r="AX102" s="97"/>
      <c r="AY102" s="97"/>
      <c r="AZ102" s="97"/>
      <c r="BA102" s="97"/>
      <c r="BB102" s="97"/>
      <c r="BC102" s="97"/>
      <c r="BD102" s="97"/>
      <c r="BE102" s="97"/>
      <c r="BF102" s="97"/>
      <c r="BG102" s="97"/>
      <c r="BH102" s="97"/>
      <c r="BI102" s="97"/>
      <c r="BJ102" s="97"/>
      <c r="BK102" s="97"/>
    </row>
    <row r="103" spans="1:63">
      <c r="A103" s="97"/>
      <c r="B103" s="97"/>
      <c r="C103" s="97"/>
      <c r="D103" s="97"/>
      <c r="E103" s="97"/>
      <c r="F103" s="97"/>
      <c r="G103" s="97"/>
      <c r="H103" s="97"/>
      <c r="I103" s="97"/>
      <c r="J103" s="97"/>
      <c r="K103" s="97"/>
      <c r="L103" s="97"/>
      <c r="M103" s="97"/>
      <c r="N103" s="97"/>
      <c r="O103" s="97"/>
      <c r="P103" s="97"/>
      <c r="Q103" s="97"/>
      <c r="R103" s="97"/>
      <c r="S103" s="97"/>
      <c r="T103" s="97"/>
      <c r="U103" s="97"/>
      <c r="V103" s="97"/>
      <c r="W103" s="97"/>
      <c r="X103" s="97"/>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97"/>
      <c r="AU103" s="97"/>
      <c r="AV103" s="97"/>
      <c r="AW103" s="97"/>
      <c r="AX103" s="97"/>
      <c r="AY103" s="97"/>
      <c r="AZ103" s="97"/>
      <c r="BA103" s="97"/>
      <c r="BB103" s="97"/>
      <c r="BC103" s="97"/>
      <c r="BD103" s="97"/>
      <c r="BE103" s="97"/>
      <c r="BF103" s="97"/>
      <c r="BG103" s="97"/>
      <c r="BH103" s="97"/>
      <c r="BI103" s="97"/>
      <c r="BJ103" s="97"/>
      <c r="BK103" s="97"/>
    </row>
    <row r="104" spans="1:63">
      <c r="A104" s="97"/>
      <c r="B104" s="97"/>
      <c r="C104" s="97"/>
      <c r="D104" s="97"/>
      <c r="E104" s="97"/>
      <c r="F104" s="97"/>
      <c r="G104" s="97"/>
      <c r="H104" s="97"/>
      <c r="I104" s="97"/>
      <c r="J104" s="97"/>
      <c r="K104" s="97"/>
      <c r="L104" s="97"/>
      <c r="M104" s="97"/>
      <c r="N104" s="97"/>
      <c r="O104" s="97"/>
      <c r="P104" s="97"/>
      <c r="Q104" s="97"/>
      <c r="R104" s="97"/>
      <c r="S104" s="97"/>
      <c r="T104" s="97"/>
      <c r="U104" s="97"/>
      <c r="V104" s="97"/>
      <c r="W104" s="97"/>
      <c r="X104" s="97"/>
      <c r="Y104" s="97"/>
      <c r="Z104" s="97"/>
      <c r="AA104" s="97"/>
      <c r="AB104" s="97"/>
      <c r="AC104" s="97"/>
      <c r="AD104" s="97"/>
      <c r="AE104" s="97"/>
      <c r="AF104" s="97"/>
      <c r="AG104" s="97"/>
      <c r="AH104" s="97"/>
      <c r="AI104" s="97"/>
      <c r="AJ104" s="97"/>
      <c r="AK104" s="97"/>
      <c r="AL104" s="97"/>
      <c r="AM104" s="97"/>
      <c r="AN104" s="97"/>
      <c r="AO104" s="97"/>
      <c r="AP104" s="97"/>
      <c r="AQ104" s="97"/>
      <c r="AR104" s="97"/>
      <c r="AS104" s="97"/>
      <c r="AT104" s="97"/>
      <c r="AU104" s="97"/>
      <c r="AV104" s="97"/>
      <c r="AW104" s="97"/>
      <c r="AX104" s="97"/>
      <c r="AY104" s="97"/>
      <c r="AZ104" s="97"/>
      <c r="BA104" s="97"/>
      <c r="BB104" s="97"/>
      <c r="BC104" s="97"/>
      <c r="BD104" s="97"/>
      <c r="BE104" s="97"/>
      <c r="BF104" s="97"/>
      <c r="BG104" s="97"/>
      <c r="BH104" s="97"/>
      <c r="BI104" s="97"/>
      <c r="BJ104" s="97"/>
      <c r="BK104" s="97"/>
    </row>
    <row r="105" spans="1:63">
      <c r="A105" s="97"/>
      <c r="B105" s="97"/>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97"/>
      <c r="AC105" s="97"/>
      <c r="AD105" s="97"/>
      <c r="AE105" s="97"/>
      <c r="AF105" s="97"/>
      <c r="AG105" s="97"/>
      <c r="AH105" s="97"/>
      <c r="AI105" s="97"/>
      <c r="AJ105" s="97"/>
      <c r="AK105" s="97"/>
      <c r="AL105" s="97"/>
      <c r="AM105" s="97"/>
      <c r="AN105" s="97"/>
      <c r="AO105" s="97"/>
      <c r="AP105" s="97"/>
      <c r="AQ105" s="97"/>
      <c r="AR105" s="97"/>
      <c r="AS105" s="97"/>
      <c r="AT105" s="97"/>
      <c r="AU105" s="97"/>
      <c r="AV105" s="97"/>
      <c r="AW105" s="97"/>
      <c r="AX105" s="97"/>
      <c r="AY105" s="97"/>
      <c r="AZ105" s="97"/>
      <c r="BA105" s="97"/>
      <c r="BB105" s="97"/>
      <c r="BC105" s="97"/>
      <c r="BD105" s="97"/>
      <c r="BE105" s="97"/>
      <c r="BF105" s="97"/>
      <c r="BG105" s="97"/>
      <c r="BH105" s="97"/>
      <c r="BI105" s="97"/>
      <c r="BJ105" s="97"/>
      <c r="BK105" s="97"/>
    </row>
    <row r="106" spans="1:63">
      <c r="A106" s="97"/>
      <c r="B106" s="97"/>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7"/>
      <c r="AM106" s="97"/>
      <c r="AN106" s="97"/>
      <c r="AO106" s="97"/>
      <c r="AP106" s="97"/>
      <c r="AQ106" s="97"/>
      <c r="AR106" s="97"/>
      <c r="AS106" s="97"/>
      <c r="AT106" s="97"/>
      <c r="AU106" s="97"/>
      <c r="AV106" s="97"/>
      <c r="AW106" s="97"/>
      <c r="AX106" s="97"/>
      <c r="AY106" s="97"/>
      <c r="AZ106" s="97"/>
      <c r="BA106" s="97"/>
      <c r="BB106" s="97"/>
      <c r="BC106" s="97"/>
      <c r="BD106" s="97"/>
      <c r="BE106" s="97"/>
      <c r="BF106" s="97"/>
      <c r="BG106" s="97"/>
      <c r="BH106" s="97"/>
      <c r="BI106" s="97"/>
      <c r="BJ106" s="97"/>
      <c r="BK106" s="97"/>
    </row>
    <row r="107" spans="1:63">
      <c r="A107" s="97"/>
      <c r="B107" s="97"/>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97"/>
      <c r="AC107" s="97"/>
      <c r="AD107" s="97"/>
      <c r="AE107" s="97"/>
      <c r="AF107" s="97"/>
      <c r="AG107" s="97"/>
      <c r="AH107" s="97"/>
      <c r="AI107" s="97"/>
      <c r="AJ107" s="97"/>
      <c r="AK107" s="97"/>
      <c r="AL107" s="97"/>
      <c r="AM107" s="97"/>
      <c r="AN107" s="97"/>
      <c r="AO107" s="97"/>
      <c r="AP107" s="97"/>
      <c r="AQ107" s="97"/>
      <c r="AR107" s="97"/>
      <c r="AS107" s="97"/>
      <c r="AT107" s="97"/>
      <c r="AU107" s="97"/>
      <c r="AV107" s="97"/>
      <c r="AW107" s="97"/>
      <c r="AX107" s="97"/>
      <c r="AY107" s="97"/>
      <c r="AZ107" s="97"/>
      <c r="BA107" s="97"/>
      <c r="BB107" s="97"/>
      <c r="BC107" s="97"/>
      <c r="BD107" s="97"/>
      <c r="BE107" s="97"/>
      <c r="BF107" s="97"/>
      <c r="BG107" s="97"/>
      <c r="BH107" s="97"/>
      <c r="BI107" s="97"/>
      <c r="BJ107" s="97"/>
      <c r="BK107" s="97"/>
    </row>
    <row r="108" spans="1:63">
      <c r="A108" s="97"/>
      <c r="B108" s="97"/>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7"/>
      <c r="AP108" s="97"/>
      <c r="AQ108" s="97"/>
      <c r="AR108" s="97"/>
      <c r="AS108" s="97"/>
      <c r="AT108" s="97"/>
      <c r="AU108" s="97"/>
      <c r="AV108" s="97"/>
      <c r="AW108" s="97"/>
      <c r="AX108" s="97"/>
      <c r="AY108" s="97"/>
      <c r="AZ108" s="97"/>
      <c r="BA108" s="97"/>
      <c r="BB108" s="97"/>
      <c r="BC108" s="97"/>
      <c r="BD108" s="97"/>
      <c r="BE108" s="97"/>
      <c r="BF108" s="97"/>
      <c r="BG108" s="97"/>
      <c r="BH108" s="97"/>
      <c r="BI108" s="97"/>
      <c r="BJ108" s="97"/>
      <c r="BK108" s="97"/>
    </row>
    <row r="109" spans="1:63">
      <c r="A109" s="97"/>
      <c r="B109" s="97"/>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97"/>
      <c r="AP109" s="97"/>
      <c r="AQ109" s="97"/>
      <c r="AR109" s="97"/>
      <c r="AS109" s="97"/>
      <c r="AT109" s="97"/>
      <c r="AU109" s="97"/>
      <c r="AV109" s="97"/>
      <c r="AW109" s="97"/>
      <c r="AX109" s="97"/>
      <c r="AY109" s="97"/>
      <c r="AZ109" s="97"/>
      <c r="BA109" s="97"/>
      <c r="BB109" s="97"/>
      <c r="BC109" s="97"/>
      <c r="BD109" s="97"/>
      <c r="BE109" s="97"/>
      <c r="BF109" s="97"/>
      <c r="BG109" s="97"/>
      <c r="BH109" s="97"/>
      <c r="BI109" s="97"/>
      <c r="BJ109" s="97"/>
      <c r="BK109" s="97"/>
    </row>
    <row r="110" spans="1:63">
      <c r="A110" s="97"/>
      <c r="B110" s="97"/>
      <c r="C110" s="97"/>
      <c r="D110" s="97"/>
      <c r="E110" s="97"/>
      <c r="F110" s="97"/>
      <c r="G110" s="97"/>
      <c r="H110" s="97"/>
      <c r="I110" s="97"/>
      <c r="J110" s="97"/>
      <c r="K110" s="97"/>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c r="AL110" s="97"/>
      <c r="AM110" s="97"/>
      <c r="AN110" s="97"/>
      <c r="AO110" s="97"/>
      <c r="AP110" s="97"/>
      <c r="AQ110" s="97"/>
      <c r="AR110" s="97"/>
      <c r="AS110" s="97"/>
      <c r="AT110" s="97"/>
      <c r="AU110" s="97"/>
      <c r="AV110" s="97"/>
      <c r="AW110" s="97"/>
      <c r="AX110" s="97"/>
      <c r="AY110" s="97"/>
      <c r="AZ110" s="97"/>
      <c r="BA110" s="97"/>
      <c r="BB110" s="97"/>
      <c r="BC110" s="97"/>
      <c r="BD110" s="97"/>
      <c r="BE110" s="97"/>
      <c r="BF110" s="97"/>
      <c r="BG110" s="97"/>
      <c r="BH110" s="97"/>
      <c r="BI110" s="97"/>
      <c r="BJ110" s="97"/>
      <c r="BK110" s="97"/>
    </row>
    <row r="111" spans="1:63">
      <c r="A111" s="97"/>
      <c r="B111" s="97"/>
      <c r="C111" s="97"/>
      <c r="D111" s="97"/>
      <c r="E111" s="97"/>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97"/>
      <c r="AK111" s="97"/>
      <c r="AL111" s="97"/>
      <c r="AM111" s="97"/>
      <c r="AN111" s="97"/>
      <c r="AO111" s="97"/>
      <c r="AP111" s="97"/>
      <c r="AQ111" s="97"/>
      <c r="AR111" s="97"/>
      <c r="AS111" s="97"/>
      <c r="AT111" s="97"/>
      <c r="AU111" s="97"/>
      <c r="AV111" s="97"/>
      <c r="AW111" s="97"/>
      <c r="AX111" s="97"/>
      <c r="AY111" s="97"/>
      <c r="AZ111" s="97"/>
      <c r="BA111" s="97"/>
      <c r="BB111" s="97"/>
      <c r="BC111" s="97"/>
      <c r="BD111" s="97"/>
      <c r="BE111" s="97"/>
      <c r="BF111" s="97"/>
      <c r="BG111" s="97"/>
      <c r="BH111" s="97"/>
      <c r="BI111" s="97"/>
      <c r="BJ111" s="97"/>
      <c r="BK111" s="97"/>
    </row>
    <row r="112" spans="1:63">
      <c r="A112" s="97"/>
      <c r="B112" s="97"/>
      <c r="C112" s="97"/>
      <c r="D112" s="97"/>
      <c r="E112" s="97"/>
      <c r="F112" s="97"/>
      <c r="G112" s="97"/>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7"/>
      <c r="AY112" s="97"/>
      <c r="AZ112" s="97"/>
      <c r="BA112" s="97"/>
      <c r="BB112" s="97"/>
      <c r="BC112" s="97"/>
      <c r="BD112" s="97"/>
      <c r="BE112" s="97"/>
      <c r="BF112" s="97"/>
      <c r="BG112" s="97"/>
      <c r="BH112" s="97"/>
      <c r="BI112" s="97"/>
      <c r="BJ112" s="97"/>
      <c r="BK112" s="97"/>
    </row>
    <row r="113" spans="1:63">
      <c r="A113" s="97"/>
      <c r="B113" s="97"/>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c r="AK113" s="97"/>
      <c r="AL113" s="97"/>
      <c r="AM113" s="97"/>
      <c r="AN113" s="97"/>
      <c r="AO113" s="97"/>
      <c r="AP113" s="97"/>
      <c r="AQ113" s="97"/>
      <c r="AR113" s="97"/>
      <c r="AS113" s="97"/>
      <c r="AT113" s="97"/>
      <c r="AU113" s="97"/>
      <c r="AV113" s="97"/>
      <c r="AW113" s="97"/>
      <c r="AX113" s="97"/>
      <c r="AY113" s="97"/>
      <c r="AZ113" s="97"/>
      <c r="BA113" s="97"/>
      <c r="BB113" s="97"/>
      <c r="BC113" s="97"/>
      <c r="BD113" s="97"/>
      <c r="BE113" s="97"/>
      <c r="BF113" s="97"/>
      <c r="BG113" s="97"/>
      <c r="BH113" s="97"/>
      <c r="BI113" s="97"/>
      <c r="BJ113" s="97"/>
      <c r="BK113" s="97"/>
    </row>
    <row r="114" spans="1:63">
      <c r="A114" s="97"/>
      <c r="B114" s="97"/>
      <c r="C114" s="97"/>
      <c r="D114" s="97"/>
      <c r="E114" s="97"/>
      <c r="F114" s="97"/>
      <c r="G114" s="97"/>
      <c r="H114" s="97"/>
      <c r="I114" s="97"/>
      <c r="J114" s="97"/>
      <c r="K114" s="97"/>
      <c r="L114" s="97"/>
      <c r="M114" s="97"/>
      <c r="N114" s="97"/>
      <c r="O114" s="97"/>
      <c r="P114" s="97"/>
      <c r="Q114" s="97"/>
      <c r="R114" s="97"/>
      <c r="S114" s="97"/>
      <c r="T114" s="97"/>
      <c r="U114" s="97"/>
      <c r="V114" s="97"/>
      <c r="W114" s="97"/>
      <c r="X114" s="97"/>
      <c r="Y114" s="97"/>
      <c r="Z114" s="97"/>
      <c r="AA114" s="97"/>
      <c r="AB114" s="97"/>
      <c r="AC114" s="97"/>
      <c r="AD114" s="97"/>
      <c r="AE114" s="97"/>
      <c r="AF114" s="97"/>
      <c r="AG114" s="97"/>
      <c r="AH114" s="97"/>
      <c r="AI114" s="97"/>
      <c r="AJ114" s="97"/>
      <c r="AK114" s="97"/>
      <c r="AL114" s="97"/>
      <c r="AM114" s="97"/>
      <c r="AN114" s="97"/>
      <c r="AO114" s="97"/>
      <c r="AP114" s="97"/>
      <c r="AQ114" s="97"/>
      <c r="AR114" s="97"/>
      <c r="AS114" s="97"/>
      <c r="AT114" s="97"/>
      <c r="AU114" s="97"/>
      <c r="AV114" s="97"/>
      <c r="AW114" s="97"/>
      <c r="AX114" s="97"/>
      <c r="AY114" s="97"/>
      <c r="AZ114" s="97"/>
      <c r="BA114" s="97"/>
      <c r="BB114" s="97"/>
      <c r="BC114" s="97"/>
      <c r="BD114" s="97"/>
      <c r="BE114" s="97"/>
      <c r="BF114" s="97"/>
      <c r="BG114" s="97"/>
      <c r="BH114" s="97"/>
      <c r="BI114" s="97"/>
      <c r="BJ114" s="97"/>
      <c r="BK114" s="97"/>
    </row>
    <row r="115" spans="1:63">
      <c r="A115" s="97"/>
      <c r="B115" s="97"/>
      <c r="C115" s="97"/>
      <c r="D115" s="97"/>
      <c r="E115" s="97"/>
      <c r="F115" s="97"/>
      <c r="G115" s="97"/>
      <c r="H115" s="97"/>
      <c r="I115" s="97"/>
      <c r="J115" s="97"/>
      <c r="K115" s="97"/>
      <c r="L115" s="97"/>
      <c r="M115" s="97"/>
      <c r="N115" s="97"/>
      <c r="O115" s="97"/>
      <c r="P115" s="97"/>
      <c r="Q115" s="97"/>
      <c r="R115" s="97"/>
      <c r="S115" s="97"/>
      <c r="T115" s="97"/>
      <c r="U115" s="97"/>
      <c r="V115" s="97"/>
      <c r="W115" s="97"/>
      <c r="X115" s="97"/>
      <c r="Y115" s="97"/>
      <c r="Z115" s="97"/>
      <c r="AA115" s="97"/>
      <c r="AB115" s="97"/>
      <c r="AC115" s="97"/>
      <c r="AD115" s="97"/>
      <c r="AE115" s="97"/>
      <c r="AF115" s="97"/>
      <c r="AG115" s="97"/>
      <c r="AH115" s="97"/>
      <c r="AI115" s="97"/>
      <c r="AJ115" s="97"/>
      <c r="AK115" s="97"/>
      <c r="AL115" s="97"/>
      <c r="AM115" s="97"/>
      <c r="AN115" s="97"/>
      <c r="AO115" s="97"/>
      <c r="AP115" s="97"/>
      <c r="AQ115" s="97"/>
      <c r="AR115" s="97"/>
      <c r="AS115" s="97"/>
      <c r="AT115" s="97"/>
      <c r="AU115" s="97"/>
      <c r="AV115" s="97"/>
      <c r="AW115" s="97"/>
      <c r="AX115" s="97"/>
      <c r="AY115" s="97"/>
      <c r="AZ115" s="97"/>
      <c r="BA115" s="97"/>
      <c r="BB115" s="97"/>
      <c r="BC115" s="97"/>
      <c r="BD115" s="97"/>
      <c r="BE115" s="97"/>
      <c r="BF115" s="97"/>
      <c r="BG115" s="97"/>
      <c r="BH115" s="97"/>
      <c r="BI115" s="97"/>
      <c r="BJ115" s="97"/>
      <c r="BK115" s="97"/>
    </row>
    <row r="116" spans="1:63">
      <c r="A116" s="97"/>
      <c r="B116" s="97"/>
      <c r="C116" s="97"/>
      <c r="D116" s="97"/>
      <c r="E116" s="97"/>
      <c r="F116" s="97"/>
      <c r="G116" s="97"/>
      <c r="H116" s="97"/>
      <c r="I116" s="97"/>
      <c r="J116" s="97"/>
      <c r="K116" s="97"/>
      <c r="L116" s="97"/>
      <c r="M116" s="97"/>
      <c r="N116" s="97"/>
      <c r="O116" s="97"/>
      <c r="P116" s="97"/>
      <c r="Q116" s="97"/>
      <c r="R116" s="97"/>
      <c r="S116" s="97"/>
      <c r="T116" s="97"/>
      <c r="U116" s="97"/>
      <c r="V116" s="97"/>
      <c r="W116" s="97"/>
      <c r="X116" s="97"/>
      <c r="Y116" s="97"/>
      <c r="Z116" s="97"/>
      <c r="AA116" s="97"/>
      <c r="AB116" s="97"/>
      <c r="AC116" s="97"/>
      <c r="AD116" s="97"/>
      <c r="AE116" s="97"/>
      <c r="AF116" s="97"/>
      <c r="AG116" s="97"/>
      <c r="AH116" s="97"/>
      <c r="AI116" s="97"/>
      <c r="AJ116" s="97"/>
      <c r="AK116" s="97"/>
      <c r="AL116" s="97"/>
      <c r="AM116" s="97"/>
      <c r="AN116" s="97"/>
      <c r="AO116" s="97"/>
      <c r="AP116" s="97"/>
      <c r="AQ116" s="97"/>
      <c r="AR116" s="97"/>
      <c r="AS116" s="97"/>
      <c r="AT116" s="97"/>
      <c r="AU116" s="97"/>
      <c r="AV116" s="97"/>
      <c r="AW116" s="97"/>
      <c r="AX116" s="97"/>
      <c r="AY116" s="97"/>
      <c r="AZ116" s="97"/>
      <c r="BA116" s="97"/>
      <c r="BB116" s="97"/>
      <c r="BC116" s="97"/>
      <c r="BD116" s="97"/>
      <c r="BE116" s="97"/>
      <c r="BF116" s="97"/>
      <c r="BG116" s="97"/>
      <c r="BH116" s="97"/>
      <c r="BI116" s="97"/>
      <c r="BJ116" s="97"/>
      <c r="BK116" s="97"/>
    </row>
    <row r="117" spans="1:63">
      <c r="A117" s="97"/>
      <c r="B117" s="97"/>
      <c r="C117" s="97"/>
      <c r="D117" s="97"/>
      <c r="E117" s="97"/>
      <c r="F117" s="97"/>
      <c r="G117" s="97"/>
      <c r="H117" s="97"/>
      <c r="I117" s="97"/>
      <c r="J117" s="97"/>
      <c r="K117" s="97"/>
      <c r="L117" s="97"/>
      <c r="M117" s="9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7"/>
      <c r="AL117" s="97"/>
      <c r="AM117" s="97"/>
      <c r="AN117" s="97"/>
      <c r="AO117" s="97"/>
      <c r="AP117" s="97"/>
      <c r="AQ117" s="97"/>
      <c r="AR117" s="97"/>
      <c r="AS117" s="97"/>
      <c r="AT117" s="97"/>
      <c r="AU117" s="97"/>
      <c r="AV117" s="97"/>
      <c r="AW117" s="97"/>
      <c r="AX117" s="97"/>
      <c r="AY117" s="97"/>
      <c r="AZ117" s="97"/>
      <c r="BA117" s="97"/>
      <c r="BB117" s="97"/>
      <c r="BC117" s="97"/>
      <c r="BD117" s="97"/>
      <c r="BE117" s="97"/>
      <c r="BF117" s="97"/>
      <c r="BG117" s="97"/>
      <c r="BH117" s="97"/>
      <c r="BI117" s="97"/>
      <c r="BJ117" s="97"/>
      <c r="BK117" s="97"/>
    </row>
    <row r="118" spans="1:63">
      <c r="A118" s="97"/>
      <c r="B118" s="97"/>
      <c r="C118" s="97"/>
      <c r="D118" s="97"/>
      <c r="E118" s="97"/>
      <c r="F118" s="97"/>
      <c r="G118" s="97"/>
      <c r="H118" s="97"/>
      <c r="I118" s="97"/>
      <c r="J118" s="97"/>
      <c r="K118" s="97"/>
      <c r="L118" s="97"/>
      <c r="M118" s="97"/>
      <c r="N118" s="97"/>
      <c r="O118" s="97"/>
      <c r="P118" s="97"/>
      <c r="Q118" s="97"/>
      <c r="R118" s="97"/>
      <c r="S118" s="97"/>
      <c r="T118" s="97"/>
      <c r="U118" s="97"/>
      <c r="V118" s="97"/>
      <c r="W118" s="97"/>
      <c r="X118" s="97"/>
      <c r="Y118" s="97"/>
      <c r="Z118" s="97"/>
      <c r="AA118" s="97"/>
      <c r="AB118" s="97"/>
      <c r="AC118" s="97"/>
      <c r="AD118" s="97"/>
      <c r="AE118" s="97"/>
      <c r="AF118" s="97"/>
      <c r="AG118" s="97"/>
      <c r="AH118" s="97"/>
      <c r="AI118" s="97"/>
      <c r="AJ118" s="97"/>
      <c r="AK118" s="97"/>
      <c r="AL118" s="97"/>
      <c r="AM118" s="97"/>
      <c r="AN118" s="97"/>
      <c r="AO118" s="97"/>
      <c r="AP118" s="97"/>
      <c r="AQ118" s="97"/>
      <c r="AR118" s="97"/>
      <c r="AS118" s="97"/>
      <c r="AT118" s="97"/>
      <c r="AU118" s="97"/>
      <c r="AV118" s="97"/>
      <c r="AW118" s="97"/>
      <c r="AX118" s="97"/>
      <c r="AY118" s="97"/>
      <c r="AZ118" s="97"/>
      <c r="BA118" s="97"/>
      <c r="BB118" s="97"/>
      <c r="BC118" s="97"/>
      <c r="BD118" s="97"/>
      <c r="BE118" s="97"/>
      <c r="BF118" s="97"/>
      <c r="BG118" s="97"/>
      <c r="BH118" s="97"/>
      <c r="BI118" s="97"/>
      <c r="BJ118" s="97"/>
      <c r="BK118" s="97"/>
    </row>
    <row r="119" spans="1:63">
      <c r="A119" s="97"/>
      <c r="B119" s="97"/>
      <c r="C119" s="97"/>
      <c r="D119" s="97"/>
      <c r="E119" s="97"/>
      <c r="F119" s="97"/>
      <c r="G119" s="97"/>
      <c r="H119" s="97"/>
      <c r="I119" s="97"/>
      <c r="J119" s="97"/>
      <c r="K119" s="97"/>
      <c r="L119" s="97"/>
      <c r="M119" s="97"/>
      <c r="N119" s="97"/>
      <c r="O119" s="97"/>
      <c r="P119" s="97"/>
      <c r="Q119" s="97"/>
      <c r="R119" s="97"/>
      <c r="S119" s="97"/>
      <c r="T119" s="97"/>
      <c r="U119" s="97"/>
      <c r="V119" s="97"/>
      <c r="W119" s="97"/>
      <c r="X119" s="97"/>
      <c r="Y119" s="97"/>
      <c r="Z119" s="97"/>
      <c r="AA119" s="97"/>
      <c r="AB119" s="97"/>
      <c r="AC119" s="97"/>
      <c r="AD119" s="97"/>
      <c r="AE119" s="97"/>
      <c r="AF119" s="97"/>
      <c r="AG119" s="97"/>
      <c r="AH119" s="97"/>
      <c r="AI119" s="97"/>
      <c r="AJ119" s="97"/>
      <c r="AK119" s="97"/>
      <c r="AL119" s="97"/>
      <c r="AM119" s="97"/>
      <c r="AN119" s="97"/>
      <c r="AO119" s="97"/>
      <c r="AP119" s="97"/>
      <c r="AQ119" s="97"/>
      <c r="AR119" s="97"/>
      <c r="AS119" s="97"/>
      <c r="AT119" s="97"/>
      <c r="AU119" s="97"/>
      <c r="AV119" s="97"/>
      <c r="AW119" s="97"/>
      <c r="AX119" s="97"/>
      <c r="AY119" s="97"/>
      <c r="AZ119" s="97"/>
      <c r="BA119" s="97"/>
      <c r="BB119" s="97"/>
      <c r="BC119" s="97"/>
      <c r="BD119" s="97"/>
      <c r="BE119" s="97"/>
      <c r="BF119" s="97"/>
      <c r="BG119" s="97"/>
      <c r="BH119" s="97"/>
      <c r="BI119" s="97"/>
      <c r="BJ119" s="97"/>
      <c r="BK119" s="97"/>
    </row>
    <row r="120" spans="1:63">
      <c r="A120" s="97"/>
      <c r="B120" s="97"/>
      <c r="C120" s="97"/>
      <c r="D120" s="97"/>
      <c r="E120" s="97"/>
      <c r="F120" s="97"/>
      <c r="G120" s="97"/>
      <c r="H120" s="97"/>
      <c r="I120" s="97"/>
      <c r="J120" s="97"/>
      <c r="K120" s="97"/>
      <c r="L120" s="97"/>
      <c r="M120" s="97"/>
      <c r="N120" s="97"/>
      <c r="O120" s="97"/>
      <c r="P120" s="97"/>
      <c r="Q120" s="97"/>
      <c r="R120" s="97"/>
      <c r="S120" s="97"/>
      <c r="T120" s="97"/>
      <c r="U120" s="97"/>
      <c r="V120" s="97"/>
      <c r="W120" s="97"/>
      <c r="X120" s="97"/>
      <c r="Y120" s="97"/>
      <c r="Z120" s="97"/>
      <c r="AA120" s="97"/>
      <c r="AB120" s="97"/>
      <c r="AC120" s="97"/>
      <c r="AD120" s="97"/>
      <c r="AE120" s="97"/>
      <c r="AF120" s="97"/>
      <c r="AG120" s="97"/>
      <c r="AH120" s="97"/>
      <c r="AI120" s="97"/>
      <c r="AJ120" s="97"/>
      <c r="AK120" s="97"/>
      <c r="AL120" s="97"/>
      <c r="AM120" s="97"/>
      <c r="AN120" s="97"/>
      <c r="AO120" s="97"/>
      <c r="AP120" s="97"/>
      <c r="AQ120" s="97"/>
      <c r="AR120" s="97"/>
      <c r="AS120" s="97"/>
      <c r="AT120" s="97"/>
      <c r="AU120" s="97"/>
      <c r="AV120" s="97"/>
      <c r="AW120" s="97"/>
      <c r="AX120" s="97"/>
      <c r="AY120" s="97"/>
      <c r="AZ120" s="97"/>
      <c r="BA120" s="97"/>
      <c r="BB120" s="97"/>
      <c r="BC120" s="97"/>
      <c r="BD120" s="97"/>
      <c r="BE120" s="97"/>
      <c r="BF120" s="97"/>
      <c r="BG120" s="97"/>
      <c r="BH120" s="97"/>
      <c r="BI120" s="97"/>
      <c r="BJ120" s="97"/>
      <c r="BK120" s="97"/>
    </row>
    <row r="121" spans="1:63">
      <c r="A121" s="97"/>
      <c r="B121" s="97"/>
      <c r="C121" s="97"/>
      <c r="D121" s="97"/>
      <c r="E121" s="97"/>
      <c r="F121" s="97"/>
      <c r="G121" s="97"/>
      <c r="H121" s="97"/>
      <c r="I121" s="97"/>
      <c r="J121" s="97"/>
      <c r="K121" s="97"/>
      <c r="L121" s="97"/>
      <c r="M121" s="97"/>
      <c r="N121" s="97"/>
      <c r="O121" s="97"/>
      <c r="P121" s="97"/>
      <c r="Q121" s="97"/>
      <c r="R121" s="97"/>
      <c r="S121" s="97"/>
      <c r="T121" s="97"/>
      <c r="U121" s="97"/>
      <c r="V121" s="97"/>
      <c r="W121" s="97"/>
      <c r="X121" s="97"/>
      <c r="Y121" s="97"/>
      <c r="Z121" s="97"/>
      <c r="AA121" s="97"/>
      <c r="AB121" s="97"/>
      <c r="AC121" s="97"/>
      <c r="AD121" s="97"/>
      <c r="AE121" s="97"/>
      <c r="AF121" s="97"/>
      <c r="AG121" s="97"/>
      <c r="AH121" s="97"/>
      <c r="AI121" s="97"/>
      <c r="AJ121" s="97"/>
      <c r="AK121" s="97"/>
      <c r="AL121" s="97"/>
      <c r="AM121" s="97"/>
      <c r="AN121" s="97"/>
      <c r="AO121" s="97"/>
      <c r="AP121" s="97"/>
      <c r="AQ121" s="97"/>
      <c r="AR121" s="97"/>
      <c r="AS121" s="97"/>
      <c r="AT121" s="97"/>
      <c r="AU121" s="97"/>
      <c r="AV121" s="97"/>
      <c r="AW121" s="97"/>
      <c r="AX121" s="97"/>
      <c r="AY121" s="97"/>
      <c r="AZ121" s="97"/>
      <c r="BA121" s="97"/>
      <c r="BB121" s="97"/>
      <c r="BC121" s="97"/>
      <c r="BD121" s="97"/>
      <c r="BE121" s="97"/>
      <c r="BF121" s="97"/>
      <c r="BG121" s="97"/>
      <c r="BH121" s="97"/>
      <c r="BI121" s="97"/>
      <c r="BJ121" s="97"/>
      <c r="BK121" s="97"/>
    </row>
    <row r="122" spans="1:63">
      <c r="B122" s="97"/>
      <c r="C122" s="97"/>
      <c r="D122" s="97"/>
      <c r="E122" s="97"/>
      <c r="F122" s="97"/>
      <c r="G122" s="97"/>
      <c r="H122" s="97"/>
      <c r="I122" s="97"/>
      <c r="J122" s="97"/>
      <c r="K122" s="97"/>
      <c r="L122" s="97"/>
      <c r="M122" s="97"/>
      <c r="N122" s="97"/>
      <c r="O122" s="97"/>
      <c r="P122" s="97"/>
      <c r="Q122" s="97"/>
      <c r="R122" s="97"/>
      <c r="S122" s="97"/>
      <c r="T122" s="97"/>
      <c r="U122" s="97"/>
      <c r="V122" s="97"/>
      <c r="W122" s="97"/>
      <c r="X122" s="97"/>
      <c r="Y122" s="97"/>
      <c r="Z122" s="97"/>
      <c r="AA122" s="97"/>
      <c r="AB122" s="97"/>
      <c r="AC122" s="97"/>
      <c r="AD122" s="97"/>
      <c r="AE122" s="97"/>
      <c r="AF122" s="97"/>
      <c r="AG122" s="97"/>
      <c r="AH122" s="97"/>
      <c r="AI122" s="97"/>
      <c r="AJ122" s="97"/>
      <c r="AK122" s="97"/>
      <c r="AL122" s="97"/>
      <c r="AM122" s="97"/>
      <c r="AN122" s="97"/>
      <c r="AO122" s="97"/>
      <c r="AP122" s="97"/>
      <c r="AQ122" s="97"/>
      <c r="AR122" s="97"/>
      <c r="AS122" s="97"/>
      <c r="AT122" s="97"/>
      <c r="AU122" s="97"/>
      <c r="AV122" s="97"/>
      <c r="AW122" s="97"/>
      <c r="AX122" s="97"/>
      <c r="AY122" s="97"/>
      <c r="AZ122" s="97"/>
      <c r="BA122" s="97"/>
      <c r="BB122" s="97"/>
      <c r="BC122" s="97"/>
      <c r="BD122" s="97"/>
      <c r="BE122" s="97"/>
      <c r="BF122" s="97"/>
      <c r="BG122" s="97"/>
      <c r="BH122" s="97"/>
      <c r="BI122" s="97"/>
      <c r="BJ122" s="97"/>
      <c r="BK122" s="97"/>
    </row>
    <row r="123" spans="1:63">
      <c r="B123" s="97"/>
      <c r="C123" s="97"/>
      <c r="D123" s="97"/>
      <c r="E123" s="97"/>
      <c r="F123" s="97"/>
      <c r="G123" s="97"/>
      <c r="H123" s="97"/>
      <c r="I123" s="97"/>
      <c r="J123" s="97"/>
      <c r="K123" s="97"/>
      <c r="L123" s="97"/>
      <c r="M123" s="97"/>
      <c r="N123" s="97"/>
      <c r="O123" s="97"/>
      <c r="P123" s="97"/>
      <c r="Q123" s="97"/>
      <c r="R123" s="97"/>
      <c r="S123" s="97"/>
      <c r="T123" s="97"/>
      <c r="U123" s="97"/>
      <c r="V123" s="97"/>
      <c r="W123" s="97"/>
      <c r="X123" s="97"/>
      <c r="Y123" s="97"/>
      <c r="Z123" s="97"/>
      <c r="AA123" s="97"/>
      <c r="AB123" s="97"/>
      <c r="AC123" s="97"/>
      <c r="AD123" s="97"/>
      <c r="AE123" s="97"/>
      <c r="AF123" s="97"/>
      <c r="AG123" s="97"/>
      <c r="AH123" s="97"/>
      <c r="AI123" s="97"/>
      <c r="AJ123" s="97"/>
      <c r="AK123" s="97"/>
      <c r="AL123" s="97"/>
      <c r="AM123" s="97"/>
      <c r="AN123" s="97"/>
      <c r="AO123" s="97"/>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row>
    <row r="124" spans="1:63">
      <c r="B124" s="97"/>
      <c r="C124" s="97"/>
      <c r="D124" s="9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97"/>
      <c r="AK124" s="97"/>
      <c r="AL124" s="97"/>
      <c r="AM124" s="97"/>
      <c r="AN124" s="97"/>
      <c r="AO124" s="97"/>
      <c r="AP124" s="97"/>
      <c r="AQ124" s="97"/>
      <c r="AR124" s="97"/>
      <c r="AS124" s="97"/>
      <c r="AT124" s="97"/>
      <c r="AU124" s="97"/>
      <c r="AV124" s="97"/>
      <c r="AW124" s="97"/>
      <c r="AX124" s="97"/>
      <c r="AY124" s="97"/>
      <c r="AZ124" s="97"/>
      <c r="BA124" s="97"/>
      <c r="BB124" s="97"/>
      <c r="BC124" s="97"/>
      <c r="BD124" s="97"/>
      <c r="BE124" s="97"/>
      <c r="BF124" s="97"/>
      <c r="BG124" s="97"/>
      <c r="BH124" s="97"/>
      <c r="BI124" s="97"/>
      <c r="BJ124" s="97"/>
      <c r="BK124" s="97"/>
    </row>
    <row r="125" spans="1:63">
      <c r="B125" s="97"/>
      <c r="C125" s="97"/>
      <c r="D125" s="97"/>
      <c r="E125" s="97"/>
      <c r="F125" s="97"/>
      <c r="G125" s="97"/>
      <c r="H125" s="97"/>
      <c r="I125" s="97"/>
      <c r="J125" s="97"/>
      <c r="K125" s="97"/>
      <c r="L125" s="97"/>
      <c r="M125" s="97"/>
      <c r="N125" s="97"/>
      <c r="O125" s="97"/>
      <c r="P125" s="97"/>
      <c r="Q125" s="97"/>
      <c r="R125" s="97"/>
      <c r="S125" s="97"/>
      <c r="T125" s="97"/>
      <c r="U125" s="97"/>
      <c r="V125" s="97"/>
      <c r="W125" s="97"/>
      <c r="X125" s="97"/>
      <c r="Y125" s="97"/>
      <c r="Z125" s="97"/>
      <c r="AA125" s="97"/>
      <c r="AB125" s="97"/>
      <c r="AC125" s="97"/>
      <c r="AD125" s="97"/>
      <c r="AE125" s="97"/>
      <c r="AF125" s="97"/>
      <c r="AG125" s="97"/>
      <c r="AH125" s="97"/>
      <c r="AI125" s="97"/>
      <c r="AJ125" s="97"/>
      <c r="AK125" s="97"/>
      <c r="AL125" s="97"/>
      <c r="AM125" s="97"/>
      <c r="AN125" s="97"/>
      <c r="AO125" s="97"/>
      <c r="AP125" s="97"/>
      <c r="AQ125" s="97"/>
      <c r="AR125" s="97"/>
      <c r="AS125" s="97"/>
      <c r="AT125" s="97"/>
      <c r="AU125" s="97"/>
      <c r="AV125" s="97"/>
      <c r="AW125" s="97"/>
      <c r="AX125" s="97"/>
      <c r="AY125" s="97"/>
      <c r="AZ125" s="97"/>
      <c r="BA125" s="97"/>
      <c r="BB125" s="97"/>
      <c r="BC125" s="97"/>
      <c r="BD125" s="97"/>
      <c r="BE125" s="97"/>
      <c r="BF125" s="97"/>
      <c r="BG125" s="97"/>
      <c r="BH125" s="97"/>
      <c r="BI125" s="97"/>
      <c r="BJ125" s="97"/>
      <c r="BK125" s="97"/>
    </row>
    <row r="126" spans="1:63">
      <c r="B126" s="97"/>
      <c r="C126" s="97"/>
      <c r="D126" s="97"/>
      <c r="E126" s="97"/>
      <c r="F126" s="97"/>
      <c r="G126" s="97"/>
      <c r="H126" s="97"/>
      <c r="I126" s="97"/>
      <c r="J126" s="97"/>
      <c r="K126" s="97"/>
      <c r="L126" s="97"/>
      <c r="M126" s="97"/>
      <c r="N126" s="97"/>
      <c r="O126" s="97"/>
      <c r="P126" s="97"/>
      <c r="Q126" s="97"/>
      <c r="R126" s="97"/>
      <c r="S126" s="97"/>
      <c r="T126" s="97"/>
      <c r="U126" s="97"/>
      <c r="V126" s="97"/>
      <c r="W126" s="97"/>
      <c r="X126" s="97"/>
      <c r="Y126" s="97"/>
      <c r="Z126" s="97"/>
      <c r="AA126" s="97"/>
      <c r="AB126" s="97"/>
      <c r="AC126" s="97"/>
      <c r="AD126" s="97"/>
      <c r="AE126" s="97"/>
      <c r="AF126" s="97"/>
      <c r="AG126" s="97"/>
      <c r="AH126" s="97"/>
      <c r="AI126" s="97"/>
      <c r="AJ126" s="97"/>
      <c r="AK126" s="97"/>
      <c r="AL126" s="97"/>
      <c r="AM126" s="97"/>
      <c r="AN126" s="97"/>
      <c r="AO126" s="97"/>
      <c r="AP126" s="97"/>
      <c r="AQ126" s="97"/>
      <c r="AR126" s="97"/>
      <c r="AS126" s="97"/>
      <c r="AT126" s="97"/>
      <c r="AU126" s="97"/>
      <c r="AV126" s="97"/>
      <c r="AW126" s="97"/>
      <c r="AX126" s="97"/>
      <c r="AY126" s="97"/>
      <c r="AZ126" s="97"/>
      <c r="BA126" s="97"/>
      <c r="BB126" s="97"/>
      <c r="BC126" s="97"/>
      <c r="BD126" s="97"/>
      <c r="BE126" s="97"/>
      <c r="BF126" s="97"/>
      <c r="BG126" s="97"/>
      <c r="BH126" s="97"/>
      <c r="BI126" s="97"/>
      <c r="BJ126" s="97"/>
      <c r="BK126" s="97"/>
    </row>
    <row r="127" spans="1:63">
      <c r="B127" s="97"/>
      <c r="C127" s="97"/>
      <c r="D127" s="97"/>
      <c r="E127" s="97"/>
      <c r="F127" s="97"/>
      <c r="G127" s="97"/>
      <c r="H127" s="97"/>
      <c r="I127" s="97"/>
      <c r="J127" s="97"/>
      <c r="K127" s="97"/>
      <c r="L127" s="97"/>
      <c r="M127" s="97"/>
      <c r="N127" s="97"/>
      <c r="O127" s="97"/>
      <c r="P127" s="97"/>
      <c r="Q127" s="97"/>
      <c r="R127" s="97"/>
      <c r="S127" s="97"/>
      <c r="T127" s="97"/>
      <c r="U127" s="97"/>
      <c r="V127" s="97"/>
      <c r="W127" s="97"/>
      <c r="X127" s="97"/>
      <c r="Y127" s="97"/>
      <c r="Z127" s="97"/>
      <c r="AA127" s="97"/>
      <c r="AB127" s="97"/>
      <c r="AC127" s="97"/>
      <c r="AD127" s="97"/>
      <c r="AE127" s="97"/>
      <c r="AF127" s="97"/>
      <c r="AG127" s="97"/>
      <c r="AH127" s="97"/>
      <c r="AI127" s="97"/>
      <c r="AJ127" s="97"/>
      <c r="AK127" s="97"/>
      <c r="AL127" s="97"/>
      <c r="AM127" s="97"/>
      <c r="AN127" s="97"/>
      <c r="AO127" s="97"/>
      <c r="AP127" s="97"/>
      <c r="AQ127" s="97"/>
      <c r="AR127" s="97"/>
      <c r="AS127" s="97"/>
      <c r="AT127" s="97"/>
      <c r="AU127" s="97"/>
      <c r="AV127" s="97"/>
      <c r="AW127" s="97"/>
      <c r="AX127" s="97"/>
      <c r="AY127" s="97"/>
      <c r="AZ127" s="97"/>
      <c r="BA127" s="97"/>
      <c r="BB127" s="97"/>
      <c r="BC127" s="97"/>
      <c r="BD127" s="97"/>
      <c r="BE127" s="97"/>
      <c r="BF127" s="97"/>
      <c r="BG127" s="97"/>
      <c r="BH127" s="97"/>
      <c r="BI127" s="97"/>
      <c r="BJ127" s="97"/>
      <c r="BK127" s="97"/>
    </row>
    <row r="128" spans="1:63">
      <c r="B128" s="97"/>
      <c r="C128" s="97"/>
      <c r="D128" s="97"/>
      <c r="E128" s="97"/>
      <c r="F128" s="97"/>
      <c r="G128" s="97"/>
      <c r="H128" s="97"/>
      <c r="I128" s="97"/>
      <c r="J128" s="97"/>
      <c r="K128" s="97"/>
      <c r="L128" s="97"/>
      <c r="M128" s="97"/>
      <c r="N128" s="97"/>
      <c r="O128" s="97"/>
      <c r="P128" s="97"/>
      <c r="Q128" s="97"/>
      <c r="R128" s="97"/>
      <c r="S128" s="97"/>
      <c r="T128" s="97"/>
      <c r="U128" s="97"/>
      <c r="V128" s="97"/>
      <c r="W128" s="97"/>
      <c r="X128" s="97"/>
      <c r="Y128" s="97"/>
      <c r="Z128" s="97"/>
      <c r="AA128" s="97"/>
      <c r="AB128" s="97"/>
      <c r="AC128" s="97"/>
      <c r="AD128" s="97"/>
      <c r="AE128" s="97"/>
      <c r="AF128" s="97"/>
      <c r="AG128" s="97"/>
      <c r="AH128" s="97"/>
      <c r="AI128" s="97"/>
      <c r="AJ128" s="97"/>
      <c r="AK128" s="97"/>
      <c r="AL128" s="97"/>
      <c r="AM128" s="97"/>
      <c r="AN128" s="97"/>
      <c r="AO128" s="97"/>
      <c r="AP128" s="97"/>
      <c r="AQ128" s="97"/>
      <c r="AR128" s="97"/>
      <c r="AS128" s="97"/>
      <c r="AT128" s="97"/>
      <c r="AU128" s="97"/>
      <c r="AV128" s="97"/>
      <c r="AW128" s="97"/>
      <c r="AX128" s="97"/>
      <c r="AY128" s="97"/>
      <c r="AZ128" s="97"/>
      <c r="BA128" s="97"/>
      <c r="BB128" s="97"/>
      <c r="BC128" s="97"/>
      <c r="BD128" s="97"/>
      <c r="BE128" s="97"/>
      <c r="BF128" s="97"/>
      <c r="BG128" s="97"/>
      <c r="BH128" s="97"/>
      <c r="BI128" s="97"/>
      <c r="BJ128" s="97"/>
      <c r="BK128" s="97"/>
    </row>
    <row r="129" spans="2:63">
      <c r="B129" s="97"/>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7"/>
      <c r="AL129" s="97"/>
      <c r="AM129" s="97"/>
      <c r="AN129" s="97"/>
      <c r="AO129" s="97"/>
      <c r="AP129" s="97"/>
      <c r="AQ129" s="97"/>
      <c r="AR129" s="97"/>
      <c r="AS129" s="97"/>
      <c r="AT129" s="97"/>
      <c r="AU129" s="97"/>
      <c r="AV129" s="97"/>
      <c r="AW129" s="97"/>
      <c r="AX129" s="97"/>
      <c r="AY129" s="97"/>
      <c r="AZ129" s="97"/>
      <c r="BA129" s="97"/>
      <c r="BB129" s="97"/>
      <c r="BC129" s="97"/>
      <c r="BD129" s="97"/>
      <c r="BE129" s="97"/>
      <c r="BF129" s="97"/>
      <c r="BG129" s="97"/>
      <c r="BH129" s="97"/>
      <c r="BI129" s="97"/>
      <c r="BJ129" s="97"/>
      <c r="BK129" s="97"/>
    </row>
    <row r="130" spans="2:63">
      <c r="B130" s="97"/>
      <c r="C130" s="97"/>
      <c r="D130" s="97"/>
      <c r="E130" s="97"/>
      <c r="F130" s="97"/>
      <c r="G130" s="97"/>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7"/>
      <c r="AY130" s="97"/>
      <c r="AZ130" s="97"/>
      <c r="BA130" s="97"/>
      <c r="BB130" s="97"/>
      <c r="BC130" s="97"/>
      <c r="BD130" s="97"/>
      <c r="BE130" s="97"/>
      <c r="BF130" s="97"/>
      <c r="BG130" s="97"/>
      <c r="BH130" s="97"/>
      <c r="BI130" s="97"/>
      <c r="BJ130" s="97"/>
      <c r="BK130" s="97"/>
    </row>
    <row r="131" spans="2:63">
      <c r="B131" s="97"/>
      <c r="C131" s="97"/>
      <c r="D131" s="97"/>
      <c r="E131" s="97"/>
      <c r="F131" s="97"/>
      <c r="G131" s="97"/>
      <c r="H131" s="97"/>
      <c r="I131" s="97"/>
      <c r="J131" s="97"/>
      <c r="K131" s="97"/>
      <c r="L131" s="97"/>
      <c r="M131" s="97"/>
      <c r="N131" s="97"/>
      <c r="O131" s="97"/>
      <c r="P131" s="97"/>
      <c r="Q131" s="97"/>
      <c r="R131" s="97"/>
      <c r="S131" s="97"/>
      <c r="T131" s="97"/>
      <c r="U131" s="97"/>
      <c r="V131" s="97"/>
      <c r="W131" s="97"/>
      <c r="X131" s="97"/>
      <c r="Y131" s="97"/>
      <c r="Z131" s="97"/>
      <c r="AA131" s="97"/>
      <c r="AB131" s="97"/>
      <c r="AC131" s="97"/>
      <c r="AD131" s="97"/>
      <c r="AE131" s="97"/>
      <c r="AF131" s="97"/>
      <c r="AG131" s="97"/>
      <c r="AH131" s="97"/>
      <c r="AI131" s="97"/>
      <c r="AJ131" s="97"/>
      <c r="AK131" s="97"/>
      <c r="AL131" s="97"/>
      <c r="AM131" s="97"/>
      <c r="AN131" s="97"/>
      <c r="AO131" s="97"/>
      <c r="AP131" s="97"/>
      <c r="AQ131" s="97"/>
      <c r="AR131" s="97"/>
      <c r="AS131" s="97"/>
      <c r="AT131" s="97"/>
      <c r="AU131" s="97"/>
      <c r="AV131" s="97"/>
      <c r="AW131" s="97"/>
      <c r="AX131" s="97"/>
      <c r="AY131" s="97"/>
      <c r="AZ131" s="97"/>
      <c r="BA131" s="97"/>
      <c r="BB131" s="97"/>
      <c r="BC131" s="97"/>
      <c r="BD131" s="97"/>
      <c r="BE131" s="97"/>
      <c r="BF131" s="97"/>
      <c r="BG131" s="97"/>
      <c r="BH131" s="97"/>
      <c r="BI131" s="97"/>
      <c r="BJ131" s="97"/>
      <c r="BK131" s="97"/>
    </row>
    <row r="132" spans="2:63">
      <c r="B132" s="97"/>
      <c r="C132" s="97"/>
      <c r="D132" s="97"/>
      <c r="E132" s="97"/>
      <c r="F132" s="97"/>
      <c r="G132" s="97"/>
      <c r="H132" s="97"/>
      <c r="I132" s="97"/>
      <c r="J132" s="97"/>
      <c r="K132" s="97"/>
      <c r="L132" s="97"/>
      <c r="M132" s="97"/>
      <c r="N132" s="97"/>
      <c r="O132" s="97"/>
      <c r="P132" s="97"/>
      <c r="Q132" s="97"/>
      <c r="R132" s="97"/>
      <c r="S132" s="97"/>
      <c r="T132" s="97"/>
      <c r="U132" s="97"/>
      <c r="V132" s="97"/>
      <c r="W132" s="97"/>
      <c r="X132" s="97"/>
      <c r="Y132" s="97"/>
      <c r="Z132" s="97"/>
      <c r="AA132" s="97"/>
      <c r="AB132" s="97"/>
      <c r="AC132" s="97"/>
      <c r="AD132" s="97"/>
      <c r="AE132" s="97"/>
      <c r="AF132" s="97"/>
      <c r="AG132" s="97"/>
      <c r="AH132" s="97"/>
      <c r="AI132" s="97"/>
      <c r="AJ132" s="97"/>
      <c r="AK132" s="97"/>
      <c r="AL132" s="97"/>
      <c r="AM132" s="97"/>
      <c r="AN132" s="97"/>
      <c r="AO132" s="97"/>
      <c r="AP132" s="97"/>
      <c r="AQ132" s="97"/>
      <c r="AR132" s="97"/>
      <c r="AS132" s="97"/>
      <c r="AT132" s="97"/>
      <c r="AU132" s="97"/>
      <c r="AV132" s="97"/>
      <c r="AW132" s="97"/>
      <c r="AX132" s="97"/>
      <c r="AY132" s="97"/>
      <c r="AZ132" s="97"/>
      <c r="BA132" s="97"/>
      <c r="BB132" s="97"/>
      <c r="BC132" s="97"/>
      <c r="BD132" s="97"/>
      <c r="BE132" s="97"/>
      <c r="BF132" s="97"/>
      <c r="BG132" s="97"/>
      <c r="BH132" s="97"/>
      <c r="BI132" s="97"/>
      <c r="BJ132" s="97"/>
      <c r="BK132" s="97"/>
    </row>
    <row r="133" spans="2:63">
      <c r="B133" s="97"/>
      <c r="C133" s="97"/>
      <c r="D133" s="97"/>
      <c r="E133" s="97"/>
      <c r="F133" s="97"/>
      <c r="G133" s="97"/>
      <c r="H133" s="97"/>
      <c r="I133" s="97"/>
      <c r="J133" s="97"/>
      <c r="K133" s="97"/>
      <c r="L133" s="97"/>
      <c r="M133" s="97"/>
      <c r="N133" s="97"/>
      <c r="O133" s="97"/>
      <c r="P133" s="97"/>
      <c r="Q133" s="97"/>
      <c r="R133" s="97"/>
      <c r="S133" s="97"/>
      <c r="T133" s="97"/>
      <c r="U133" s="97"/>
      <c r="V133" s="97"/>
      <c r="W133" s="97"/>
      <c r="X133" s="97"/>
      <c r="Y133" s="97"/>
      <c r="Z133" s="97"/>
      <c r="AA133" s="97"/>
      <c r="AB133" s="97"/>
      <c r="AC133" s="97"/>
      <c r="AD133" s="97"/>
      <c r="AE133" s="97"/>
      <c r="AF133" s="97"/>
      <c r="AG133" s="97"/>
      <c r="AH133" s="97"/>
      <c r="AI133" s="97"/>
      <c r="AJ133" s="97"/>
      <c r="AK133" s="97"/>
      <c r="AL133" s="97"/>
      <c r="AM133" s="97"/>
      <c r="AN133" s="97"/>
      <c r="AO133" s="97"/>
      <c r="AP133" s="97"/>
      <c r="AQ133" s="97"/>
      <c r="AR133" s="97"/>
      <c r="AS133" s="97"/>
      <c r="AT133" s="97"/>
      <c r="AU133" s="97"/>
      <c r="AV133" s="97"/>
      <c r="AW133" s="97"/>
      <c r="AX133" s="97"/>
      <c r="AY133" s="97"/>
      <c r="AZ133" s="97"/>
      <c r="BA133" s="97"/>
      <c r="BB133" s="97"/>
      <c r="BC133" s="97"/>
      <c r="BD133" s="97"/>
      <c r="BE133" s="97"/>
      <c r="BF133" s="97"/>
      <c r="BG133" s="97"/>
      <c r="BH133" s="97"/>
      <c r="BI133" s="97"/>
      <c r="BJ133" s="97"/>
      <c r="BK133" s="97"/>
    </row>
    <row r="134" spans="2:63">
      <c r="B134" s="97"/>
      <c r="C134" s="97"/>
      <c r="D134" s="97"/>
      <c r="E134" s="97"/>
      <c r="F134" s="97"/>
      <c r="G134" s="97"/>
      <c r="H134" s="97"/>
      <c r="I134" s="97"/>
      <c r="J134" s="97"/>
      <c r="K134" s="97"/>
      <c r="L134" s="97"/>
      <c r="M134" s="97"/>
      <c r="N134" s="97"/>
      <c r="O134" s="97"/>
      <c r="P134" s="97"/>
      <c r="Q134" s="97"/>
      <c r="R134" s="97"/>
      <c r="S134" s="97"/>
      <c r="T134" s="97"/>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97"/>
      <c r="AW134" s="97"/>
      <c r="AX134" s="97"/>
      <c r="AY134" s="97"/>
      <c r="AZ134" s="97"/>
      <c r="BA134" s="97"/>
      <c r="BB134" s="97"/>
      <c r="BC134" s="97"/>
      <c r="BD134" s="97"/>
      <c r="BE134" s="97"/>
      <c r="BF134" s="97"/>
      <c r="BG134" s="97"/>
      <c r="BH134" s="97"/>
      <c r="BI134" s="97"/>
      <c r="BJ134" s="97"/>
      <c r="BK134" s="97"/>
    </row>
    <row r="135" spans="2:63">
      <c r="B135" s="97"/>
      <c r="C135" s="97"/>
      <c r="D135" s="97"/>
      <c r="E135" s="97"/>
      <c r="F135" s="97"/>
      <c r="G135" s="97"/>
      <c r="H135" s="97"/>
      <c r="I135" s="97"/>
      <c r="J135" s="97"/>
      <c r="K135" s="97"/>
      <c r="L135" s="97"/>
      <c r="M135" s="97"/>
      <c r="N135" s="97"/>
      <c r="O135" s="97"/>
      <c r="P135" s="97"/>
      <c r="Q135" s="97"/>
      <c r="R135" s="97"/>
      <c r="S135" s="97"/>
      <c r="T135" s="97"/>
      <c r="U135" s="97"/>
      <c r="V135" s="97"/>
      <c r="W135" s="97"/>
      <c r="X135" s="97"/>
      <c r="Y135" s="97"/>
      <c r="Z135" s="97"/>
      <c r="AA135" s="97"/>
      <c r="AB135" s="97"/>
      <c r="AC135" s="97"/>
      <c r="AD135" s="97"/>
      <c r="AE135" s="97"/>
      <c r="AF135" s="97"/>
      <c r="AG135" s="97"/>
      <c r="AH135" s="97"/>
      <c r="AI135" s="97"/>
      <c r="AJ135" s="97"/>
      <c r="AK135" s="97"/>
      <c r="AL135" s="97"/>
      <c r="AM135" s="97"/>
      <c r="AN135" s="97"/>
      <c r="AO135" s="97"/>
      <c r="AP135" s="97"/>
      <c r="AQ135" s="97"/>
      <c r="AR135" s="97"/>
      <c r="AS135" s="97"/>
      <c r="AT135" s="97"/>
      <c r="AU135" s="97"/>
      <c r="AV135" s="97"/>
      <c r="AW135" s="97"/>
      <c r="AX135" s="97"/>
      <c r="AY135" s="97"/>
      <c r="AZ135" s="97"/>
      <c r="BA135" s="97"/>
      <c r="BB135" s="97"/>
      <c r="BC135" s="97"/>
      <c r="BD135" s="97"/>
      <c r="BE135" s="97"/>
      <c r="BF135" s="97"/>
      <c r="BG135" s="97"/>
      <c r="BH135" s="97"/>
      <c r="BI135" s="97"/>
      <c r="BJ135" s="97"/>
      <c r="BK135" s="97"/>
    </row>
    <row r="136" spans="2:63">
      <c r="B136" s="97"/>
      <c r="C136" s="97"/>
      <c r="D136" s="97"/>
      <c r="E136" s="97"/>
      <c r="F136" s="97"/>
      <c r="G136" s="97"/>
      <c r="H136" s="97"/>
      <c r="I136" s="97"/>
      <c r="J136" s="97"/>
      <c r="K136" s="97"/>
      <c r="L136" s="97"/>
      <c r="M136" s="97"/>
      <c r="N136" s="97"/>
      <c r="O136" s="97"/>
      <c r="P136" s="97"/>
      <c r="Q136" s="97"/>
      <c r="R136" s="97"/>
      <c r="S136" s="97"/>
      <c r="T136" s="97"/>
      <c r="U136" s="97"/>
      <c r="V136" s="97"/>
      <c r="W136" s="97"/>
      <c r="X136" s="97"/>
      <c r="Y136" s="97"/>
      <c r="Z136" s="97"/>
      <c r="AA136" s="97"/>
      <c r="AB136" s="97"/>
      <c r="AC136" s="97"/>
      <c r="AD136" s="97"/>
      <c r="AE136" s="97"/>
      <c r="AF136" s="97"/>
      <c r="AG136" s="97"/>
      <c r="AH136" s="97"/>
      <c r="AI136" s="97"/>
      <c r="AJ136" s="97"/>
      <c r="AK136" s="97"/>
      <c r="AL136" s="97"/>
      <c r="AM136" s="97"/>
      <c r="AN136" s="97"/>
      <c r="AO136" s="97"/>
      <c r="AP136" s="97"/>
      <c r="AQ136" s="97"/>
      <c r="AR136" s="97"/>
      <c r="AS136" s="97"/>
      <c r="AT136" s="97"/>
      <c r="AU136" s="97"/>
      <c r="AV136" s="97"/>
      <c r="AW136" s="97"/>
      <c r="AX136" s="97"/>
      <c r="AY136" s="97"/>
      <c r="AZ136" s="97"/>
      <c r="BA136" s="97"/>
      <c r="BB136" s="97"/>
      <c r="BC136" s="97"/>
      <c r="BD136" s="97"/>
      <c r="BE136" s="97"/>
      <c r="BF136" s="97"/>
      <c r="BG136" s="97"/>
      <c r="BH136" s="97"/>
      <c r="BI136" s="97"/>
      <c r="BJ136" s="97"/>
      <c r="BK136" s="97"/>
    </row>
    <row r="137" spans="2:63">
      <c r="B137" s="97"/>
      <c r="C137" s="97"/>
      <c r="D137" s="97"/>
      <c r="E137" s="97"/>
      <c r="F137" s="97"/>
      <c r="G137" s="97"/>
      <c r="H137" s="97"/>
      <c r="I137" s="97"/>
    </row>
    <row r="138" spans="2:63">
      <c r="B138" s="97"/>
      <c r="C138" s="97"/>
      <c r="D138" s="97"/>
      <c r="E138" s="97"/>
      <c r="F138" s="97"/>
      <c r="G138" s="97"/>
      <c r="H138" s="97"/>
      <c r="I138" s="97"/>
    </row>
    <row r="139" spans="2:63">
      <c r="B139" s="97"/>
      <c r="C139" s="97"/>
      <c r="D139" s="97"/>
      <c r="E139" s="97"/>
      <c r="F139" s="97"/>
      <c r="G139" s="97"/>
      <c r="H139" s="97"/>
      <c r="I139" s="97"/>
    </row>
    <row r="140" spans="2:63">
      <c r="B140" s="97"/>
      <c r="C140" s="97"/>
      <c r="D140" s="97"/>
      <c r="E140" s="97"/>
      <c r="F140" s="97"/>
      <c r="G140" s="97"/>
      <c r="H140" s="97"/>
      <c r="I140" s="97"/>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topLeftCell="A7" zoomScale="50" zoomScaleNormal="50" workbookViewId="0">
      <selection activeCell="X36" sqref="X36"/>
    </sheetView>
  </sheetViews>
  <sheetFormatPr baseColWidth="10" defaultRowHeight="1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c r="A1" s="97"/>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row>
    <row r="2" spans="1:91" ht="18" customHeight="1">
      <c r="A2" s="97"/>
      <c r="B2" s="478" t="s">
        <v>159</v>
      </c>
      <c r="C2" s="479"/>
      <c r="D2" s="479"/>
      <c r="E2" s="479"/>
      <c r="F2" s="479"/>
      <c r="G2" s="479"/>
      <c r="H2" s="479"/>
      <c r="I2" s="479"/>
      <c r="J2" s="400" t="s">
        <v>2</v>
      </c>
      <c r="K2" s="400"/>
      <c r="L2" s="400"/>
      <c r="M2" s="400"/>
      <c r="N2" s="400"/>
      <c r="O2" s="400"/>
      <c r="P2" s="400"/>
      <c r="Q2" s="400"/>
      <c r="R2" s="400"/>
      <c r="S2" s="400"/>
      <c r="T2" s="400"/>
      <c r="U2" s="400"/>
      <c r="V2" s="400"/>
      <c r="W2" s="400"/>
      <c r="X2" s="400"/>
      <c r="Y2" s="400"/>
      <c r="Z2" s="400"/>
      <c r="AA2" s="400"/>
      <c r="AB2" s="400"/>
      <c r="AC2" s="400"/>
      <c r="AD2" s="400"/>
      <c r="AE2" s="400"/>
      <c r="AF2" s="400"/>
      <c r="AG2" s="400"/>
      <c r="AH2" s="400"/>
      <c r="AI2" s="400"/>
      <c r="AJ2" s="400"/>
      <c r="AK2" s="400"/>
      <c r="AL2" s="400"/>
      <c r="AM2" s="400"/>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row>
    <row r="3" spans="1:91" ht="18.75" customHeight="1">
      <c r="A3" s="97"/>
      <c r="B3" s="479"/>
      <c r="C3" s="479"/>
      <c r="D3" s="479"/>
      <c r="E3" s="479"/>
      <c r="F3" s="479"/>
      <c r="G3" s="479"/>
      <c r="H3" s="479"/>
      <c r="I3" s="479"/>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400"/>
      <c r="AJ3" s="400"/>
      <c r="AK3" s="400"/>
      <c r="AL3" s="400"/>
      <c r="AM3" s="400"/>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row>
    <row r="4" spans="1:91" ht="15" customHeight="1">
      <c r="A4" s="97"/>
      <c r="B4" s="479"/>
      <c r="C4" s="479"/>
      <c r="D4" s="479"/>
      <c r="E4" s="479"/>
      <c r="F4" s="479"/>
      <c r="G4" s="479"/>
      <c r="H4" s="479"/>
      <c r="I4" s="479"/>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row>
    <row r="5" spans="1:91" ht="15.75" thickBot="1">
      <c r="A5" s="97"/>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row>
    <row r="6" spans="1:91" ht="15" customHeight="1">
      <c r="A6" s="97"/>
      <c r="B6" s="411" t="s">
        <v>4</v>
      </c>
      <c r="C6" s="411"/>
      <c r="D6" s="412"/>
      <c r="E6" s="449" t="s">
        <v>116</v>
      </c>
      <c r="F6" s="450"/>
      <c r="G6" s="450"/>
      <c r="H6" s="450"/>
      <c r="I6" s="451"/>
      <c r="J6" s="60" t="str">
        <f>IF(AND('Mapa final'!$Y$12="Muy Alta",'Mapa final'!$AA$12="Leve"),CONCATENATE("R1C",'Mapa final'!$O$12),"")</f>
        <v/>
      </c>
      <c r="K6" s="61" t="str">
        <f>IF(AND('Mapa final'!$Y$13="Muy Alta",'Mapa final'!$AA$13="Leve"),CONCATENATE("R1C",'Mapa final'!$O$13),"")</f>
        <v/>
      </c>
      <c r="L6" s="61" t="str">
        <f>IF(AND('Mapa final'!$Y$14="Muy Alta",'Mapa final'!$AA$14="Leve"),CONCATENATE("R1C",'Mapa final'!$O$14),"")</f>
        <v/>
      </c>
      <c r="M6" s="61" t="str">
        <f>IF(AND('Mapa final'!$Y$15="Muy Alta",'Mapa final'!$AA$15="Leve"),CONCATENATE("R1C",'Mapa final'!$O$15),"")</f>
        <v/>
      </c>
      <c r="N6" s="61" t="str">
        <f>IF(AND('Mapa final'!$Y$16="Muy Alta",'Mapa final'!$AA$16="Leve"),CONCATENATE("R1C",'Mapa final'!$O$16),"")</f>
        <v/>
      </c>
      <c r="O6" s="62" t="str">
        <f>IF(AND('Mapa final'!$Y$17="Muy Alta",'Mapa final'!$AA$17="Leve"),CONCATENATE("R1C",'Mapa final'!$O$17),"")</f>
        <v/>
      </c>
      <c r="P6" s="60" t="str">
        <f>IF(AND('Mapa final'!$Y$12="Muy Alta",'Mapa final'!$AA$12="Menor"),CONCATENATE("R1C",'Mapa final'!$O$12),"")</f>
        <v/>
      </c>
      <c r="Q6" s="61" t="str">
        <f>IF(AND('Mapa final'!$Y$13="Muy Alta",'Mapa final'!$AA$13="Menor"),CONCATENATE("R1C",'Mapa final'!$O$13),"")</f>
        <v/>
      </c>
      <c r="R6" s="61" t="str">
        <f>IF(AND('Mapa final'!$Y$14="Muy Alta",'Mapa final'!$AA$14="Menor"),CONCATENATE("R1C",'Mapa final'!$O$14),"")</f>
        <v/>
      </c>
      <c r="S6" s="61" t="str">
        <f>IF(AND('Mapa final'!$Y$15="Muy Alta",'Mapa final'!$AA$15="Menor"),CONCATENATE("R1C",'Mapa final'!$O$15),"")</f>
        <v/>
      </c>
      <c r="T6" s="61" t="str">
        <f>IF(AND('Mapa final'!$Y$16="Muy Alta",'Mapa final'!$AA$16="Menor"),CONCATENATE("R1C",'Mapa final'!$O$16),"")</f>
        <v/>
      </c>
      <c r="U6" s="62" t="str">
        <f>IF(AND('Mapa final'!$Y$17="Muy Alta",'Mapa final'!$AA$17="Menor"),CONCATENATE("R1C",'Mapa final'!$O$17),"")</f>
        <v/>
      </c>
      <c r="V6" s="60" t="str">
        <f>IF(AND('Mapa final'!$Y$12="Muy Alta",'Mapa final'!$AA$12="Moderado"),CONCATENATE("R1C",'Mapa final'!$O$12),"")</f>
        <v/>
      </c>
      <c r="W6" s="61" t="str">
        <f>IF(AND('Mapa final'!$Y$13="Muy Alta",'Mapa final'!$AA$13="Moderado"),CONCATENATE("R1C",'Mapa final'!$O$13),"")</f>
        <v/>
      </c>
      <c r="X6" s="61" t="str">
        <f>IF(AND('Mapa final'!$Y$14="Muy Alta",'Mapa final'!$AA$14="Moderado"),CONCATENATE("R1C",'Mapa final'!$O$14),"")</f>
        <v/>
      </c>
      <c r="Y6" s="61" t="str">
        <f>IF(AND('Mapa final'!$Y$15="Muy Alta",'Mapa final'!$AA$15="Moderado"),CONCATENATE("R1C",'Mapa final'!$O$15),"")</f>
        <v/>
      </c>
      <c r="Z6" s="61" t="str">
        <f>IF(AND('Mapa final'!$Y$16="Muy Alta",'Mapa final'!$AA$16="Moderado"),CONCATENATE("R1C",'Mapa final'!$O$16),"")</f>
        <v/>
      </c>
      <c r="AA6" s="62" t="str">
        <f>IF(AND('Mapa final'!$Y$17="Muy Alta",'Mapa final'!$AA$17="Moderado"),CONCATENATE("R1C",'Mapa final'!$O$17),"")</f>
        <v/>
      </c>
      <c r="AB6" s="60" t="str">
        <f>IF(AND('Mapa final'!$Y$12="Muy Alta",'Mapa final'!$AA$12="Mayor"),CONCATENATE("R1C",'Mapa final'!$O$12),"")</f>
        <v/>
      </c>
      <c r="AC6" s="61" t="str">
        <f>IF(AND('Mapa final'!$Y$13="Muy Alta",'Mapa final'!$AA$13="Mayor"),CONCATENATE("R1C",'Mapa final'!$O$13),"")</f>
        <v/>
      </c>
      <c r="AD6" s="61" t="str">
        <f>IF(AND('Mapa final'!$Y$14="Muy Alta",'Mapa final'!$AA$14="Mayor"),CONCATENATE("R1C",'Mapa final'!$O$14),"")</f>
        <v/>
      </c>
      <c r="AE6" s="61" t="str">
        <f>IF(AND('Mapa final'!$Y$15="Muy Alta",'Mapa final'!$AA$15="Mayor"),CONCATENATE("R1C",'Mapa final'!$O$15),"")</f>
        <v/>
      </c>
      <c r="AF6" s="61" t="str">
        <f>IF(AND('Mapa final'!$Y$16="Muy Alta",'Mapa final'!$AA$16="Mayor"),CONCATENATE("R1C",'Mapa final'!$O$16),"")</f>
        <v/>
      </c>
      <c r="AG6" s="62" t="str">
        <f>IF(AND('Mapa final'!$Y$17="Muy Alta",'Mapa final'!$AA$17="Mayor"),CONCATENATE("R1C",'Mapa final'!$O$17),"")</f>
        <v/>
      </c>
      <c r="AH6" s="63" t="str">
        <f>IF(AND('Mapa final'!$Y$12="Muy Alta",'Mapa final'!$AA$12="Catastrófico"),CONCATENATE("R1C",'Mapa final'!$O$12),"")</f>
        <v/>
      </c>
      <c r="AI6" s="64" t="str">
        <f>IF(AND('Mapa final'!$Y$13="Muy Alta",'Mapa final'!$AA$13="Catastrófico"),CONCATENATE("R1C",'Mapa final'!$O$13),"")</f>
        <v/>
      </c>
      <c r="AJ6" s="64" t="str">
        <f>IF(AND('Mapa final'!$Y$14="Muy Alta",'Mapa final'!$AA$14="Catastrófico"),CONCATENATE("R1C",'Mapa final'!$O$14),"")</f>
        <v/>
      </c>
      <c r="AK6" s="64" t="str">
        <f>IF(AND('Mapa final'!$Y$15="Muy Alta",'Mapa final'!$AA$15="Catastrófico"),CONCATENATE("R1C",'Mapa final'!$O$15),"")</f>
        <v/>
      </c>
      <c r="AL6" s="64" t="str">
        <f>IF(AND('Mapa final'!$Y$16="Muy Alta",'Mapa final'!$AA$16="Catastrófico"),CONCATENATE("R1C",'Mapa final'!$O$16),"")</f>
        <v/>
      </c>
      <c r="AM6" s="65" t="str">
        <f>IF(AND('Mapa final'!$Y$17="Muy Alta",'Mapa final'!$AA$17="Catastrófico"),CONCATENATE("R1C",'Mapa final'!$O$17),"")</f>
        <v/>
      </c>
      <c r="AN6" s="97"/>
      <c r="AO6" s="469" t="s">
        <v>79</v>
      </c>
      <c r="AP6" s="470"/>
      <c r="AQ6" s="470"/>
      <c r="AR6" s="470"/>
      <c r="AS6" s="470"/>
      <c r="AT6" s="471"/>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row>
    <row r="7" spans="1:91" ht="15" customHeight="1">
      <c r="A7" s="97"/>
      <c r="B7" s="411"/>
      <c r="C7" s="411"/>
      <c r="D7" s="412"/>
      <c r="E7" s="452"/>
      <c r="F7" s="453"/>
      <c r="G7" s="453"/>
      <c r="H7" s="453"/>
      <c r="I7" s="454"/>
      <c r="J7" s="66" t="str">
        <f>IF(AND('Mapa final'!$Y$18="Muy Alta",'Mapa final'!$AA$18="Leve"),CONCATENATE("R2C",'Mapa final'!$O$18),"")</f>
        <v/>
      </c>
      <c r="K7" s="67" t="str">
        <f>IF(AND('Mapa final'!$Y$19="Muy Alta",'Mapa final'!$AA$19="Leve"),CONCATENATE("R2C",'Mapa final'!$O$19),"")</f>
        <v/>
      </c>
      <c r="L7" s="67" t="str">
        <f>IF(AND('Mapa final'!$Y$20="Muy Alta",'Mapa final'!$AA$20="Leve"),CONCATENATE("R2C",'Mapa final'!$O$20),"")</f>
        <v/>
      </c>
      <c r="M7" s="67" t="str">
        <f>IF(AND('Mapa final'!$Y$21="Muy Alta",'Mapa final'!$AA$21="Leve"),CONCATENATE("R2C",'Mapa final'!$O$21),"")</f>
        <v/>
      </c>
      <c r="N7" s="67" t="str">
        <f>IF(AND('Mapa final'!$Y$22="Muy Alta",'Mapa final'!$AA$22="Leve"),CONCATENATE("R2C",'Mapa final'!$O$22),"")</f>
        <v/>
      </c>
      <c r="O7" s="68" t="str">
        <f>IF(AND('Mapa final'!$Y$23="Muy Alta",'Mapa final'!$AA$23="Leve"),CONCATENATE("R2C",'Mapa final'!$O$23),"")</f>
        <v/>
      </c>
      <c r="P7" s="66" t="str">
        <f>IF(AND('Mapa final'!$Y$18="Muy Alta",'Mapa final'!$AA$18="Menor"),CONCATENATE("R2C",'Mapa final'!$O$18),"")</f>
        <v/>
      </c>
      <c r="Q7" s="67" t="str">
        <f>IF(AND('Mapa final'!$Y$19="Muy Alta",'Mapa final'!$AA$19="Menor"),CONCATENATE("R2C",'Mapa final'!$O$19),"")</f>
        <v/>
      </c>
      <c r="R7" s="67" t="str">
        <f>IF(AND('Mapa final'!$Y$20="Muy Alta",'Mapa final'!$AA$20="Menor"),CONCATENATE("R2C",'Mapa final'!$O$20),"")</f>
        <v/>
      </c>
      <c r="S7" s="67" t="str">
        <f>IF(AND('Mapa final'!$Y$21="Muy Alta",'Mapa final'!$AA$21="Menor"),CONCATENATE("R2C",'Mapa final'!$O$21),"")</f>
        <v/>
      </c>
      <c r="T7" s="67" t="str">
        <f>IF(AND('Mapa final'!$Y$22="Muy Alta",'Mapa final'!$AA$22="Menor"),CONCATENATE("R2C",'Mapa final'!$O$22),"")</f>
        <v/>
      </c>
      <c r="U7" s="68" t="str">
        <f>IF(AND('Mapa final'!$Y$23="Muy Alta",'Mapa final'!$AA$23="Menor"),CONCATENATE("R2C",'Mapa final'!$O$23),"")</f>
        <v/>
      </c>
      <c r="V7" s="66" t="str">
        <f>IF(AND('Mapa final'!$Y$18="Muy Alta",'Mapa final'!$AA$18="Moderado"),CONCATENATE("R2C",'Mapa final'!$O$18),"")</f>
        <v/>
      </c>
      <c r="W7" s="67" t="str">
        <f>IF(AND('Mapa final'!$Y$19="Muy Alta",'Mapa final'!$AA$19="Moderado"),CONCATENATE("R2C",'Mapa final'!$O$19),"")</f>
        <v/>
      </c>
      <c r="X7" s="67" t="str">
        <f>IF(AND('Mapa final'!$Y$20="Muy Alta",'Mapa final'!$AA$20="Moderado"),CONCATENATE("R2C",'Mapa final'!$O$20),"")</f>
        <v/>
      </c>
      <c r="Y7" s="67" t="str">
        <f>IF(AND('Mapa final'!$Y$21="Muy Alta",'Mapa final'!$AA$21="Moderado"),CONCATENATE("R2C",'Mapa final'!$O$21),"")</f>
        <v/>
      </c>
      <c r="Z7" s="67" t="str">
        <f>IF(AND('Mapa final'!$Y$22="Muy Alta",'Mapa final'!$AA$22="Moderado"),CONCATENATE("R2C",'Mapa final'!$O$22),"")</f>
        <v/>
      </c>
      <c r="AA7" s="68" t="str">
        <f>IF(AND('Mapa final'!$Y$23="Muy Alta",'Mapa final'!$AA$23="Moderado"),CONCATENATE("R2C",'Mapa final'!$O$23),"")</f>
        <v/>
      </c>
      <c r="AB7" s="66" t="str">
        <f>IF(AND('Mapa final'!$Y$18="Muy Alta",'Mapa final'!$AA$18="Mayor"),CONCATENATE("R2C",'Mapa final'!$O$18),"")</f>
        <v/>
      </c>
      <c r="AC7" s="67" t="str">
        <f>IF(AND('Mapa final'!$Y$19="Muy Alta",'Mapa final'!$AA$19="Mayor"),CONCATENATE("R2C",'Mapa final'!$O$19),"")</f>
        <v/>
      </c>
      <c r="AD7" s="67" t="str">
        <f>IF(AND('Mapa final'!$Y$20="Muy Alta",'Mapa final'!$AA$20="Mayor"),CONCATENATE("R2C",'Mapa final'!$O$20),"")</f>
        <v/>
      </c>
      <c r="AE7" s="67" t="str">
        <f>IF(AND('Mapa final'!$Y$21="Muy Alta",'Mapa final'!$AA$21="Mayor"),CONCATENATE("R2C",'Mapa final'!$O$21),"")</f>
        <v/>
      </c>
      <c r="AF7" s="67" t="str">
        <f>IF(AND('Mapa final'!$Y$22="Muy Alta",'Mapa final'!$AA$22="Mayor"),CONCATENATE("R2C",'Mapa final'!$O$22),"")</f>
        <v/>
      </c>
      <c r="AG7" s="68" t="str">
        <f>IF(AND('Mapa final'!$Y$23="Muy Alta",'Mapa final'!$AA$23="Mayor"),CONCATENATE("R2C",'Mapa final'!$O$23),"")</f>
        <v/>
      </c>
      <c r="AH7" s="69" t="str">
        <f>IF(AND('Mapa final'!$Y$18="Muy Alta",'Mapa final'!$AA$18="Catastrófico"),CONCATENATE("R2C",'Mapa final'!$O$18),"")</f>
        <v/>
      </c>
      <c r="AI7" s="70" t="str">
        <f>IF(AND('Mapa final'!$Y$19="Muy Alta",'Mapa final'!$AA$19="Catastrófico"),CONCATENATE("R2C",'Mapa final'!$O$19),"")</f>
        <v/>
      </c>
      <c r="AJ7" s="70" t="str">
        <f>IF(AND('Mapa final'!$Y$20="Muy Alta",'Mapa final'!$AA$20="Catastrófico"),CONCATENATE("R2C",'Mapa final'!$O$20),"")</f>
        <v/>
      </c>
      <c r="AK7" s="70" t="str">
        <f>IF(AND('Mapa final'!$Y$21="Muy Alta",'Mapa final'!$AA$21="Catastrófico"),CONCATENATE("R2C",'Mapa final'!$O$21),"")</f>
        <v/>
      </c>
      <c r="AL7" s="70" t="str">
        <f>IF(AND('Mapa final'!$Y$22="Muy Alta",'Mapa final'!$AA$22="Catastrófico"),CONCATENATE("R2C",'Mapa final'!$O$22),"")</f>
        <v/>
      </c>
      <c r="AM7" s="71" t="str">
        <f>IF(AND('Mapa final'!$Y$23="Muy Alta",'Mapa final'!$AA$23="Catastrófico"),CONCATENATE("R2C",'Mapa final'!$O$23),"")</f>
        <v/>
      </c>
      <c r="AN7" s="97"/>
      <c r="AO7" s="472"/>
      <c r="AP7" s="473"/>
      <c r="AQ7" s="473"/>
      <c r="AR7" s="473"/>
      <c r="AS7" s="473"/>
      <c r="AT7" s="474"/>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row>
    <row r="8" spans="1:91" ht="15" customHeight="1">
      <c r="A8" s="97"/>
      <c r="B8" s="411"/>
      <c r="C8" s="411"/>
      <c r="D8" s="412"/>
      <c r="E8" s="452"/>
      <c r="F8" s="453"/>
      <c r="G8" s="453"/>
      <c r="H8" s="453"/>
      <c r="I8" s="454"/>
      <c r="J8" s="66" t="str">
        <f ca="1">IF(AND('Mapa final'!$Y$24="Muy Alta",'Mapa final'!$AA$24="Leve"),CONCATENATE("R3C",'Mapa final'!$O$24),"")</f>
        <v/>
      </c>
      <c r="K8" s="67" t="str">
        <f>IF(AND('Mapa final'!$Y$25="Muy Alta",'Mapa final'!$AA$25="Leve"),CONCATENATE("R3C",'Mapa final'!$O$25),"")</f>
        <v/>
      </c>
      <c r="L8" s="67" t="str">
        <f>IF(AND('Mapa final'!$Y$26="Muy Alta",'Mapa final'!$AA$26="Leve"),CONCATENATE("R3C",'Mapa final'!$O$26),"")</f>
        <v/>
      </c>
      <c r="M8" s="67" t="str">
        <f>IF(AND('Mapa final'!$Y$27="Muy Alta",'Mapa final'!$AA$27="Leve"),CONCATENATE("R3C",'Mapa final'!$O$27),"")</f>
        <v/>
      </c>
      <c r="N8" s="67" t="str">
        <f>IF(AND('Mapa final'!$Y$28="Muy Alta",'Mapa final'!$AA$28="Leve"),CONCATENATE("R3C",'Mapa final'!$O$28),"")</f>
        <v/>
      </c>
      <c r="O8" s="68" t="str">
        <f>IF(AND('Mapa final'!$Y$29="Muy Alta",'Mapa final'!$AA$29="Leve"),CONCATENATE("R3C",'Mapa final'!$O$29),"")</f>
        <v/>
      </c>
      <c r="P8" s="66" t="str">
        <f ca="1">IF(AND('Mapa final'!$Y$24="Muy Alta",'Mapa final'!$AA$24="Menor"),CONCATENATE("R3C",'Mapa final'!$O$24),"")</f>
        <v/>
      </c>
      <c r="Q8" s="67" t="str">
        <f>IF(AND('Mapa final'!$Y$25="Muy Alta",'Mapa final'!$AA$25="Menor"),CONCATENATE("R3C",'Mapa final'!$O$25),"")</f>
        <v/>
      </c>
      <c r="R8" s="67" t="str">
        <f>IF(AND('Mapa final'!$Y$26="Muy Alta",'Mapa final'!$AA$26="Menor"),CONCATENATE("R3C",'Mapa final'!$O$26),"")</f>
        <v/>
      </c>
      <c r="S8" s="67" t="str">
        <f>IF(AND('Mapa final'!$Y$27="Muy Alta",'Mapa final'!$AA$27="Menor"),CONCATENATE("R3C",'Mapa final'!$O$27),"")</f>
        <v/>
      </c>
      <c r="T8" s="67" t="str">
        <f>IF(AND('Mapa final'!$Y$28="Muy Alta",'Mapa final'!$AA$28="Menor"),CONCATENATE("R3C",'Mapa final'!$O$28),"")</f>
        <v/>
      </c>
      <c r="U8" s="68" t="str">
        <f>IF(AND('Mapa final'!$Y$29="Muy Alta",'Mapa final'!$AA$29="Menor"),CONCATENATE("R3C",'Mapa final'!$O$29),"")</f>
        <v/>
      </c>
      <c r="V8" s="66" t="str">
        <f ca="1">IF(AND('Mapa final'!$Y$24="Muy Alta",'Mapa final'!$AA$24="Moderado"),CONCATENATE("R3C",'Mapa final'!$O$24),"")</f>
        <v/>
      </c>
      <c r="W8" s="67" t="str">
        <f>IF(AND('Mapa final'!$Y$25="Muy Alta",'Mapa final'!$AA$25="Moderado"),CONCATENATE("R3C",'Mapa final'!$O$25),"")</f>
        <v/>
      </c>
      <c r="X8" s="67" t="str">
        <f>IF(AND('Mapa final'!$Y$26="Muy Alta",'Mapa final'!$AA$26="Moderado"),CONCATENATE("R3C",'Mapa final'!$O$26),"")</f>
        <v/>
      </c>
      <c r="Y8" s="67" t="str">
        <f>IF(AND('Mapa final'!$Y$27="Muy Alta",'Mapa final'!$AA$27="Moderado"),CONCATENATE("R3C",'Mapa final'!$O$27),"")</f>
        <v/>
      </c>
      <c r="Z8" s="67" t="str">
        <f>IF(AND('Mapa final'!$Y$28="Muy Alta",'Mapa final'!$AA$28="Moderado"),CONCATENATE("R3C",'Mapa final'!$O$28),"")</f>
        <v/>
      </c>
      <c r="AA8" s="68" t="str">
        <f>IF(AND('Mapa final'!$Y$29="Muy Alta",'Mapa final'!$AA$29="Moderado"),CONCATENATE("R3C",'Mapa final'!$O$29),"")</f>
        <v/>
      </c>
      <c r="AB8" s="66" t="str">
        <f ca="1">IF(AND('Mapa final'!$Y$24="Muy Alta",'Mapa final'!$AA$24="Mayor"),CONCATENATE("R3C",'Mapa final'!$O$24),"")</f>
        <v/>
      </c>
      <c r="AC8" s="67" t="str">
        <f>IF(AND('Mapa final'!$Y$25="Muy Alta",'Mapa final'!$AA$25="Mayor"),CONCATENATE("R3C",'Mapa final'!$O$25),"")</f>
        <v/>
      </c>
      <c r="AD8" s="67" t="str">
        <f>IF(AND('Mapa final'!$Y$26="Muy Alta",'Mapa final'!$AA$26="Mayor"),CONCATENATE("R3C",'Mapa final'!$O$26),"")</f>
        <v/>
      </c>
      <c r="AE8" s="67" t="str">
        <f>IF(AND('Mapa final'!$Y$27="Muy Alta",'Mapa final'!$AA$27="Mayor"),CONCATENATE("R3C",'Mapa final'!$O$27),"")</f>
        <v/>
      </c>
      <c r="AF8" s="67" t="str">
        <f>IF(AND('Mapa final'!$Y$28="Muy Alta",'Mapa final'!$AA$28="Mayor"),CONCATENATE("R3C",'Mapa final'!$O$28),"")</f>
        <v/>
      </c>
      <c r="AG8" s="68" t="str">
        <f>IF(AND('Mapa final'!$Y$29="Muy Alta",'Mapa final'!$AA$29="Mayor"),CONCATENATE("R3C",'Mapa final'!$O$29),"")</f>
        <v/>
      </c>
      <c r="AH8" s="69" t="str">
        <f ca="1">IF(AND('Mapa final'!$Y$24="Muy Alta",'Mapa final'!$AA$24="Catastrófico"),CONCATENATE("R3C",'Mapa final'!$O$24),"")</f>
        <v/>
      </c>
      <c r="AI8" s="70" t="str">
        <f>IF(AND('Mapa final'!$Y$25="Muy Alta",'Mapa final'!$AA$25="Catastrófico"),CONCATENATE("R3C",'Mapa final'!$O$25),"")</f>
        <v/>
      </c>
      <c r="AJ8" s="70" t="str">
        <f>IF(AND('Mapa final'!$Y$26="Muy Alta",'Mapa final'!$AA$26="Catastrófico"),CONCATENATE("R3C",'Mapa final'!$O$26),"")</f>
        <v/>
      </c>
      <c r="AK8" s="70" t="str">
        <f>IF(AND('Mapa final'!$Y$27="Muy Alta",'Mapa final'!$AA$27="Catastrófico"),CONCATENATE("R3C",'Mapa final'!$O$27),"")</f>
        <v/>
      </c>
      <c r="AL8" s="70" t="str">
        <f>IF(AND('Mapa final'!$Y$28="Muy Alta",'Mapa final'!$AA$28="Catastrófico"),CONCATENATE("R3C",'Mapa final'!$O$28),"")</f>
        <v/>
      </c>
      <c r="AM8" s="71" t="str">
        <f>IF(AND('Mapa final'!$Y$29="Muy Alta",'Mapa final'!$AA$29="Catastrófico"),CONCATENATE("R3C",'Mapa final'!$O$29),"")</f>
        <v/>
      </c>
      <c r="AN8" s="97"/>
      <c r="AO8" s="472"/>
      <c r="AP8" s="473"/>
      <c r="AQ8" s="473"/>
      <c r="AR8" s="473"/>
      <c r="AS8" s="473"/>
      <c r="AT8" s="474"/>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row>
    <row r="9" spans="1:91" ht="15" customHeight="1">
      <c r="A9" s="97"/>
      <c r="B9" s="411"/>
      <c r="C9" s="411"/>
      <c r="D9" s="412"/>
      <c r="E9" s="452"/>
      <c r="F9" s="453"/>
      <c r="G9" s="453"/>
      <c r="H9" s="453"/>
      <c r="I9" s="454"/>
      <c r="J9" s="66" t="str">
        <f ca="1">IF(AND('Mapa final'!$Y$30="Muy Alta",'Mapa final'!$AA$30="Leve"),CONCATENATE("R4C",'Mapa final'!$O$30),"")</f>
        <v/>
      </c>
      <c r="K9" s="67" t="str">
        <f>IF(AND('Mapa final'!$Y$31="Muy Alta",'Mapa final'!$AA$31="Leve"),CONCATENATE("R4C",'Mapa final'!$O$31),"")</f>
        <v/>
      </c>
      <c r="L9" s="67" t="str">
        <f>IF(AND('Mapa final'!$Y$32="Muy Alta",'Mapa final'!$AA$32="Leve"),CONCATENATE("R4C",'Mapa final'!$O$32),"")</f>
        <v/>
      </c>
      <c r="M9" s="67" t="str">
        <f>IF(AND('Mapa final'!$Y$33="Muy Alta",'Mapa final'!$AA$33="Leve"),CONCATENATE("R4C",'Mapa final'!$O$33),"")</f>
        <v/>
      </c>
      <c r="N9" s="67" t="str">
        <f>IF(AND('Mapa final'!$Y$34="Muy Alta",'Mapa final'!$AA$34="Leve"),CONCATENATE("R4C",'Mapa final'!$O$34),"")</f>
        <v/>
      </c>
      <c r="O9" s="68" t="str">
        <f>IF(AND('Mapa final'!$Y$35="Muy Alta",'Mapa final'!$AA$35="Leve"),CONCATENATE("R4C",'Mapa final'!$O$35),"")</f>
        <v/>
      </c>
      <c r="P9" s="66" t="str">
        <f ca="1">IF(AND('Mapa final'!$Y$30="Muy Alta",'Mapa final'!$AA$30="Menor"),CONCATENATE("R4C",'Mapa final'!$O$30),"")</f>
        <v/>
      </c>
      <c r="Q9" s="67" t="str">
        <f>IF(AND('Mapa final'!$Y$31="Muy Alta",'Mapa final'!$AA$31="Menor"),CONCATENATE("R4C",'Mapa final'!$O$31),"")</f>
        <v/>
      </c>
      <c r="R9" s="67" t="str">
        <f>IF(AND('Mapa final'!$Y$32="Muy Alta",'Mapa final'!$AA$32="Menor"),CONCATENATE("R4C",'Mapa final'!$O$32),"")</f>
        <v/>
      </c>
      <c r="S9" s="67" t="str">
        <f>IF(AND('Mapa final'!$Y$33="Muy Alta",'Mapa final'!$AA$33="Menor"),CONCATENATE("R4C",'Mapa final'!$O$33),"")</f>
        <v/>
      </c>
      <c r="T9" s="67" t="str">
        <f>IF(AND('Mapa final'!$Y$34="Muy Alta",'Mapa final'!$AA$34="Menor"),CONCATENATE("R4C",'Mapa final'!$O$34),"")</f>
        <v/>
      </c>
      <c r="U9" s="68" t="str">
        <f>IF(AND('Mapa final'!$Y$35="Muy Alta",'Mapa final'!$AA$35="Menor"),CONCATENATE("R4C",'Mapa final'!$O$35),"")</f>
        <v/>
      </c>
      <c r="V9" s="66" t="str">
        <f ca="1">IF(AND('Mapa final'!$Y$30="Muy Alta",'Mapa final'!$AA$30="Moderado"),CONCATENATE("R4C",'Mapa final'!$O$30),"")</f>
        <v/>
      </c>
      <c r="W9" s="67" t="str">
        <f>IF(AND('Mapa final'!$Y$31="Muy Alta",'Mapa final'!$AA$31="Moderado"),CONCATENATE("R4C",'Mapa final'!$O$31),"")</f>
        <v/>
      </c>
      <c r="X9" s="67" t="str">
        <f>IF(AND('Mapa final'!$Y$32="Muy Alta",'Mapa final'!$AA$32="Moderado"),CONCATENATE("R4C",'Mapa final'!$O$32),"")</f>
        <v/>
      </c>
      <c r="Y9" s="67" t="str">
        <f>IF(AND('Mapa final'!$Y$33="Muy Alta",'Mapa final'!$AA$33="Moderado"),CONCATENATE("R4C",'Mapa final'!$O$33),"")</f>
        <v/>
      </c>
      <c r="Z9" s="67" t="str">
        <f>IF(AND('Mapa final'!$Y$34="Muy Alta",'Mapa final'!$AA$34="Moderado"),CONCATENATE("R4C",'Mapa final'!$O$34),"")</f>
        <v/>
      </c>
      <c r="AA9" s="68" t="str">
        <f>IF(AND('Mapa final'!$Y$35="Muy Alta",'Mapa final'!$AA$35="Moderado"),CONCATENATE("R4C",'Mapa final'!$O$35),"")</f>
        <v/>
      </c>
      <c r="AB9" s="66" t="str">
        <f ca="1">IF(AND('Mapa final'!$Y$30="Muy Alta",'Mapa final'!$AA$30="Mayor"),CONCATENATE("R4C",'Mapa final'!$O$30),"")</f>
        <v/>
      </c>
      <c r="AC9" s="67" t="str">
        <f>IF(AND('Mapa final'!$Y$31="Muy Alta",'Mapa final'!$AA$31="Mayor"),CONCATENATE("R4C",'Mapa final'!$O$31),"")</f>
        <v/>
      </c>
      <c r="AD9" s="67" t="str">
        <f>IF(AND('Mapa final'!$Y$32="Muy Alta",'Mapa final'!$AA$32="Mayor"),CONCATENATE("R4C",'Mapa final'!$O$32),"")</f>
        <v/>
      </c>
      <c r="AE9" s="67" t="str">
        <f>IF(AND('Mapa final'!$Y$33="Muy Alta",'Mapa final'!$AA$33="Mayor"),CONCATENATE("R4C",'Mapa final'!$O$33),"")</f>
        <v/>
      </c>
      <c r="AF9" s="67" t="str">
        <f>IF(AND('Mapa final'!$Y$34="Muy Alta",'Mapa final'!$AA$34="Mayor"),CONCATENATE("R4C",'Mapa final'!$O$34),"")</f>
        <v/>
      </c>
      <c r="AG9" s="68" t="str">
        <f>IF(AND('Mapa final'!$Y$35="Muy Alta",'Mapa final'!$AA$35="Mayor"),CONCATENATE("R4C",'Mapa final'!$O$35),"")</f>
        <v/>
      </c>
      <c r="AH9" s="69" t="str">
        <f ca="1">IF(AND('Mapa final'!$Y$30="Muy Alta",'Mapa final'!$AA$30="Catastrófico"),CONCATENATE("R4C",'Mapa final'!$O$30),"")</f>
        <v/>
      </c>
      <c r="AI9" s="70" t="str">
        <f>IF(AND('Mapa final'!$Y$31="Muy Alta",'Mapa final'!$AA$31="Catastrófico"),CONCATENATE("R4C",'Mapa final'!$O$31),"")</f>
        <v/>
      </c>
      <c r="AJ9" s="70" t="str">
        <f>IF(AND('Mapa final'!$Y$32="Muy Alta",'Mapa final'!$AA$32="Catastrófico"),CONCATENATE("R4C",'Mapa final'!$O$32),"")</f>
        <v/>
      </c>
      <c r="AK9" s="70" t="str">
        <f>IF(AND('Mapa final'!$Y$33="Muy Alta",'Mapa final'!$AA$33="Catastrófico"),CONCATENATE("R4C",'Mapa final'!$O$33),"")</f>
        <v/>
      </c>
      <c r="AL9" s="70" t="str">
        <f>IF(AND('Mapa final'!$Y$34="Muy Alta",'Mapa final'!$AA$34="Catastrófico"),CONCATENATE("R4C",'Mapa final'!$O$34),"")</f>
        <v/>
      </c>
      <c r="AM9" s="71" t="str">
        <f>IF(AND('Mapa final'!$Y$35="Muy Alta",'Mapa final'!$AA$35="Catastrófico"),CONCATENATE("R4C",'Mapa final'!$O$35),"")</f>
        <v/>
      </c>
      <c r="AN9" s="97"/>
      <c r="AO9" s="472"/>
      <c r="AP9" s="473"/>
      <c r="AQ9" s="473"/>
      <c r="AR9" s="473"/>
      <c r="AS9" s="473"/>
      <c r="AT9" s="474"/>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row>
    <row r="10" spans="1:91" ht="15" customHeight="1">
      <c r="A10" s="97"/>
      <c r="B10" s="411"/>
      <c r="C10" s="411"/>
      <c r="D10" s="412"/>
      <c r="E10" s="452"/>
      <c r="F10" s="453"/>
      <c r="G10" s="453"/>
      <c r="H10" s="453"/>
      <c r="I10" s="454"/>
      <c r="J10" s="66" t="str">
        <f ca="1">IF(AND('Mapa final'!$Y$36="Muy Alta",'Mapa final'!$AA$36="Leve"),CONCATENATE("R5C",'Mapa final'!$O$36),"")</f>
        <v/>
      </c>
      <c r="K10" s="67" t="str">
        <f>IF(AND('Mapa final'!$Y$37="Muy Alta",'Mapa final'!$AA$37="Leve"),CONCATENATE("R5C",'Mapa final'!$O$37),"")</f>
        <v/>
      </c>
      <c r="L10" s="67" t="str">
        <f>IF(AND('Mapa final'!$Y$38="Muy Alta",'Mapa final'!$AA$38="Leve"),CONCATENATE("R5C",'Mapa final'!$O$38),"")</f>
        <v/>
      </c>
      <c r="M10" s="67" t="str">
        <f>IF(AND('Mapa final'!$Y$39="Muy Alta",'Mapa final'!$AA$39="Leve"),CONCATENATE("R5C",'Mapa final'!$O$39),"")</f>
        <v/>
      </c>
      <c r="N10" s="67" t="str">
        <f>IF(AND('Mapa final'!$Y$40="Muy Alta",'Mapa final'!$AA$40="Leve"),CONCATENATE("R5C",'Mapa final'!$O$40),"")</f>
        <v/>
      </c>
      <c r="O10" s="68" t="str">
        <f>IF(AND('Mapa final'!$Y$41="Muy Alta",'Mapa final'!$AA$41="Leve"),CONCATENATE("R5C",'Mapa final'!$O$41),"")</f>
        <v/>
      </c>
      <c r="P10" s="66" t="str">
        <f ca="1">IF(AND('Mapa final'!$Y$36="Muy Alta",'Mapa final'!$AA$36="Menor"),CONCATENATE("R5C",'Mapa final'!$O$36),"")</f>
        <v/>
      </c>
      <c r="Q10" s="67" t="str">
        <f>IF(AND('Mapa final'!$Y$37="Muy Alta",'Mapa final'!$AA$37="Menor"),CONCATENATE("R5C",'Mapa final'!$O$37),"")</f>
        <v/>
      </c>
      <c r="R10" s="67" t="str">
        <f>IF(AND('Mapa final'!$Y$38="Muy Alta",'Mapa final'!$AA$38="Menor"),CONCATENATE("R5C",'Mapa final'!$O$38),"")</f>
        <v/>
      </c>
      <c r="S10" s="67" t="str">
        <f>IF(AND('Mapa final'!$Y$39="Muy Alta",'Mapa final'!$AA$39="Menor"),CONCATENATE("R5C",'Mapa final'!$O$39),"")</f>
        <v/>
      </c>
      <c r="T10" s="67" t="str">
        <f>IF(AND('Mapa final'!$Y$40="Muy Alta",'Mapa final'!$AA$40="Menor"),CONCATENATE("R5C",'Mapa final'!$O$40),"")</f>
        <v/>
      </c>
      <c r="U10" s="68" t="str">
        <f>IF(AND('Mapa final'!$Y$41="Muy Alta",'Mapa final'!$AA$41="Menor"),CONCATENATE("R5C",'Mapa final'!$O$41),"")</f>
        <v/>
      </c>
      <c r="V10" s="66" t="str">
        <f ca="1">IF(AND('Mapa final'!$Y$36="Muy Alta",'Mapa final'!$AA$36="Moderado"),CONCATENATE("R5C",'Mapa final'!$O$36),"")</f>
        <v/>
      </c>
      <c r="W10" s="67" t="str">
        <f>IF(AND('Mapa final'!$Y$37="Muy Alta",'Mapa final'!$AA$37="Moderado"),CONCATENATE("R5C",'Mapa final'!$O$37),"")</f>
        <v/>
      </c>
      <c r="X10" s="67" t="str">
        <f>IF(AND('Mapa final'!$Y$38="Muy Alta",'Mapa final'!$AA$38="Moderado"),CONCATENATE("R5C",'Mapa final'!$O$38),"")</f>
        <v/>
      </c>
      <c r="Y10" s="67" t="str">
        <f>IF(AND('Mapa final'!$Y$39="Muy Alta",'Mapa final'!$AA$39="Moderado"),CONCATENATE("R5C",'Mapa final'!$O$39),"")</f>
        <v/>
      </c>
      <c r="Z10" s="67" t="str">
        <f>IF(AND('Mapa final'!$Y$40="Muy Alta",'Mapa final'!$AA$40="Moderado"),CONCATENATE("R5C",'Mapa final'!$O$40),"")</f>
        <v/>
      </c>
      <c r="AA10" s="68" t="str">
        <f>IF(AND('Mapa final'!$Y$41="Muy Alta",'Mapa final'!$AA$41="Moderado"),CONCATENATE("R5C",'Mapa final'!$O$41),"")</f>
        <v/>
      </c>
      <c r="AB10" s="66" t="str">
        <f ca="1">IF(AND('Mapa final'!$Y$36="Muy Alta",'Mapa final'!$AA$36="Mayor"),CONCATENATE("R5C",'Mapa final'!$O$36),"")</f>
        <v/>
      </c>
      <c r="AC10" s="67" t="str">
        <f>IF(AND('Mapa final'!$Y$37="Muy Alta",'Mapa final'!$AA$37="Mayor"),CONCATENATE("R5C",'Mapa final'!$O$37),"")</f>
        <v/>
      </c>
      <c r="AD10" s="67" t="str">
        <f>IF(AND('Mapa final'!$Y$38="Muy Alta",'Mapa final'!$AA$38="Mayor"),CONCATENATE("R5C",'Mapa final'!$O$38),"")</f>
        <v/>
      </c>
      <c r="AE10" s="67" t="str">
        <f>IF(AND('Mapa final'!$Y$39="Muy Alta",'Mapa final'!$AA$39="Mayor"),CONCATENATE("R5C",'Mapa final'!$O$39),"")</f>
        <v/>
      </c>
      <c r="AF10" s="67" t="str">
        <f>IF(AND('Mapa final'!$Y$40="Muy Alta",'Mapa final'!$AA$40="Mayor"),CONCATENATE("R5C",'Mapa final'!$O$40),"")</f>
        <v/>
      </c>
      <c r="AG10" s="68" t="str">
        <f>IF(AND('Mapa final'!$Y$41="Muy Alta",'Mapa final'!$AA$41="Mayor"),CONCATENATE("R5C",'Mapa final'!$O$41),"")</f>
        <v/>
      </c>
      <c r="AH10" s="69" t="str">
        <f ca="1">IF(AND('Mapa final'!$Y$36="Muy Alta",'Mapa final'!$AA$36="Catastrófico"),CONCATENATE("R5C",'Mapa final'!$O$36),"")</f>
        <v/>
      </c>
      <c r="AI10" s="70" t="str">
        <f>IF(AND('Mapa final'!$Y$37="Muy Alta",'Mapa final'!$AA$37="Catastrófico"),CONCATENATE("R5C",'Mapa final'!$O$37),"")</f>
        <v/>
      </c>
      <c r="AJ10" s="70" t="str">
        <f>IF(AND('Mapa final'!$Y$38="Muy Alta",'Mapa final'!$AA$38="Catastrófico"),CONCATENATE("R5C",'Mapa final'!$O$38),"")</f>
        <v/>
      </c>
      <c r="AK10" s="70" t="str">
        <f>IF(AND('Mapa final'!$Y$39="Muy Alta",'Mapa final'!$AA$39="Catastrófico"),CONCATENATE("R5C",'Mapa final'!$O$39),"")</f>
        <v/>
      </c>
      <c r="AL10" s="70" t="str">
        <f>IF(AND('Mapa final'!$Y$40="Muy Alta",'Mapa final'!$AA$40="Catastrófico"),CONCATENATE("R5C",'Mapa final'!$O$40),"")</f>
        <v/>
      </c>
      <c r="AM10" s="71" t="str">
        <f>IF(AND('Mapa final'!$Y$41="Muy Alta",'Mapa final'!$AA$41="Catastrófico"),CONCATENATE("R5C",'Mapa final'!$O$41),"")</f>
        <v/>
      </c>
      <c r="AN10" s="97"/>
      <c r="AO10" s="472"/>
      <c r="AP10" s="473"/>
      <c r="AQ10" s="473"/>
      <c r="AR10" s="473"/>
      <c r="AS10" s="473"/>
      <c r="AT10" s="474"/>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row>
    <row r="11" spans="1:91" ht="15" customHeight="1">
      <c r="A11" s="97"/>
      <c r="B11" s="411"/>
      <c r="C11" s="411"/>
      <c r="D11" s="412"/>
      <c r="E11" s="452"/>
      <c r="F11" s="453"/>
      <c r="G11" s="453"/>
      <c r="H11" s="453"/>
      <c r="I11" s="454"/>
      <c r="J11" s="66" t="str">
        <f ca="1">IF(AND('Mapa final'!$Y$42="Muy Alta",'Mapa final'!$AA$42="Leve"),CONCATENATE("R6C",'Mapa final'!$O$42),"")</f>
        <v/>
      </c>
      <c r="K11" s="67" t="str">
        <f>IF(AND('Mapa final'!$Y$43="Muy Alta",'Mapa final'!$AA$43="Leve"),CONCATENATE("R6C",'Mapa final'!$O$43),"")</f>
        <v/>
      </c>
      <c r="L11" s="67" t="str">
        <f>IF(AND('Mapa final'!$Y$44="Muy Alta",'Mapa final'!$AA$44="Leve"),CONCATENATE("R6C",'Mapa final'!$O$44),"")</f>
        <v/>
      </c>
      <c r="M11" s="67" t="str">
        <f>IF(AND('Mapa final'!$Y$45="Muy Alta",'Mapa final'!$AA$45="Leve"),CONCATENATE("R6C",'Mapa final'!$O$45),"")</f>
        <v/>
      </c>
      <c r="N11" s="67" t="str">
        <f>IF(AND('Mapa final'!$Y$46="Muy Alta",'Mapa final'!$AA$46="Leve"),CONCATENATE("R6C",'Mapa final'!$O$46),"")</f>
        <v/>
      </c>
      <c r="O11" s="68" t="str">
        <f>IF(AND('Mapa final'!$Y$47="Muy Alta",'Mapa final'!$AA$47="Leve"),CONCATENATE("R6C",'Mapa final'!$O$47),"")</f>
        <v/>
      </c>
      <c r="P11" s="66" t="str">
        <f ca="1">IF(AND('Mapa final'!$Y$42="Muy Alta",'Mapa final'!$AA$42="Menor"),CONCATENATE("R6C",'Mapa final'!$O$42),"")</f>
        <v/>
      </c>
      <c r="Q11" s="67" t="str">
        <f>IF(AND('Mapa final'!$Y$43="Muy Alta",'Mapa final'!$AA$43="Menor"),CONCATENATE("R6C",'Mapa final'!$O$43),"")</f>
        <v/>
      </c>
      <c r="R11" s="67" t="str">
        <f>IF(AND('Mapa final'!$Y$44="Muy Alta",'Mapa final'!$AA$44="Menor"),CONCATENATE("R6C",'Mapa final'!$O$44),"")</f>
        <v/>
      </c>
      <c r="S11" s="67" t="str">
        <f>IF(AND('Mapa final'!$Y$45="Muy Alta",'Mapa final'!$AA$45="Menor"),CONCATENATE("R6C",'Mapa final'!$O$45),"")</f>
        <v/>
      </c>
      <c r="T11" s="67" t="str">
        <f>IF(AND('Mapa final'!$Y$46="Muy Alta",'Mapa final'!$AA$46="Menor"),CONCATENATE("R6C",'Mapa final'!$O$46),"")</f>
        <v/>
      </c>
      <c r="U11" s="68" t="str">
        <f>IF(AND('Mapa final'!$Y$47="Muy Alta",'Mapa final'!$AA$47="Menor"),CONCATENATE("R6C",'Mapa final'!$O$47),"")</f>
        <v/>
      </c>
      <c r="V11" s="66" t="str">
        <f ca="1">IF(AND('Mapa final'!$Y$42="Muy Alta",'Mapa final'!$AA$42="Moderado"),CONCATENATE("R6C",'Mapa final'!$O$42),"")</f>
        <v/>
      </c>
      <c r="W11" s="67" t="str">
        <f>IF(AND('Mapa final'!$Y$43="Muy Alta",'Mapa final'!$AA$43="Moderado"),CONCATENATE("R6C",'Mapa final'!$O$43),"")</f>
        <v/>
      </c>
      <c r="X11" s="67" t="str">
        <f>IF(AND('Mapa final'!$Y$44="Muy Alta",'Mapa final'!$AA$44="Moderado"),CONCATENATE("R6C",'Mapa final'!$O$44),"")</f>
        <v/>
      </c>
      <c r="Y11" s="67" t="str">
        <f>IF(AND('Mapa final'!$Y$45="Muy Alta",'Mapa final'!$AA$45="Moderado"),CONCATENATE("R6C",'Mapa final'!$O$45),"")</f>
        <v/>
      </c>
      <c r="Z11" s="67" t="str">
        <f>IF(AND('Mapa final'!$Y$46="Muy Alta",'Mapa final'!$AA$46="Moderado"),CONCATENATE("R6C",'Mapa final'!$O$46),"")</f>
        <v/>
      </c>
      <c r="AA11" s="68" t="str">
        <f>IF(AND('Mapa final'!$Y$47="Muy Alta",'Mapa final'!$AA$47="Moderado"),CONCATENATE("R6C",'Mapa final'!$O$47),"")</f>
        <v/>
      </c>
      <c r="AB11" s="66" t="str">
        <f ca="1">IF(AND('Mapa final'!$Y$42="Muy Alta",'Mapa final'!$AA$42="Mayor"),CONCATENATE("R6C",'Mapa final'!$O$42),"")</f>
        <v/>
      </c>
      <c r="AC11" s="67" t="str">
        <f>IF(AND('Mapa final'!$Y$43="Muy Alta",'Mapa final'!$AA$43="Mayor"),CONCATENATE("R6C",'Mapa final'!$O$43),"")</f>
        <v/>
      </c>
      <c r="AD11" s="67" t="str">
        <f>IF(AND('Mapa final'!$Y$44="Muy Alta",'Mapa final'!$AA$44="Mayor"),CONCATENATE("R6C",'Mapa final'!$O$44),"")</f>
        <v/>
      </c>
      <c r="AE11" s="67" t="str">
        <f>IF(AND('Mapa final'!$Y$45="Muy Alta",'Mapa final'!$AA$45="Mayor"),CONCATENATE("R6C",'Mapa final'!$O$45),"")</f>
        <v/>
      </c>
      <c r="AF11" s="67" t="str">
        <f>IF(AND('Mapa final'!$Y$46="Muy Alta",'Mapa final'!$AA$46="Mayor"),CONCATENATE("R6C",'Mapa final'!$O$46),"")</f>
        <v/>
      </c>
      <c r="AG11" s="68" t="str">
        <f>IF(AND('Mapa final'!$Y$47="Muy Alta",'Mapa final'!$AA$47="Mayor"),CONCATENATE("R6C",'Mapa final'!$O$47),"")</f>
        <v/>
      </c>
      <c r="AH11" s="69" t="str">
        <f ca="1">IF(AND('Mapa final'!$Y$42="Muy Alta",'Mapa final'!$AA$42="Catastrófico"),CONCATENATE("R6C",'Mapa final'!$O$42),"")</f>
        <v/>
      </c>
      <c r="AI11" s="70" t="str">
        <f>IF(AND('Mapa final'!$Y$43="Muy Alta",'Mapa final'!$AA$43="Catastrófico"),CONCATENATE("R6C",'Mapa final'!$O$43),"")</f>
        <v/>
      </c>
      <c r="AJ11" s="70" t="str">
        <f>IF(AND('Mapa final'!$Y$44="Muy Alta",'Mapa final'!$AA$44="Catastrófico"),CONCATENATE("R6C",'Mapa final'!$O$44),"")</f>
        <v/>
      </c>
      <c r="AK11" s="70" t="str">
        <f>IF(AND('Mapa final'!$Y$45="Muy Alta",'Mapa final'!$AA$45="Catastrófico"),CONCATENATE("R6C",'Mapa final'!$O$45),"")</f>
        <v/>
      </c>
      <c r="AL11" s="70" t="str">
        <f>IF(AND('Mapa final'!$Y$46="Muy Alta",'Mapa final'!$AA$46="Catastrófico"),CONCATENATE("R6C",'Mapa final'!$O$46),"")</f>
        <v/>
      </c>
      <c r="AM11" s="71" t="str">
        <f>IF(AND('Mapa final'!$Y$47="Muy Alta",'Mapa final'!$AA$47="Catastrófico"),CONCATENATE("R6C",'Mapa final'!$O$47),"")</f>
        <v/>
      </c>
      <c r="AN11" s="97"/>
      <c r="AO11" s="472"/>
      <c r="AP11" s="473"/>
      <c r="AQ11" s="473"/>
      <c r="AR11" s="473"/>
      <c r="AS11" s="473"/>
      <c r="AT11" s="474"/>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row>
    <row r="12" spans="1:91" ht="15" customHeight="1">
      <c r="A12" s="97"/>
      <c r="B12" s="411"/>
      <c r="C12" s="411"/>
      <c r="D12" s="412"/>
      <c r="E12" s="452"/>
      <c r="F12" s="453"/>
      <c r="G12" s="453"/>
      <c r="H12" s="453"/>
      <c r="I12" s="454"/>
      <c r="J12" s="66" t="str">
        <f ca="1">IF(AND('Mapa final'!$Y$48="Muy Alta",'Mapa final'!$AA$48="Leve"),CONCATENATE("R7C",'Mapa final'!$O$48),"")</f>
        <v/>
      </c>
      <c r="K12" s="67" t="str">
        <f>IF(AND('Mapa final'!$Y$49="Muy Alta",'Mapa final'!$AA$49="Leve"),CONCATENATE("R7C",'Mapa final'!$O$49),"")</f>
        <v/>
      </c>
      <c r="L12" s="67" t="str">
        <f>IF(AND('Mapa final'!$Y$50="Muy Alta",'Mapa final'!$AA$50="Leve"),CONCATENATE("R7C",'Mapa final'!$O$50),"")</f>
        <v/>
      </c>
      <c r="M12" s="67" t="str">
        <f>IF(AND('Mapa final'!$Y$51="Muy Alta",'Mapa final'!$AA$51="Leve"),CONCATENATE("R7C",'Mapa final'!$O$51),"")</f>
        <v/>
      </c>
      <c r="N12" s="67" t="str">
        <f>IF(AND('Mapa final'!$Y$52="Muy Alta",'Mapa final'!$AA$52="Leve"),CONCATENATE("R7C",'Mapa final'!$O$52),"")</f>
        <v/>
      </c>
      <c r="O12" s="68" t="str">
        <f>IF(AND('Mapa final'!$Y$53="Muy Alta",'Mapa final'!$AA$53="Leve"),CONCATENATE("R7C",'Mapa final'!$O$53),"")</f>
        <v/>
      </c>
      <c r="P12" s="66" t="str">
        <f ca="1">IF(AND('Mapa final'!$Y$48="Muy Alta",'Mapa final'!$AA$48="Menor"),CONCATENATE("R7C",'Mapa final'!$O$48),"")</f>
        <v/>
      </c>
      <c r="Q12" s="67" t="str">
        <f>IF(AND('Mapa final'!$Y$49="Muy Alta",'Mapa final'!$AA$49="Menor"),CONCATENATE("R7C",'Mapa final'!$O$49),"")</f>
        <v/>
      </c>
      <c r="R12" s="67" t="str">
        <f>IF(AND('Mapa final'!$Y$50="Muy Alta",'Mapa final'!$AA$50="Menor"),CONCATENATE("R7C",'Mapa final'!$O$50),"")</f>
        <v/>
      </c>
      <c r="S12" s="67" t="str">
        <f>IF(AND('Mapa final'!$Y$51="Muy Alta",'Mapa final'!$AA$51="Menor"),CONCATENATE("R7C",'Mapa final'!$O$51),"")</f>
        <v/>
      </c>
      <c r="T12" s="67" t="str">
        <f>IF(AND('Mapa final'!$Y$52="Muy Alta",'Mapa final'!$AA$52="Menor"),CONCATENATE("R7C",'Mapa final'!$O$52),"")</f>
        <v/>
      </c>
      <c r="U12" s="68" t="str">
        <f>IF(AND('Mapa final'!$Y$53="Muy Alta",'Mapa final'!$AA$53="Menor"),CONCATENATE("R7C",'Mapa final'!$O$53),"")</f>
        <v/>
      </c>
      <c r="V12" s="66" t="str">
        <f ca="1">IF(AND('Mapa final'!$Y$48="Muy Alta",'Mapa final'!$AA$48="Moderado"),CONCATENATE("R7C",'Mapa final'!$O$48),"")</f>
        <v/>
      </c>
      <c r="W12" s="67" t="str">
        <f>IF(AND('Mapa final'!$Y$49="Muy Alta",'Mapa final'!$AA$49="Moderado"),CONCATENATE("R7C",'Mapa final'!$O$49),"")</f>
        <v/>
      </c>
      <c r="X12" s="67" t="str">
        <f>IF(AND('Mapa final'!$Y$50="Muy Alta",'Mapa final'!$AA$50="Moderado"),CONCATENATE("R7C",'Mapa final'!$O$50),"")</f>
        <v/>
      </c>
      <c r="Y12" s="67" t="str">
        <f>IF(AND('Mapa final'!$Y$51="Muy Alta",'Mapa final'!$AA$51="Moderado"),CONCATENATE("R7C",'Mapa final'!$O$51),"")</f>
        <v/>
      </c>
      <c r="Z12" s="67" t="str">
        <f>IF(AND('Mapa final'!$Y$52="Muy Alta",'Mapa final'!$AA$52="Moderado"),CONCATENATE("R7C",'Mapa final'!$O$52),"")</f>
        <v/>
      </c>
      <c r="AA12" s="68" t="str">
        <f>IF(AND('Mapa final'!$Y$53="Muy Alta",'Mapa final'!$AA$53="Moderado"),CONCATENATE("R7C",'Mapa final'!$O$53),"")</f>
        <v/>
      </c>
      <c r="AB12" s="66" t="str">
        <f ca="1">IF(AND('Mapa final'!$Y$48="Muy Alta",'Mapa final'!$AA$48="Mayor"),CONCATENATE("R7C",'Mapa final'!$O$48),"")</f>
        <v/>
      </c>
      <c r="AC12" s="67" t="str">
        <f>IF(AND('Mapa final'!$Y$49="Muy Alta",'Mapa final'!$AA$49="Mayor"),CONCATENATE("R7C",'Mapa final'!$O$49),"")</f>
        <v/>
      </c>
      <c r="AD12" s="67" t="str">
        <f>IF(AND('Mapa final'!$Y$50="Muy Alta",'Mapa final'!$AA$50="Mayor"),CONCATENATE("R7C",'Mapa final'!$O$50),"")</f>
        <v/>
      </c>
      <c r="AE12" s="67" t="str">
        <f>IF(AND('Mapa final'!$Y$51="Muy Alta",'Mapa final'!$AA$51="Mayor"),CONCATENATE("R7C",'Mapa final'!$O$51),"")</f>
        <v/>
      </c>
      <c r="AF12" s="67" t="str">
        <f>IF(AND('Mapa final'!$Y$52="Muy Alta",'Mapa final'!$AA$52="Mayor"),CONCATENATE("R7C",'Mapa final'!$O$52),"")</f>
        <v/>
      </c>
      <c r="AG12" s="68" t="str">
        <f>IF(AND('Mapa final'!$Y$53="Muy Alta",'Mapa final'!$AA$53="Mayor"),CONCATENATE("R7C",'Mapa final'!$O$53),"")</f>
        <v/>
      </c>
      <c r="AH12" s="69" t="str">
        <f ca="1">IF(AND('Mapa final'!$Y$48="Muy Alta",'Mapa final'!$AA$48="Catastrófico"),CONCATENATE("R7C",'Mapa final'!$O$48),"")</f>
        <v/>
      </c>
      <c r="AI12" s="70" t="str">
        <f>IF(AND('Mapa final'!$Y$49="Muy Alta",'Mapa final'!$AA$49="Catastrófico"),CONCATENATE("R7C",'Mapa final'!$O$49),"")</f>
        <v/>
      </c>
      <c r="AJ12" s="70" t="str">
        <f>IF(AND('Mapa final'!$Y$50="Muy Alta",'Mapa final'!$AA$50="Catastrófico"),CONCATENATE("R7C",'Mapa final'!$O$50),"")</f>
        <v/>
      </c>
      <c r="AK12" s="70" t="str">
        <f>IF(AND('Mapa final'!$Y$51="Muy Alta",'Mapa final'!$AA$51="Catastrófico"),CONCATENATE("R7C",'Mapa final'!$O$51),"")</f>
        <v/>
      </c>
      <c r="AL12" s="70" t="str">
        <f>IF(AND('Mapa final'!$Y$52="Muy Alta",'Mapa final'!$AA$52="Catastrófico"),CONCATENATE("R7C",'Mapa final'!$O$52),"")</f>
        <v/>
      </c>
      <c r="AM12" s="71" t="str">
        <f>IF(AND('Mapa final'!$Y$53="Muy Alta",'Mapa final'!$AA$53="Catastrófico"),CONCATENATE("R7C",'Mapa final'!$O$53),"")</f>
        <v/>
      </c>
      <c r="AN12" s="97"/>
      <c r="AO12" s="472"/>
      <c r="AP12" s="473"/>
      <c r="AQ12" s="473"/>
      <c r="AR12" s="473"/>
      <c r="AS12" s="473"/>
      <c r="AT12" s="474"/>
      <c r="AU12" s="97"/>
      <c r="AV12" s="97"/>
      <c r="AW12" s="97"/>
      <c r="AX12" s="97"/>
      <c r="AY12" s="97"/>
      <c r="AZ12" s="97"/>
      <c r="BA12" s="97"/>
      <c r="BB12" s="97"/>
      <c r="BC12" s="97"/>
      <c r="BD12" s="97"/>
      <c r="BE12" s="97"/>
      <c r="BF12" s="97"/>
      <c r="BG12" s="97"/>
      <c r="BH12" s="97"/>
      <c r="BI12" s="97"/>
      <c r="BJ12" s="97"/>
      <c r="BK12" s="97"/>
      <c r="BL12" s="97"/>
      <c r="BM12" s="97"/>
      <c r="BN12" s="97"/>
      <c r="BO12" s="97"/>
      <c r="BP12" s="97"/>
      <c r="BQ12" s="97"/>
      <c r="BR12" s="97"/>
      <c r="BS12" s="97"/>
      <c r="BT12" s="97"/>
      <c r="BU12" s="97"/>
      <c r="BV12" s="97"/>
      <c r="BW12" s="97"/>
      <c r="BX12" s="97"/>
    </row>
    <row r="13" spans="1:91" ht="15" customHeight="1">
      <c r="A13" s="97"/>
      <c r="B13" s="411"/>
      <c r="C13" s="411"/>
      <c r="D13" s="412"/>
      <c r="E13" s="452"/>
      <c r="F13" s="453"/>
      <c r="G13" s="453"/>
      <c r="H13" s="453"/>
      <c r="I13" s="454"/>
      <c r="J13" s="66" t="str">
        <f>IF(AND('Mapa final'!$Y$54="Muy Alta",'Mapa final'!$AA$54="Leve"),CONCATENATE("R8C",'Mapa final'!$O$54),"")</f>
        <v/>
      </c>
      <c r="K13" s="67" t="str">
        <f>IF(AND('Mapa final'!$Y$55="Muy Alta",'Mapa final'!$AA$55="Leve"),CONCATENATE("R8C",'Mapa final'!$O$55),"")</f>
        <v/>
      </c>
      <c r="L13" s="67" t="str">
        <f>IF(AND('Mapa final'!$Y$56="Muy Alta",'Mapa final'!$AA$56="Leve"),CONCATENATE("R8C",'Mapa final'!$O$56),"")</f>
        <v/>
      </c>
      <c r="M13" s="67" t="str">
        <f>IF(AND('Mapa final'!$Y$57="Muy Alta",'Mapa final'!$AA$57="Leve"),CONCATENATE("R8C",'Mapa final'!$O$57),"")</f>
        <v/>
      </c>
      <c r="N13" s="67" t="str">
        <f>IF(AND('Mapa final'!$Y$58="Muy Alta",'Mapa final'!$AA$58="Leve"),CONCATENATE("R8C",'Mapa final'!$O$58),"")</f>
        <v/>
      </c>
      <c r="O13" s="68" t="str">
        <f>IF(AND('Mapa final'!$Y$59="Muy Alta",'Mapa final'!$AA$59="Leve"),CONCATENATE("R8C",'Mapa final'!$O$59),"")</f>
        <v/>
      </c>
      <c r="P13" s="66" t="str">
        <f>IF(AND('Mapa final'!$Y$54="Muy Alta",'Mapa final'!$AA$54="Menor"),CONCATENATE("R8C",'Mapa final'!$O$54),"")</f>
        <v/>
      </c>
      <c r="Q13" s="67" t="str">
        <f>IF(AND('Mapa final'!$Y$55="Muy Alta",'Mapa final'!$AA$55="Menor"),CONCATENATE("R8C",'Mapa final'!$O$55),"")</f>
        <v/>
      </c>
      <c r="R13" s="67" t="str">
        <f>IF(AND('Mapa final'!$Y$56="Muy Alta",'Mapa final'!$AA$56="Menor"),CONCATENATE("R8C",'Mapa final'!$O$56),"")</f>
        <v/>
      </c>
      <c r="S13" s="67" t="str">
        <f>IF(AND('Mapa final'!$Y$57="Muy Alta",'Mapa final'!$AA$57="Menor"),CONCATENATE("R8C",'Mapa final'!$O$57),"")</f>
        <v/>
      </c>
      <c r="T13" s="67" t="str">
        <f>IF(AND('Mapa final'!$Y$58="Muy Alta",'Mapa final'!$AA$58="Menor"),CONCATENATE("R8C",'Mapa final'!$O$58),"")</f>
        <v/>
      </c>
      <c r="U13" s="68" t="str">
        <f>IF(AND('Mapa final'!$Y$59="Muy Alta",'Mapa final'!$AA$59="Menor"),CONCATENATE("R8C",'Mapa final'!$O$59),"")</f>
        <v/>
      </c>
      <c r="V13" s="66" t="str">
        <f>IF(AND('Mapa final'!$Y$54="Muy Alta",'Mapa final'!$AA$54="Moderado"),CONCATENATE("R8C",'Mapa final'!$O$54),"")</f>
        <v/>
      </c>
      <c r="W13" s="67" t="str">
        <f>IF(AND('Mapa final'!$Y$55="Muy Alta",'Mapa final'!$AA$55="Moderado"),CONCATENATE("R8C",'Mapa final'!$O$55),"")</f>
        <v/>
      </c>
      <c r="X13" s="67" t="str">
        <f>IF(AND('Mapa final'!$Y$56="Muy Alta",'Mapa final'!$AA$56="Moderado"),CONCATENATE("R8C",'Mapa final'!$O$56),"")</f>
        <v/>
      </c>
      <c r="Y13" s="67" t="str">
        <f>IF(AND('Mapa final'!$Y$57="Muy Alta",'Mapa final'!$AA$57="Moderado"),CONCATENATE("R8C",'Mapa final'!$O$57),"")</f>
        <v/>
      </c>
      <c r="Z13" s="67" t="str">
        <f>IF(AND('Mapa final'!$Y$58="Muy Alta",'Mapa final'!$AA$58="Moderado"),CONCATENATE("R8C",'Mapa final'!$O$58),"")</f>
        <v/>
      </c>
      <c r="AA13" s="68" t="str">
        <f>IF(AND('Mapa final'!$Y$59="Muy Alta",'Mapa final'!$AA$59="Moderado"),CONCATENATE("R8C",'Mapa final'!$O$59),"")</f>
        <v/>
      </c>
      <c r="AB13" s="66" t="str">
        <f>IF(AND('Mapa final'!$Y$54="Muy Alta",'Mapa final'!$AA$54="Mayor"),CONCATENATE("R8C",'Mapa final'!$O$54),"")</f>
        <v/>
      </c>
      <c r="AC13" s="67" t="str">
        <f>IF(AND('Mapa final'!$Y$55="Muy Alta",'Mapa final'!$AA$55="Mayor"),CONCATENATE("R8C",'Mapa final'!$O$55),"")</f>
        <v/>
      </c>
      <c r="AD13" s="67" t="str">
        <f>IF(AND('Mapa final'!$Y$56="Muy Alta",'Mapa final'!$AA$56="Mayor"),CONCATENATE("R8C",'Mapa final'!$O$56),"")</f>
        <v/>
      </c>
      <c r="AE13" s="67" t="str">
        <f>IF(AND('Mapa final'!$Y$57="Muy Alta",'Mapa final'!$AA$57="Mayor"),CONCATENATE("R8C",'Mapa final'!$O$57),"")</f>
        <v/>
      </c>
      <c r="AF13" s="67" t="str">
        <f>IF(AND('Mapa final'!$Y$58="Muy Alta",'Mapa final'!$AA$58="Mayor"),CONCATENATE("R8C",'Mapa final'!$O$58),"")</f>
        <v/>
      </c>
      <c r="AG13" s="68" t="str">
        <f>IF(AND('Mapa final'!$Y$59="Muy Alta",'Mapa final'!$AA$59="Mayor"),CONCATENATE("R8C",'Mapa final'!$O$59),"")</f>
        <v/>
      </c>
      <c r="AH13" s="69" t="str">
        <f>IF(AND('Mapa final'!$Y$54="Muy Alta",'Mapa final'!$AA$54="Catastrófico"),CONCATENATE("R8C",'Mapa final'!$O$54),"")</f>
        <v/>
      </c>
      <c r="AI13" s="70" t="str">
        <f>IF(AND('Mapa final'!$Y$55="Muy Alta",'Mapa final'!$AA$55="Catastrófico"),CONCATENATE("R8C",'Mapa final'!$O$55),"")</f>
        <v/>
      </c>
      <c r="AJ13" s="70" t="str">
        <f>IF(AND('Mapa final'!$Y$56="Muy Alta",'Mapa final'!$AA$56="Catastrófico"),CONCATENATE("R8C",'Mapa final'!$O$56),"")</f>
        <v/>
      </c>
      <c r="AK13" s="70" t="str">
        <f>IF(AND('Mapa final'!$Y$57="Muy Alta",'Mapa final'!$AA$57="Catastrófico"),CONCATENATE("R8C",'Mapa final'!$O$57),"")</f>
        <v/>
      </c>
      <c r="AL13" s="70" t="str">
        <f>IF(AND('Mapa final'!$Y$58="Muy Alta",'Mapa final'!$AA$58="Catastrófico"),CONCATENATE("R8C",'Mapa final'!$O$58),"")</f>
        <v/>
      </c>
      <c r="AM13" s="71" t="str">
        <f>IF(AND('Mapa final'!$Y$59="Muy Alta",'Mapa final'!$AA$59="Catastrófico"),CONCATENATE("R8C",'Mapa final'!$O$59),"")</f>
        <v/>
      </c>
      <c r="AN13" s="97"/>
      <c r="AO13" s="472"/>
      <c r="AP13" s="473"/>
      <c r="AQ13" s="473"/>
      <c r="AR13" s="473"/>
      <c r="AS13" s="473"/>
      <c r="AT13" s="474"/>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row>
    <row r="14" spans="1:91" ht="15" customHeight="1">
      <c r="A14" s="97"/>
      <c r="B14" s="411"/>
      <c r="C14" s="411"/>
      <c r="D14" s="412"/>
      <c r="E14" s="452"/>
      <c r="F14" s="453"/>
      <c r="G14" s="453"/>
      <c r="H14" s="453"/>
      <c r="I14" s="454"/>
      <c r="J14" s="66" t="str">
        <f>IF(AND('Mapa final'!$Y$60="Muy Alta",'Mapa final'!$AA$60="Leve"),CONCATENATE("R9C",'Mapa final'!$O$60),"")</f>
        <v/>
      </c>
      <c r="K14" s="67" t="str">
        <f>IF(AND('Mapa final'!$Y$61="Muy Alta",'Mapa final'!$AA$61="Leve"),CONCATENATE("R9C",'Mapa final'!$O$61),"")</f>
        <v/>
      </c>
      <c r="L14" s="67" t="str">
        <f>IF(AND('Mapa final'!$Y$62="Muy Alta",'Mapa final'!$AA$62="Leve"),CONCATENATE("R9C",'Mapa final'!$O$62),"")</f>
        <v/>
      </c>
      <c r="M14" s="67" t="str">
        <f>IF(AND('Mapa final'!$Y$63="Muy Alta",'Mapa final'!$AA$63="Leve"),CONCATENATE("R9C",'Mapa final'!$O$63),"")</f>
        <v/>
      </c>
      <c r="N14" s="67" t="str">
        <f>IF(AND('Mapa final'!$Y$64="Muy Alta",'Mapa final'!$AA$64="Leve"),CONCATENATE("R9C",'Mapa final'!$O$64),"")</f>
        <v/>
      </c>
      <c r="O14" s="68" t="str">
        <f>IF(AND('Mapa final'!$Y$65="Muy Alta",'Mapa final'!$AA$65="Leve"),CONCATENATE("R9C",'Mapa final'!$O$65),"")</f>
        <v/>
      </c>
      <c r="P14" s="66" t="str">
        <f>IF(AND('Mapa final'!$Y$60="Muy Alta",'Mapa final'!$AA$60="Menor"),CONCATENATE("R9C",'Mapa final'!$O$60),"")</f>
        <v/>
      </c>
      <c r="Q14" s="67" t="str">
        <f>IF(AND('Mapa final'!$Y$61="Muy Alta",'Mapa final'!$AA$61="Menor"),CONCATENATE("R9C",'Mapa final'!$O$61),"")</f>
        <v/>
      </c>
      <c r="R14" s="67" t="str">
        <f>IF(AND('Mapa final'!$Y$62="Muy Alta",'Mapa final'!$AA$62="Menor"),CONCATENATE("R9C",'Mapa final'!$O$62),"")</f>
        <v/>
      </c>
      <c r="S14" s="67" t="str">
        <f>IF(AND('Mapa final'!$Y$63="Muy Alta",'Mapa final'!$AA$63="Menor"),CONCATENATE("R9C",'Mapa final'!$O$63),"")</f>
        <v/>
      </c>
      <c r="T14" s="67" t="str">
        <f>IF(AND('Mapa final'!$Y$64="Muy Alta",'Mapa final'!$AA$64="Menor"),CONCATENATE("R9C",'Mapa final'!$O$64),"")</f>
        <v/>
      </c>
      <c r="U14" s="68" t="str">
        <f>IF(AND('Mapa final'!$Y$65="Muy Alta",'Mapa final'!$AA$65="Menor"),CONCATENATE("R9C",'Mapa final'!$O$65),"")</f>
        <v/>
      </c>
      <c r="V14" s="66" t="str">
        <f>IF(AND('Mapa final'!$Y$60="Muy Alta",'Mapa final'!$AA$60="Moderado"),CONCATENATE("R9C",'Mapa final'!$O$60),"")</f>
        <v/>
      </c>
      <c r="W14" s="67" t="str">
        <f>IF(AND('Mapa final'!$Y$61="Muy Alta",'Mapa final'!$AA$61="Moderado"),CONCATENATE("R9C",'Mapa final'!$O$61),"")</f>
        <v/>
      </c>
      <c r="X14" s="67" t="str">
        <f>IF(AND('Mapa final'!$Y$62="Muy Alta",'Mapa final'!$AA$62="Moderado"),CONCATENATE("R9C",'Mapa final'!$O$62),"")</f>
        <v/>
      </c>
      <c r="Y14" s="67" t="str">
        <f>IF(AND('Mapa final'!$Y$63="Muy Alta",'Mapa final'!$AA$63="Moderado"),CONCATENATE("R9C",'Mapa final'!$O$63),"")</f>
        <v/>
      </c>
      <c r="Z14" s="67" t="str">
        <f>IF(AND('Mapa final'!$Y$64="Muy Alta",'Mapa final'!$AA$64="Moderado"),CONCATENATE("R9C",'Mapa final'!$O$64),"")</f>
        <v/>
      </c>
      <c r="AA14" s="68" t="str">
        <f>IF(AND('Mapa final'!$Y$65="Muy Alta",'Mapa final'!$AA$65="Moderado"),CONCATENATE("R9C",'Mapa final'!$O$65),"")</f>
        <v/>
      </c>
      <c r="AB14" s="66" t="str">
        <f>IF(AND('Mapa final'!$Y$60="Muy Alta",'Mapa final'!$AA$60="Mayor"),CONCATENATE("R9C",'Mapa final'!$O$60),"")</f>
        <v/>
      </c>
      <c r="AC14" s="67" t="str">
        <f>IF(AND('Mapa final'!$Y$61="Muy Alta",'Mapa final'!$AA$61="Mayor"),CONCATENATE("R9C",'Mapa final'!$O$61),"")</f>
        <v/>
      </c>
      <c r="AD14" s="67" t="str">
        <f>IF(AND('Mapa final'!$Y$62="Muy Alta",'Mapa final'!$AA$62="Mayor"),CONCATENATE("R9C",'Mapa final'!$O$62),"")</f>
        <v/>
      </c>
      <c r="AE14" s="67" t="str">
        <f>IF(AND('Mapa final'!$Y$63="Muy Alta",'Mapa final'!$AA$63="Mayor"),CONCATENATE("R9C",'Mapa final'!$O$63),"")</f>
        <v/>
      </c>
      <c r="AF14" s="67" t="str">
        <f>IF(AND('Mapa final'!$Y$64="Muy Alta",'Mapa final'!$AA$64="Mayor"),CONCATENATE("R9C",'Mapa final'!$O$64),"")</f>
        <v/>
      </c>
      <c r="AG14" s="68" t="str">
        <f>IF(AND('Mapa final'!$Y$65="Muy Alta",'Mapa final'!$AA$65="Mayor"),CONCATENATE("R9C",'Mapa final'!$O$65),"")</f>
        <v/>
      </c>
      <c r="AH14" s="69" t="str">
        <f>IF(AND('Mapa final'!$Y$60="Muy Alta",'Mapa final'!$AA$60="Catastrófico"),CONCATENATE("R9C",'Mapa final'!$O$60),"")</f>
        <v/>
      </c>
      <c r="AI14" s="70" t="str">
        <f>IF(AND('Mapa final'!$Y$61="Muy Alta",'Mapa final'!$AA$61="Catastrófico"),CONCATENATE("R9C",'Mapa final'!$O$61),"")</f>
        <v/>
      </c>
      <c r="AJ14" s="70" t="str">
        <f>IF(AND('Mapa final'!$Y$62="Muy Alta",'Mapa final'!$AA$62="Catastrófico"),CONCATENATE("R9C",'Mapa final'!$O$62),"")</f>
        <v/>
      </c>
      <c r="AK14" s="70" t="str">
        <f>IF(AND('Mapa final'!$Y$63="Muy Alta",'Mapa final'!$AA$63="Catastrófico"),CONCATENATE("R9C",'Mapa final'!$O$63),"")</f>
        <v/>
      </c>
      <c r="AL14" s="70" t="str">
        <f>IF(AND('Mapa final'!$Y$64="Muy Alta",'Mapa final'!$AA$64="Catastrófico"),CONCATENATE("R9C",'Mapa final'!$O$64),"")</f>
        <v/>
      </c>
      <c r="AM14" s="71" t="str">
        <f>IF(AND('Mapa final'!$Y$65="Muy Alta",'Mapa final'!$AA$65="Catastrófico"),CONCATENATE("R9C",'Mapa final'!$O$65),"")</f>
        <v/>
      </c>
      <c r="AN14" s="97"/>
      <c r="AO14" s="472"/>
      <c r="AP14" s="473"/>
      <c r="AQ14" s="473"/>
      <c r="AR14" s="473"/>
      <c r="AS14" s="473"/>
      <c r="AT14" s="474"/>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c r="BV14" s="97"/>
      <c r="BW14" s="97"/>
      <c r="BX14" s="97"/>
    </row>
    <row r="15" spans="1:91" ht="15.75" customHeight="1" thickBot="1">
      <c r="A15" s="97"/>
      <c r="B15" s="411"/>
      <c r="C15" s="411"/>
      <c r="D15" s="412"/>
      <c r="E15" s="455"/>
      <c r="F15" s="456"/>
      <c r="G15" s="456"/>
      <c r="H15" s="456"/>
      <c r="I15" s="457"/>
      <c r="J15" s="72" t="str">
        <f>IF(AND('Mapa final'!$Y$66="Muy Alta",'Mapa final'!$AA$66="Leve"),CONCATENATE("R10C",'Mapa final'!$O$66),"")</f>
        <v/>
      </c>
      <c r="K15" s="73" t="str">
        <f>IF(AND('Mapa final'!$Y$67="Muy Alta",'Mapa final'!$AA$67="Leve"),CONCATENATE("R10C",'Mapa final'!$O$67),"")</f>
        <v/>
      </c>
      <c r="L15" s="73" t="str">
        <f>IF(AND('Mapa final'!$Y$68="Muy Alta",'Mapa final'!$AA$68="Leve"),CONCATENATE("R10C",'Mapa final'!$O$68),"")</f>
        <v/>
      </c>
      <c r="M15" s="73" t="str">
        <f>IF(AND('Mapa final'!$Y$69="Muy Alta",'Mapa final'!$AA$69="Leve"),CONCATENATE("R10C",'Mapa final'!$O$69),"")</f>
        <v/>
      </c>
      <c r="N15" s="73" t="str">
        <f>IF(AND('Mapa final'!$Y$70="Muy Alta",'Mapa final'!$AA$70="Leve"),CONCATENATE("R10C",'Mapa final'!$O$70),"")</f>
        <v/>
      </c>
      <c r="O15" s="74" t="str">
        <f>IF(AND('Mapa final'!$Y$71="Muy Alta",'Mapa final'!$AA$71="Leve"),CONCATENATE("R10C",'Mapa final'!$O$71),"")</f>
        <v/>
      </c>
      <c r="P15" s="66" t="str">
        <f>IF(AND('Mapa final'!$Y$66="Muy Alta",'Mapa final'!$AA$66="Menor"),CONCATENATE("R10C",'Mapa final'!$O$66),"")</f>
        <v/>
      </c>
      <c r="Q15" s="67" t="str">
        <f>IF(AND('Mapa final'!$Y$67="Muy Alta",'Mapa final'!$AA$67="Menor"),CONCATENATE("R10C",'Mapa final'!$O$67),"")</f>
        <v/>
      </c>
      <c r="R15" s="67" t="str">
        <f>IF(AND('Mapa final'!$Y$68="Muy Alta",'Mapa final'!$AA$68="Menor"),CONCATENATE("R10C",'Mapa final'!$O$68),"")</f>
        <v/>
      </c>
      <c r="S15" s="67" t="str">
        <f>IF(AND('Mapa final'!$Y$69="Muy Alta",'Mapa final'!$AA$69="Menor"),CONCATENATE("R10C",'Mapa final'!$O$69),"")</f>
        <v/>
      </c>
      <c r="T15" s="67" t="str">
        <f>IF(AND('Mapa final'!$Y$70="Muy Alta",'Mapa final'!$AA$70="Menor"),CONCATENATE("R10C",'Mapa final'!$O$70),"")</f>
        <v/>
      </c>
      <c r="U15" s="68" t="str">
        <f>IF(AND('Mapa final'!$Y$71="Muy Alta",'Mapa final'!$AA$71="Menor"),CONCATENATE("R10C",'Mapa final'!$O$71),"")</f>
        <v/>
      </c>
      <c r="V15" s="72" t="str">
        <f>IF(AND('Mapa final'!$Y$66="Muy Alta",'Mapa final'!$AA$66="Moderado"),CONCATENATE("R10C",'Mapa final'!$O$66),"")</f>
        <v/>
      </c>
      <c r="W15" s="73" t="str">
        <f>IF(AND('Mapa final'!$Y$67="Muy Alta",'Mapa final'!$AA$67="Moderado"),CONCATENATE("R10C",'Mapa final'!$O$67),"")</f>
        <v/>
      </c>
      <c r="X15" s="73" t="str">
        <f>IF(AND('Mapa final'!$Y$68="Muy Alta",'Mapa final'!$AA$68="Moderado"),CONCATENATE("R10C",'Mapa final'!$O$68),"")</f>
        <v/>
      </c>
      <c r="Y15" s="73" t="str">
        <f>IF(AND('Mapa final'!$Y$69="Muy Alta",'Mapa final'!$AA$69="Moderado"),CONCATENATE("R10C",'Mapa final'!$O$69),"")</f>
        <v/>
      </c>
      <c r="Z15" s="73" t="str">
        <f>IF(AND('Mapa final'!$Y$70="Muy Alta",'Mapa final'!$AA$70="Moderado"),CONCATENATE("R10C",'Mapa final'!$O$70),"")</f>
        <v/>
      </c>
      <c r="AA15" s="74" t="str">
        <f>IF(AND('Mapa final'!$Y$71="Muy Alta",'Mapa final'!$AA$71="Moderado"),CONCATENATE("R10C",'Mapa final'!$O$71),"")</f>
        <v/>
      </c>
      <c r="AB15" s="66" t="str">
        <f>IF(AND('Mapa final'!$Y$66="Muy Alta",'Mapa final'!$AA$66="Mayor"),CONCATENATE("R10C",'Mapa final'!$O$66),"")</f>
        <v/>
      </c>
      <c r="AC15" s="67" t="str">
        <f>IF(AND('Mapa final'!$Y$67="Muy Alta",'Mapa final'!$AA$67="Mayor"),CONCATENATE("R10C",'Mapa final'!$O$67),"")</f>
        <v/>
      </c>
      <c r="AD15" s="67" t="str">
        <f>IF(AND('Mapa final'!$Y$68="Muy Alta",'Mapa final'!$AA$68="Mayor"),CONCATENATE("R10C",'Mapa final'!$O$68),"")</f>
        <v/>
      </c>
      <c r="AE15" s="67" t="str">
        <f>IF(AND('Mapa final'!$Y$69="Muy Alta",'Mapa final'!$AA$69="Mayor"),CONCATENATE("R10C",'Mapa final'!$O$69),"")</f>
        <v/>
      </c>
      <c r="AF15" s="67" t="str">
        <f>IF(AND('Mapa final'!$Y$70="Muy Alta",'Mapa final'!$AA$70="Mayor"),CONCATENATE("R10C",'Mapa final'!$O$70),"")</f>
        <v/>
      </c>
      <c r="AG15" s="68" t="str">
        <f>IF(AND('Mapa final'!$Y$71="Muy Alta",'Mapa final'!$AA$71="Mayor"),CONCATENATE("R10C",'Mapa final'!$O$71),"")</f>
        <v/>
      </c>
      <c r="AH15" s="75" t="str">
        <f>IF(AND('Mapa final'!$Y$66="Muy Alta",'Mapa final'!$AA$66="Catastrófico"),CONCATENATE("R10C",'Mapa final'!$O$66),"")</f>
        <v/>
      </c>
      <c r="AI15" s="76" t="str">
        <f>IF(AND('Mapa final'!$Y$67="Muy Alta",'Mapa final'!$AA$67="Catastrófico"),CONCATENATE("R10C",'Mapa final'!$O$67),"")</f>
        <v/>
      </c>
      <c r="AJ15" s="76" t="str">
        <f>IF(AND('Mapa final'!$Y$68="Muy Alta",'Mapa final'!$AA$68="Catastrófico"),CONCATENATE("R10C",'Mapa final'!$O$68),"")</f>
        <v/>
      </c>
      <c r="AK15" s="76" t="str">
        <f>IF(AND('Mapa final'!$Y$69="Muy Alta",'Mapa final'!$AA$69="Catastrófico"),CONCATENATE("R10C",'Mapa final'!$O$69),"")</f>
        <v/>
      </c>
      <c r="AL15" s="76" t="str">
        <f>IF(AND('Mapa final'!$Y$70="Muy Alta",'Mapa final'!$AA$70="Catastrófico"),CONCATENATE("R10C",'Mapa final'!$O$70),"")</f>
        <v/>
      </c>
      <c r="AM15" s="77" t="str">
        <f>IF(AND('Mapa final'!$Y$71="Muy Alta",'Mapa final'!$AA$71="Catastrófico"),CONCATENATE("R10C",'Mapa final'!$O$71),"")</f>
        <v/>
      </c>
      <c r="AN15" s="97"/>
      <c r="AO15" s="475"/>
      <c r="AP15" s="476"/>
      <c r="AQ15" s="476"/>
      <c r="AR15" s="476"/>
      <c r="AS15" s="476"/>
      <c r="AT15" s="47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row>
    <row r="16" spans="1:91" ht="15" customHeight="1">
      <c r="A16" s="97"/>
      <c r="B16" s="411"/>
      <c r="C16" s="411"/>
      <c r="D16" s="412"/>
      <c r="E16" s="449" t="s">
        <v>115</v>
      </c>
      <c r="F16" s="450"/>
      <c r="G16" s="450"/>
      <c r="H16" s="450"/>
      <c r="I16" s="450"/>
      <c r="J16" s="78" t="str">
        <f>IF(AND('Mapa final'!$Y$12="Alta",'Mapa final'!$AA$12="Leve"),CONCATENATE("R1C",'Mapa final'!$O$12),"")</f>
        <v/>
      </c>
      <c r="K16" s="79" t="str">
        <f>IF(AND('Mapa final'!$Y$13="Alta",'Mapa final'!$AA$13="Leve"),CONCATENATE("R1C",'Mapa final'!$O$13),"")</f>
        <v/>
      </c>
      <c r="L16" s="79" t="str">
        <f>IF(AND('Mapa final'!$Y$14="Alta",'Mapa final'!$AA$14="Leve"),CONCATENATE("R1C",'Mapa final'!$O$14),"")</f>
        <v/>
      </c>
      <c r="M16" s="79" t="str">
        <f>IF(AND('Mapa final'!$Y$15="Alta",'Mapa final'!$AA$15="Leve"),CONCATENATE("R1C",'Mapa final'!$O$15),"")</f>
        <v/>
      </c>
      <c r="N16" s="79" t="str">
        <f>IF(AND('Mapa final'!$Y$16="Alta",'Mapa final'!$AA$16="Leve"),CONCATENATE("R1C",'Mapa final'!$O$16),"")</f>
        <v/>
      </c>
      <c r="O16" s="80" t="str">
        <f>IF(AND('Mapa final'!$Y$17="Alta",'Mapa final'!$AA$17="Leve"),CONCATENATE("R1C",'Mapa final'!$O$17),"")</f>
        <v/>
      </c>
      <c r="P16" s="78" t="str">
        <f>IF(AND('Mapa final'!$Y$12="Alta",'Mapa final'!$AA$12="Menor"),CONCATENATE("R1C",'Mapa final'!$O$12),"")</f>
        <v/>
      </c>
      <c r="Q16" s="79" t="str">
        <f>IF(AND('Mapa final'!$Y$13="Alta",'Mapa final'!$AA$13="Menor"),CONCATENATE("R1C",'Mapa final'!$O$13),"")</f>
        <v/>
      </c>
      <c r="R16" s="79" t="str">
        <f>IF(AND('Mapa final'!$Y$14="Alta",'Mapa final'!$AA$14="Menor"),CONCATENATE("R1C",'Mapa final'!$O$14),"")</f>
        <v/>
      </c>
      <c r="S16" s="79" t="str">
        <f>IF(AND('Mapa final'!$Y$15="Alta",'Mapa final'!$AA$15="Menor"),CONCATENATE("R1C",'Mapa final'!$O$15),"")</f>
        <v/>
      </c>
      <c r="T16" s="79" t="str">
        <f>IF(AND('Mapa final'!$Y$16="Alta",'Mapa final'!$AA$16="Menor"),CONCATENATE("R1C",'Mapa final'!$O$16),"")</f>
        <v/>
      </c>
      <c r="U16" s="80" t="str">
        <f>IF(AND('Mapa final'!$Y$17="Alta",'Mapa final'!$AA$17="Menor"),CONCATENATE("R1C",'Mapa final'!$O$17),"")</f>
        <v/>
      </c>
      <c r="V16" s="60" t="str">
        <f>IF(AND('Mapa final'!$Y$12="Alta",'Mapa final'!$AA$12="Moderado"),CONCATENATE("R1C",'Mapa final'!$O$12),"")</f>
        <v/>
      </c>
      <c r="W16" s="61" t="str">
        <f>IF(AND('Mapa final'!$Y$13="Alta",'Mapa final'!$AA$13="Moderado"),CONCATENATE("R1C",'Mapa final'!$O$13),"")</f>
        <v/>
      </c>
      <c r="X16" s="61" t="str">
        <f>IF(AND('Mapa final'!$Y$14="Alta",'Mapa final'!$AA$14="Moderado"),CONCATENATE("R1C",'Mapa final'!$O$14),"")</f>
        <v/>
      </c>
      <c r="Y16" s="61" t="str">
        <f>IF(AND('Mapa final'!$Y$15="Alta",'Mapa final'!$AA$15="Moderado"),CONCATENATE("R1C",'Mapa final'!$O$15),"")</f>
        <v/>
      </c>
      <c r="Z16" s="61" t="str">
        <f>IF(AND('Mapa final'!$Y$16="Alta",'Mapa final'!$AA$16="Moderado"),CONCATENATE("R1C",'Mapa final'!$O$16),"")</f>
        <v/>
      </c>
      <c r="AA16" s="62" t="str">
        <f>IF(AND('Mapa final'!$Y$17="Alta",'Mapa final'!$AA$17="Moderado"),CONCATENATE("R1C",'Mapa final'!$O$17),"")</f>
        <v/>
      </c>
      <c r="AB16" s="60" t="str">
        <f>IF(AND('Mapa final'!$Y$12="Alta",'Mapa final'!$AA$12="Mayor"),CONCATENATE("R1C",'Mapa final'!$O$12),"")</f>
        <v/>
      </c>
      <c r="AC16" s="61" t="str">
        <f>IF(AND('Mapa final'!$Y$13="Alta",'Mapa final'!$AA$13="Mayor"),CONCATENATE("R1C",'Mapa final'!$O$13),"")</f>
        <v/>
      </c>
      <c r="AD16" s="61" t="str">
        <f>IF(AND('Mapa final'!$Y$14="Alta",'Mapa final'!$AA$14="Mayor"),CONCATENATE("R1C",'Mapa final'!$O$14),"")</f>
        <v/>
      </c>
      <c r="AE16" s="61" t="str">
        <f>IF(AND('Mapa final'!$Y$15="Alta",'Mapa final'!$AA$15="Mayor"),CONCATENATE("R1C",'Mapa final'!$O$15),"")</f>
        <v/>
      </c>
      <c r="AF16" s="61" t="str">
        <f>IF(AND('Mapa final'!$Y$16="Alta",'Mapa final'!$AA$16="Mayor"),CONCATENATE("R1C",'Mapa final'!$O$16),"")</f>
        <v/>
      </c>
      <c r="AG16" s="62" t="str">
        <f>IF(AND('Mapa final'!$Y$17="Alta",'Mapa final'!$AA$17="Mayor"),CONCATENATE("R1C",'Mapa final'!$O$17),"")</f>
        <v/>
      </c>
      <c r="AH16" s="63" t="str">
        <f>IF(AND('Mapa final'!$Y$12="Alta",'Mapa final'!$AA$12="Catastrófico"),CONCATENATE("R1C",'Mapa final'!$O$12),"")</f>
        <v/>
      </c>
      <c r="AI16" s="64" t="str">
        <f>IF(AND('Mapa final'!$Y$13="Alta",'Mapa final'!$AA$13="Catastrófico"),CONCATENATE("R1C",'Mapa final'!$O$13),"")</f>
        <v/>
      </c>
      <c r="AJ16" s="64" t="str">
        <f>IF(AND('Mapa final'!$Y$14="Alta",'Mapa final'!$AA$14="Catastrófico"),CONCATENATE("R1C",'Mapa final'!$O$14),"")</f>
        <v/>
      </c>
      <c r="AK16" s="64" t="str">
        <f>IF(AND('Mapa final'!$Y$15="Alta",'Mapa final'!$AA$15="Catastrófico"),CONCATENATE("R1C",'Mapa final'!$O$15),"")</f>
        <v/>
      </c>
      <c r="AL16" s="64" t="str">
        <f>IF(AND('Mapa final'!$Y$16="Alta",'Mapa final'!$AA$16="Catastrófico"),CONCATENATE("R1C",'Mapa final'!$O$16),"")</f>
        <v/>
      </c>
      <c r="AM16" s="65" t="str">
        <f>IF(AND('Mapa final'!$Y$17="Alta",'Mapa final'!$AA$17="Catastrófico"),CONCATENATE("R1C",'Mapa final'!$O$17),"")</f>
        <v/>
      </c>
      <c r="AN16" s="97"/>
      <c r="AO16" s="459" t="s">
        <v>80</v>
      </c>
      <c r="AP16" s="460"/>
      <c r="AQ16" s="460"/>
      <c r="AR16" s="460"/>
      <c r="AS16" s="460"/>
      <c r="AT16" s="461"/>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97"/>
      <c r="BT16" s="97"/>
      <c r="BU16" s="97"/>
      <c r="BV16" s="97"/>
      <c r="BW16" s="97"/>
      <c r="BX16" s="97"/>
    </row>
    <row r="17" spans="1:76" ht="15" customHeight="1">
      <c r="A17" s="97"/>
      <c r="B17" s="411"/>
      <c r="C17" s="411"/>
      <c r="D17" s="412"/>
      <c r="E17" s="468"/>
      <c r="F17" s="453"/>
      <c r="G17" s="453"/>
      <c r="H17" s="453"/>
      <c r="I17" s="453"/>
      <c r="J17" s="81" t="str">
        <f>IF(AND('Mapa final'!$Y$18="Alta",'Mapa final'!$AA$18="Leve"),CONCATENATE("R2C",'Mapa final'!$O$18),"")</f>
        <v/>
      </c>
      <c r="K17" s="82" t="str">
        <f>IF(AND('Mapa final'!$Y$19="Alta",'Mapa final'!$AA$19="Leve"),CONCATENATE("R2C",'Mapa final'!$O$19),"")</f>
        <v/>
      </c>
      <c r="L17" s="82" t="str">
        <f>IF(AND('Mapa final'!$Y$20="Alta",'Mapa final'!$AA$20="Leve"),CONCATENATE("R2C",'Mapa final'!$O$20),"")</f>
        <v/>
      </c>
      <c r="M17" s="82" t="str">
        <f>IF(AND('Mapa final'!$Y$21="Alta",'Mapa final'!$AA$21="Leve"),CONCATENATE("R2C",'Mapa final'!$O$21),"")</f>
        <v/>
      </c>
      <c r="N17" s="82" t="str">
        <f>IF(AND('Mapa final'!$Y$22="Alta",'Mapa final'!$AA$22="Leve"),CONCATENATE("R2C",'Mapa final'!$O$22),"")</f>
        <v/>
      </c>
      <c r="O17" s="83" t="str">
        <f>IF(AND('Mapa final'!$Y$23="Alta",'Mapa final'!$AA$23="Leve"),CONCATENATE("R2C",'Mapa final'!$O$23),"")</f>
        <v/>
      </c>
      <c r="P17" s="81" t="str">
        <f>IF(AND('Mapa final'!$Y$18="Alta",'Mapa final'!$AA$18="Menor"),CONCATENATE("R2C",'Mapa final'!$O$18),"")</f>
        <v/>
      </c>
      <c r="Q17" s="82" t="str">
        <f>IF(AND('Mapa final'!$Y$19="Alta",'Mapa final'!$AA$19="Menor"),CONCATENATE("R2C",'Mapa final'!$O$19),"")</f>
        <v/>
      </c>
      <c r="R17" s="82" t="str">
        <f>IF(AND('Mapa final'!$Y$20="Alta",'Mapa final'!$AA$20="Menor"),CONCATENATE("R2C",'Mapa final'!$O$20),"")</f>
        <v/>
      </c>
      <c r="S17" s="82" t="str">
        <f>IF(AND('Mapa final'!$Y$21="Alta",'Mapa final'!$AA$21="Menor"),CONCATENATE("R2C",'Mapa final'!$O$21),"")</f>
        <v/>
      </c>
      <c r="T17" s="82" t="str">
        <f>IF(AND('Mapa final'!$Y$22="Alta",'Mapa final'!$AA$22="Menor"),CONCATENATE("R2C",'Mapa final'!$O$22),"")</f>
        <v/>
      </c>
      <c r="U17" s="83" t="str">
        <f>IF(AND('Mapa final'!$Y$23="Alta",'Mapa final'!$AA$23="Menor"),CONCATENATE("R2C",'Mapa final'!$O$23),"")</f>
        <v/>
      </c>
      <c r="V17" s="66" t="str">
        <f>IF(AND('Mapa final'!$Y$18="Alta",'Mapa final'!$AA$18="Moderado"),CONCATENATE("R2C",'Mapa final'!$O$18),"")</f>
        <v/>
      </c>
      <c r="W17" s="67" t="str">
        <f>IF(AND('Mapa final'!$Y$19="Alta",'Mapa final'!$AA$19="Moderado"),CONCATENATE("R2C",'Mapa final'!$O$19),"")</f>
        <v/>
      </c>
      <c r="X17" s="67" t="str">
        <f>IF(AND('Mapa final'!$Y$20="Alta",'Mapa final'!$AA$20="Moderado"),CONCATENATE("R2C",'Mapa final'!$O$20),"")</f>
        <v/>
      </c>
      <c r="Y17" s="67" t="str">
        <f>IF(AND('Mapa final'!$Y$21="Alta",'Mapa final'!$AA$21="Moderado"),CONCATENATE("R2C",'Mapa final'!$O$21),"")</f>
        <v/>
      </c>
      <c r="Z17" s="67" t="str">
        <f>IF(AND('Mapa final'!$Y$22="Alta",'Mapa final'!$AA$22="Moderado"),CONCATENATE("R2C",'Mapa final'!$O$22),"")</f>
        <v/>
      </c>
      <c r="AA17" s="68" t="str">
        <f>IF(AND('Mapa final'!$Y$23="Alta",'Mapa final'!$AA$23="Moderado"),CONCATENATE("R2C",'Mapa final'!$O$23),"")</f>
        <v/>
      </c>
      <c r="AB17" s="66" t="str">
        <f>IF(AND('Mapa final'!$Y$18="Alta",'Mapa final'!$AA$18="Mayor"),CONCATENATE("R2C",'Mapa final'!$O$18),"")</f>
        <v/>
      </c>
      <c r="AC17" s="67" t="str">
        <f>IF(AND('Mapa final'!$Y$19="Alta",'Mapa final'!$AA$19="Mayor"),CONCATENATE("R2C",'Mapa final'!$O$19),"")</f>
        <v/>
      </c>
      <c r="AD17" s="67" t="str">
        <f>IF(AND('Mapa final'!$Y$20="Alta",'Mapa final'!$AA$20="Mayor"),CONCATENATE("R2C",'Mapa final'!$O$20),"")</f>
        <v/>
      </c>
      <c r="AE17" s="67" t="str">
        <f>IF(AND('Mapa final'!$Y$21="Alta",'Mapa final'!$AA$21="Mayor"),CONCATENATE("R2C",'Mapa final'!$O$21),"")</f>
        <v/>
      </c>
      <c r="AF17" s="67" t="str">
        <f>IF(AND('Mapa final'!$Y$22="Alta",'Mapa final'!$AA$22="Mayor"),CONCATENATE("R2C",'Mapa final'!$O$22),"")</f>
        <v/>
      </c>
      <c r="AG17" s="68" t="str">
        <f>IF(AND('Mapa final'!$Y$23="Alta",'Mapa final'!$AA$23="Mayor"),CONCATENATE("R2C",'Mapa final'!$O$23),"")</f>
        <v/>
      </c>
      <c r="AH17" s="69" t="str">
        <f>IF(AND('Mapa final'!$Y$18="Alta",'Mapa final'!$AA$18="Catastrófico"),CONCATENATE("R2C",'Mapa final'!$O$18),"")</f>
        <v/>
      </c>
      <c r="AI17" s="70" t="str">
        <f>IF(AND('Mapa final'!$Y$19="Alta",'Mapa final'!$AA$19="Catastrófico"),CONCATENATE("R2C",'Mapa final'!$O$19),"")</f>
        <v/>
      </c>
      <c r="AJ17" s="70" t="str">
        <f>IF(AND('Mapa final'!$Y$20="Alta",'Mapa final'!$AA$20="Catastrófico"),CONCATENATE("R2C",'Mapa final'!$O$20),"")</f>
        <v/>
      </c>
      <c r="AK17" s="70" t="str">
        <f>IF(AND('Mapa final'!$Y$21="Alta",'Mapa final'!$AA$21="Catastrófico"),CONCATENATE("R2C",'Mapa final'!$O$21),"")</f>
        <v/>
      </c>
      <c r="AL17" s="70" t="str">
        <f>IF(AND('Mapa final'!$Y$22="Alta",'Mapa final'!$AA$22="Catastrófico"),CONCATENATE("R2C",'Mapa final'!$O$22),"")</f>
        <v/>
      </c>
      <c r="AM17" s="71" t="str">
        <f>IF(AND('Mapa final'!$Y$23="Alta",'Mapa final'!$AA$23="Catastrófico"),CONCATENATE("R2C",'Mapa final'!$O$23),"")</f>
        <v/>
      </c>
      <c r="AN17" s="97"/>
      <c r="AO17" s="462"/>
      <c r="AP17" s="463"/>
      <c r="AQ17" s="463"/>
      <c r="AR17" s="463"/>
      <c r="AS17" s="463"/>
      <c r="AT17" s="464"/>
      <c r="AU17" s="97"/>
      <c r="AV17" s="97"/>
      <c r="AW17" s="97"/>
      <c r="AX17" s="97"/>
      <c r="AY17" s="97"/>
      <c r="AZ17" s="97"/>
      <c r="BA17" s="97"/>
      <c r="BB17" s="97"/>
      <c r="BC17" s="97"/>
      <c r="BD17" s="97"/>
      <c r="BE17" s="97"/>
      <c r="BF17" s="97"/>
      <c r="BG17" s="97"/>
      <c r="BH17" s="97"/>
      <c r="BI17" s="97"/>
      <c r="BJ17" s="97"/>
      <c r="BK17" s="97"/>
      <c r="BL17" s="97"/>
      <c r="BM17" s="97"/>
      <c r="BN17" s="97"/>
      <c r="BO17" s="97"/>
      <c r="BP17" s="97"/>
      <c r="BQ17" s="97"/>
      <c r="BR17" s="97"/>
      <c r="BS17" s="97"/>
      <c r="BT17" s="97"/>
      <c r="BU17" s="97"/>
      <c r="BV17" s="97"/>
      <c r="BW17" s="97"/>
      <c r="BX17" s="97"/>
    </row>
    <row r="18" spans="1:76" ht="15" customHeight="1">
      <c r="A18" s="97"/>
      <c r="B18" s="411"/>
      <c r="C18" s="411"/>
      <c r="D18" s="412"/>
      <c r="E18" s="452"/>
      <c r="F18" s="453"/>
      <c r="G18" s="453"/>
      <c r="H18" s="453"/>
      <c r="I18" s="453"/>
      <c r="J18" s="81" t="str">
        <f ca="1">IF(AND('Mapa final'!$Y$24="Alta",'Mapa final'!$AA$24="Leve"),CONCATENATE("R3C",'Mapa final'!$O$24),"")</f>
        <v/>
      </c>
      <c r="K18" s="82" t="str">
        <f>IF(AND('Mapa final'!$Y$25="Alta",'Mapa final'!$AA$25="Leve"),CONCATENATE("R3C",'Mapa final'!$O$25),"")</f>
        <v/>
      </c>
      <c r="L18" s="82" t="str">
        <f>IF(AND('Mapa final'!$Y$26="Alta",'Mapa final'!$AA$26="Leve"),CONCATENATE("R3C",'Mapa final'!$O$26),"")</f>
        <v/>
      </c>
      <c r="M18" s="82" t="str">
        <f>IF(AND('Mapa final'!$Y$27="Alta",'Mapa final'!$AA$27="Leve"),CONCATENATE("R3C",'Mapa final'!$O$27),"")</f>
        <v/>
      </c>
      <c r="N18" s="82" t="str">
        <f>IF(AND('Mapa final'!$Y$28="Alta",'Mapa final'!$AA$28="Leve"),CONCATENATE("R3C",'Mapa final'!$O$28),"")</f>
        <v/>
      </c>
      <c r="O18" s="83" t="str">
        <f>IF(AND('Mapa final'!$Y$29="Alta",'Mapa final'!$AA$29="Leve"),CONCATENATE("R3C",'Mapa final'!$O$29),"")</f>
        <v/>
      </c>
      <c r="P18" s="81" t="str">
        <f ca="1">IF(AND('Mapa final'!$Y$24="Alta",'Mapa final'!$AA$24="Menor"),CONCATENATE("R3C",'Mapa final'!$O$24),"")</f>
        <v/>
      </c>
      <c r="Q18" s="82" t="str">
        <f>IF(AND('Mapa final'!$Y$25="Alta",'Mapa final'!$AA$25="Menor"),CONCATENATE("R3C",'Mapa final'!$O$25),"")</f>
        <v/>
      </c>
      <c r="R18" s="82" t="str">
        <f>IF(AND('Mapa final'!$Y$26="Alta",'Mapa final'!$AA$26="Menor"),CONCATENATE("R3C",'Mapa final'!$O$26),"")</f>
        <v/>
      </c>
      <c r="S18" s="82" t="str">
        <f>IF(AND('Mapa final'!$Y$27="Alta",'Mapa final'!$AA$27="Menor"),CONCATENATE("R3C",'Mapa final'!$O$27),"")</f>
        <v/>
      </c>
      <c r="T18" s="82" t="str">
        <f>IF(AND('Mapa final'!$Y$28="Alta",'Mapa final'!$AA$28="Menor"),CONCATENATE("R3C",'Mapa final'!$O$28),"")</f>
        <v/>
      </c>
      <c r="U18" s="83" t="str">
        <f>IF(AND('Mapa final'!$Y$29="Alta",'Mapa final'!$AA$29="Menor"),CONCATENATE("R3C",'Mapa final'!$O$29),"")</f>
        <v/>
      </c>
      <c r="V18" s="66" t="str">
        <f ca="1">IF(AND('Mapa final'!$Y$24="Alta",'Mapa final'!$AA$24="Moderado"),CONCATENATE("R3C",'Mapa final'!$O$24),"")</f>
        <v/>
      </c>
      <c r="W18" s="67" t="str">
        <f>IF(AND('Mapa final'!$Y$25="Alta",'Mapa final'!$AA$25="Moderado"),CONCATENATE("R3C",'Mapa final'!$O$25),"")</f>
        <v/>
      </c>
      <c r="X18" s="67" t="str">
        <f>IF(AND('Mapa final'!$Y$26="Alta",'Mapa final'!$AA$26="Moderado"),CONCATENATE("R3C",'Mapa final'!$O$26),"")</f>
        <v/>
      </c>
      <c r="Y18" s="67" t="str">
        <f>IF(AND('Mapa final'!$Y$27="Alta",'Mapa final'!$AA$27="Moderado"),CONCATENATE("R3C",'Mapa final'!$O$27),"")</f>
        <v/>
      </c>
      <c r="Z18" s="67" t="str">
        <f>IF(AND('Mapa final'!$Y$28="Alta",'Mapa final'!$AA$28="Moderado"),CONCATENATE("R3C",'Mapa final'!$O$28),"")</f>
        <v/>
      </c>
      <c r="AA18" s="68" t="str">
        <f>IF(AND('Mapa final'!$Y$29="Alta",'Mapa final'!$AA$29="Moderado"),CONCATENATE("R3C",'Mapa final'!$O$29),"")</f>
        <v/>
      </c>
      <c r="AB18" s="66" t="str">
        <f ca="1">IF(AND('Mapa final'!$Y$24="Alta",'Mapa final'!$AA$24="Mayor"),CONCATENATE("R3C",'Mapa final'!$O$24),"")</f>
        <v/>
      </c>
      <c r="AC18" s="67" t="str">
        <f>IF(AND('Mapa final'!$Y$25="Alta",'Mapa final'!$AA$25="Mayor"),CONCATENATE("R3C",'Mapa final'!$O$25),"")</f>
        <v/>
      </c>
      <c r="AD18" s="67" t="str">
        <f>IF(AND('Mapa final'!$Y$26="Alta",'Mapa final'!$AA$26="Mayor"),CONCATENATE("R3C",'Mapa final'!$O$26),"")</f>
        <v/>
      </c>
      <c r="AE18" s="67" t="str">
        <f>IF(AND('Mapa final'!$Y$27="Alta",'Mapa final'!$AA$27="Mayor"),CONCATENATE("R3C",'Mapa final'!$O$27),"")</f>
        <v/>
      </c>
      <c r="AF18" s="67" t="str">
        <f>IF(AND('Mapa final'!$Y$28="Alta",'Mapa final'!$AA$28="Mayor"),CONCATENATE("R3C",'Mapa final'!$O$28),"")</f>
        <v/>
      </c>
      <c r="AG18" s="68" t="str">
        <f>IF(AND('Mapa final'!$Y$29="Alta",'Mapa final'!$AA$29="Mayor"),CONCATENATE("R3C",'Mapa final'!$O$29),"")</f>
        <v/>
      </c>
      <c r="AH18" s="69" t="str">
        <f ca="1">IF(AND('Mapa final'!$Y$24="Alta",'Mapa final'!$AA$24="Catastrófico"),CONCATENATE("R3C",'Mapa final'!$O$24),"")</f>
        <v/>
      </c>
      <c r="AI18" s="70" t="str">
        <f>IF(AND('Mapa final'!$Y$25="Alta",'Mapa final'!$AA$25="Catastrófico"),CONCATENATE("R3C",'Mapa final'!$O$25),"")</f>
        <v/>
      </c>
      <c r="AJ18" s="70" t="str">
        <f>IF(AND('Mapa final'!$Y$26="Alta",'Mapa final'!$AA$26="Catastrófico"),CONCATENATE("R3C",'Mapa final'!$O$26),"")</f>
        <v/>
      </c>
      <c r="AK18" s="70" t="str">
        <f>IF(AND('Mapa final'!$Y$27="Alta",'Mapa final'!$AA$27="Catastrófico"),CONCATENATE("R3C",'Mapa final'!$O$27),"")</f>
        <v/>
      </c>
      <c r="AL18" s="70" t="str">
        <f>IF(AND('Mapa final'!$Y$28="Alta",'Mapa final'!$AA$28="Catastrófico"),CONCATENATE("R3C",'Mapa final'!$O$28),"")</f>
        <v/>
      </c>
      <c r="AM18" s="71" t="str">
        <f>IF(AND('Mapa final'!$Y$29="Alta",'Mapa final'!$AA$29="Catastrófico"),CONCATENATE("R3C",'Mapa final'!$O$29),"")</f>
        <v/>
      </c>
      <c r="AN18" s="97"/>
      <c r="AO18" s="462"/>
      <c r="AP18" s="463"/>
      <c r="AQ18" s="463"/>
      <c r="AR18" s="463"/>
      <c r="AS18" s="463"/>
      <c r="AT18" s="464"/>
      <c r="AU18" s="97"/>
      <c r="AV18" s="97"/>
      <c r="AW18" s="97"/>
      <c r="AX18" s="97"/>
      <c r="AY18" s="97"/>
      <c r="AZ18" s="97"/>
      <c r="BA18" s="97"/>
      <c r="BB18" s="97"/>
      <c r="BC18" s="97"/>
      <c r="BD18" s="97"/>
      <c r="BE18" s="97"/>
      <c r="BF18" s="97"/>
      <c r="BG18" s="97"/>
      <c r="BH18" s="97"/>
      <c r="BI18" s="97"/>
      <c r="BJ18" s="97"/>
      <c r="BK18" s="97"/>
      <c r="BL18" s="97"/>
      <c r="BM18" s="97"/>
      <c r="BN18" s="97"/>
      <c r="BO18" s="97"/>
      <c r="BP18" s="97"/>
      <c r="BQ18" s="97"/>
      <c r="BR18" s="97"/>
      <c r="BS18" s="97"/>
      <c r="BT18" s="97"/>
      <c r="BU18" s="97"/>
      <c r="BV18" s="97"/>
      <c r="BW18" s="97"/>
      <c r="BX18" s="97"/>
    </row>
    <row r="19" spans="1:76" ht="15" customHeight="1">
      <c r="A19" s="97"/>
      <c r="B19" s="411"/>
      <c r="C19" s="411"/>
      <c r="D19" s="412"/>
      <c r="E19" s="452"/>
      <c r="F19" s="453"/>
      <c r="G19" s="453"/>
      <c r="H19" s="453"/>
      <c r="I19" s="453"/>
      <c r="J19" s="81" t="str">
        <f ca="1">IF(AND('Mapa final'!$Y$30="Alta",'Mapa final'!$AA$30="Leve"),CONCATENATE("R4C",'Mapa final'!$O$30),"")</f>
        <v/>
      </c>
      <c r="K19" s="82" t="str">
        <f>IF(AND('Mapa final'!$Y$31="Alta",'Mapa final'!$AA$31="Leve"),CONCATENATE("R4C",'Mapa final'!$O$31),"")</f>
        <v/>
      </c>
      <c r="L19" s="82" t="str">
        <f>IF(AND('Mapa final'!$Y$32="Alta",'Mapa final'!$AA$32="Leve"),CONCATENATE("R4C",'Mapa final'!$O$32),"")</f>
        <v/>
      </c>
      <c r="M19" s="82" t="str">
        <f>IF(AND('Mapa final'!$Y$33="Alta",'Mapa final'!$AA$33="Leve"),CONCATENATE("R4C",'Mapa final'!$O$33),"")</f>
        <v/>
      </c>
      <c r="N19" s="82" t="str">
        <f>IF(AND('Mapa final'!$Y$34="Alta",'Mapa final'!$AA$34="Leve"),CONCATENATE("R4C",'Mapa final'!$O$34),"")</f>
        <v/>
      </c>
      <c r="O19" s="83" t="str">
        <f>IF(AND('Mapa final'!$Y$35="Alta",'Mapa final'!$AA$35="Leve"),CONCATENATE("R4C",'Mapa final'!$O$35),"")</f>
        <v/>
      </c>
      <c r="P19" s="81" t="str">
        <f ca="1">IF(AND('Mapa final'!$Y$30="Alta",'Mapa final'!$AA$30="Menor"),CONCATENATE("R4C",'Mapa final'!$O$30),"")</f>
        <v/>
      </c>
      <c r="Q19" s="82" t="str">
        <f>IF(AND('Mapa final'!$Y$31="Alta",'Mapa final'!$AA$31="Menor"),CONCATENATE("R4C",'Mapa final'!$O$31),"")</f>
        <v/>
      </c>
      <c r="R19" s="82" t="str">
        <f>IF(AND('Mapa final'!$Y$32="Alta",'Mapa final'!$AA$32="Menor"),CONCATENATE("R4C",'Mapa final'!$O$32),"")</f>
        <v/>
      </c>
      <c r="S19" s="82" t="str">
        <f>IF(AND('Mapa final'!$Y$33="Alta",'Mapa final'!$AA$33="Menor"),CONCATENATE("R4C",'Mapa final'!$O$33),"")</f>
        <v/>
      </c>
      <c r="T19" s="82" t="str">
        <f>IF(AND('Mapa final'!$Y$34="Alta",'Mapa final'!$AA$34="Menor"),CONCATENATE("R4C",'Mapa final'!$O$34),"")</f>
        <v/>
      </c>
      <c r="U19" s="83" t="str">
        <f>IF(AND('Mapa final'!$Y$35="Alta",'Mapa final'!$AA$35="Menor"),CONCATENATE("R4C",'Mapa final'!$O$35),"")</f>
        <v/>
      </c>
      <c r="V19" s="66" t="str">
        <f ca="1">IF(AND('Mapa final'!$Y$30="Alta",'Mapa final'!$AA$30="Moderado"),CONCATENATE("R4C",'Mapa final'!$O$30),"")</f>
        <v/>
      </c>
      <c r="W19" s="67" t="str">
        <f>IF(AND('Mapa final'!$Y$31="Alta",'Mapa final'!$AA$31="Moderado"),CONCATENATE("R4C",'Mapa final'!$O$31),"")</f>
        <v/>
      </c>
      <c r="X19" s="67" t="str">
        <f>IF(AND('Mapa final'!$Y$32="Alta",'Mapa final'!$AA$32="Moderado"),CONCATENATE("R4C",'Mapa final'!$O$32),"")</f>
        <v/>
      </c>
      <c r="Y19" s="67" t="str">
        <f>IF(AND('Mapa final'!$Y$33="Alta",'Mapa final'!$AA$33="Moderado"),CONCATENATE("R4C",'Mapa final'!$O$33),"")</f>
        <v/>
      </c>
      <c r="Z19" s="67" t="str">
        <f>IF(AND('Mapa final'!$Y$34="Alta",'Mapa final'!$AA$34="Moderado"),CONCATENATE("R4C",'Mapa final'!$O$34),"")</f>
        <v/>
      </c>
      <c r="AA19" s="68" t="str">
        <f>IF(AND('Mapa final'!$Y$35="Alta",'Mapa final'!$AA$35="Moderado"),CONCATENATE("R4C",'Mapa final'!$O$35),"")</f>
        <v/>
      </c>
      <c r="AB19" s="66" t="str">
        <f ca="1">IF(AND('Mapa final'!$Y$30="Alta",'Mapa final'!$AA$30="Mayor"),CONCATENATE("R4C",'Mapa final'!$O$30),"")</f>
        <v/>
      </c>
      <c r="AC19" s="67" t="str">
        <f>IF(AND('Mapa final'!$Y$31="Alta",'Mapa final'!$AA$31="Mayor"),CONCATENATE("R4C",'Mapa final'!$O$31),"")</f>
        <v/>
      </c>
      <c r="AD19" s="67" t="str">
        <f>IF(AND('Mapa final'!$Y$32="Alta",'Mapa final'!$AA$32="Mayor"),CONCATENATE("R4C",'Mapa final'!$O$32),"")</f>
        <v/>
      </c>
      <c r="AE19" s="67" t="str">
        <f>IF(AND('Mapa final'!$Y$33="Alta",'Mapa final'!$AA$33="Mayor"),CONCATENATE("R4C",'Mapa final'!$O$33),"")</f>
        <v/>
      </c>
      <c r="AF19" s="67" t="str">
        <f>IF(AND('Mapa final'!$Y$34="Alta",'Mapa final'!$AA$34="Mayor"),CONCATENATE("R4C",'Mapa final'!$O$34),"")</f>
        <v/>
      </c>
      <c r="AG19" s="68" t="str">
        <f>IF(AND('Mapa final'!$Y$35="Alta",'Mapa final'!$AA$35="Mayor"),CONCATENATE("R4C",'Mapa final'!$O$35),"")</f>
        <v/>
      </c>
      <c r="AH19" s="69" t="str">
        <f ca="1">IF(AND('Mapa final'!$Y$30="Alta",'Mapa final'!$AA$30="Catastrófico"),CONCATENATE("R4C",'Mapa final'!$O$30),"")</f>
        <v/>
      </c>
      <c r="AI19" s="70" t="str">
        <f>IF(AND('Mapa final'!$Y$31="Alta",'Mapa final'!$AA$31="Catastrófico"),CONCATENATE("R4C",'Mapa final'!$O$31),"")</f>
        <v/>
      </c>
      <c r="AJ19" s="70" t="str">
        <f>IF(AND('Mapa final'!$Y$32="Alta",'Mapa final'!$AA$32="Catastrófico"),CONCATENATE("R4C",'Mapa final'!$O$32),"")</f>
        <v/>
      </c>
      <c r="AK19" s="70" t="str">
        <f>IF(AND('Mapa final'!$Y$33="Alta",'Mapa final'!$AA$33="Catastrófico"),CONCATENATE("R4C",'Mapa final'!$O$33),"")</f>
        <v/>
      </c>
      <c r="AL19" s="70" t="str">
        <f>IF(AND('Mapa final'!$Y$34="Alta",'Mapa final'!$AA$34="Catastrófico"),CONCATENATE("R4C",'Mapa final'!$O$34),"")</f>
        <v/>
      </c>
      <c r="AM19" s="71" t="str">
        <f>IF(AND('Mapa final'!$Y$35="Alta",'Mapa final'!$AA$35="Catastrófico"),CONCATENATE("R4C",'Mapa final'!$O$35),"")</f>
        <v/>
      </c>
      <c r="AN19" s="97"/>
      <c r="AO19" s="462"/>
      <c r="AP19" s="463"/>
      <c r="AQ19" s="463"/>
      <c r="AR19" s="463"/>
      <c r="AS19" s="463"/>
      <c r="AT19" s="464"/>
      <c r="AU19" s="97"/>
      <c r="AV19" s="97"/>
      <c r="AW19" s="97"/>
      <c r="AX19" s="97"/>
      <c r="AY19" s="97"/>
      <c r="AZ19" s="97"/>
      <c r="BA19" s="97"/>
      <c r="BB19" s="97"/>
      <c r="BC19" s="97"/>
      <c r="BD19" s="97"/>
      <c r="BE19" s="97"/>
      <c r="BF19" s="97"/>
      <c r="BG19" s="97"/>
      <c r="BH19" s="97"/>
      <c r="BI19" s="97"/>
      <c r="BJ19" s="97"/>
      <c r="BK19" s="97"/>
      <c r="BL19" s="97"/>
      <c r="BM19" s="97"/>
      <c r="BN19" s="97"/>
      <c r="BO19" s="97"/>
      <c r="BP19" s="97"/>
      <c r="BQ19" s="97"/>
      <c r="BR19" s="97"/>
      <c r="BS19" s="97"/>
      <c r="BT19" s="97"/>
      <c r="BU19" s="97"/>
      <c r="BV19" s="97"/>
      <c r="BW19" s="97"/>
      <c r="BX19" s="97"/>
    </row>
    <row r="20" spans="1:76" ht="15" customHeight="1">
      <c r="A20" s="97"/>
      <c r="B20" s="411"/>
      <c r="C20" s="411"/>
      <c r="D20" s="412"/>
      <c r="E20" s="452"/>
      <c r="F20" s="453"/>
      <c r="G20" s="453"/>
      <c r="H20" s="453"/>
      <c r="I20" s="453"/>
      <c r="J20" s="81" t="str">
        <f ca="1">IF(AND('Mapa final'!$Y$36="Alta",'Mapa final'!$AA$36="Leve"),CONCATENATE("R5C",'Mapa final'!$O$36),"")</f>
        <v/>
      </c>
      <c r="K20" s="82" t="str">
        <f>IF(AND('Mapa final'!$Y$37="Alta",'Mapa final'!$AA$37="Leve"),CONCATENATE("R5C",'Mapa final'!$O$37),"")</f>
        <v/>
      </c>
      <c r="L20" s="82" t="str">
        <f>IF(AND('Mapa final'!$Y$38="Alta",'Mapa final'!$AA$38="Leve"),CONCATENATE("R5C",'Mapa final'!$O$38),"")</f>
        <v/>
      </c>
      <c r="M20" s="82" t="str">
        <f>IF(AND('Mapa final'!$Y$39="Alta",'Mapa final'!$AA$39="Leve"),CONCATENATE("R5C",'Mapa final'!$O$39),"")</f>
        <v/>
      </c>
      <c r="N20" s="82" t="str">
        <f>IF(AND('Mapa final'!$Y$40="Alta",'Mapa final'!$AA$40="Leve"),CONCATENATE("R5C",'Mapa final'!$O$40),"")</f>
        <v/>
      </c>
      <c r="O20" s="83" t="str">
        <f>IF(AND('Mapa final'!$Y$41="Alta",'Mapa final'!$AA$41="Leve"),CONCATENATE("R5C",'Mapa final'!$O$41),"")</f>
        <v/>
      </c>
      <c r="P20" s="81" t="str">
        <f ca="1">IF(AND('Mapa final'!$Y$36="Alta",'Mapa final'!$AA$36="Menor"),CONCATENATE("R5C",'Mapa final'!$O$36),"")</f>
        <v/>
      </c>
      <c r="Q20" s="82" t="str">
        <f>IF(AND('Mapa final'!$Y$37="Alta",'Mapa final'!$AA$37="Menor"),CONCATENATE("R5C",'Mapa final'!$O$37),"")</f>
        <v/>
      </c>
      <c r="R20" s="82" t="str">
        <f>IF(AND('Mapa final'!$Y$38="Alta",'Mapa final'!$AA$38="Menor"),CONCATENATE("R5C",'Mapa final'!$O$38),"")</f>
        <v/>
      </c>
      <c r="S20" s="82" t="str">
        <f>IF(AND('Mapa final'!$Y$39="Alta",'Mapa final'!$AA$39="Menor"),CONCATENATE("R5C",'Mapa final'!$O$39),"")</f>
        <v/>
      </c>
      <c r="T20" s="82" t="str">
        <f>IF(AND('Mapa final'!$Y$40="Alta",'Mapa final'!$AA$40="Menor"),CONCATENATE("R5C",'Mapa final'!$O$40),"")</f>
        <v/>
      </c>
      <c r="U20" s="83" t="str">
        <f>IF(AND('Mapa final'!$Y$41="Alta",'Mapa final'!$AA$41="Menor"),CONCATENATE("R5C",'Mapa final'!$O$41),"")</f>
        <v/>
      </c>
      <c r="V20" s="66" t="str">
        <f ca="1">IF(AND('Mapa final'!$Y$36="Alta",'Mapa final'!$AA$36="Moderado"),CONCATENATE("R5C",'Mapa final'!$O$36),"")</f>
        <v/>
      </c>
      <c r="W20" s="67" t="str">
        <f>IF(AND('Mapa final'!$Y$37="Alta",'Mapa final'!$AA$37="Moderado"),CONCATENATE("R5C",'Mapa final'!$O$37),"")</f>
        <v/>
      </c>
      <c r="X20" s="67" t="str">
        <f>IF(AND('Mapa final'!$Y$38="Alta",'Mapa final'!$AA$38="Moderado"),CONCATENATE("R5C",'Mapa final'!$O$38),"")</f>
        <v/>
      </c>
      <c r="Y20" s="67" t="str">
        <f>IF(AND('Mapa final'!$Y$39="Alta",'Mapa final'!$AA$39="Moderado"),CONCATENATE("R5C",'Mapa final'!$O$39),"")</f>
        <v/>
      </c>
      <c r="Z20" s="67" t="str">
        <f>IF(AND('Mapa final'!$Y$40="Alta",'Mapa final'!$AA$40="Moderado"),CONCATENATE("R5C",'Mapa final'!$O$40),"")</f>
        <v/>
      </c>
      <c r="AA20" s="68" t="str">
        <f>IF(AND('Mapa final'!$Y$41="Alta",'Mapa final'!$AA$41="Moderado"),CONCATENATE("R5C",'Mapa final'!$O$41),"")</f>
        <v/>
      </c>
      <c r="AB20" s="66" t="str">
        <f ca="1">IF(AND('Mapa final'!$Y$36="Alta",'Mapa final'!$AA$36="Mayor"),CONCATENATE("R5C",'Mapa final'!$O$36),"")</f>
        <v/>
      </c>
      <c r="AC20" s="67" t="str">
        <f>IF(AND('Mapa final'!$Y$37="Alta",'Mapa final'!$AA$37="Mayor"),CONCATENATE("R5C",'Mapa final'!$O$37),"")</f>
        <v/>
      </c>
      <c r="AD20" s="67" t="str">
        <f>IF(AND('Mapa final'!$Y$38="Alta",'Mapa final'!$AA$38="Mayor"),CONCATENATE("R5C",'Mapa final'!$O$38),"")</f>
        <v/>
      </c>
      <c r="AE20" s="67" t="str">
        <f>IF(AND('Mapa final'!$Y$39="Alta",'Mapa final'!$AA$39="Mayor"),CONCATENATE("R5C",'Mapa final'!$O$39),"")</f>
        <v/>
      </c>
      <c r="AF20" s="67" t="str">
        <f>IF(AND('Mapa final'!$Y$40="Alta",'Mapa final'!$AA$40="Mayor"),CONCATENATE("R5C",'Mapa final'!$O$40),"")</f>
        <v/>
      </c>
      <c r="AG20" s="68" t="str">
        <f>IF(AND('Mapa final'!$Y$41="Alta",'Mapa final'!$AA$41="Mayor"),CONCATENATE("R5C",'Mapa final'!$O$41),"")</f>
        <v/>
      </c>
      <c r="AH20" s="69" t="str">
        <f ca="1">IF(AND('Mapa final'!$Y$36="Alta",'Mapa final'!$AA$36="Catastrófico"),CONCATENATE("R5C",'Mapa final'!$O$36),"")</f>
        <v/>
      </c>
      <c r="AI20" s="70" t="str">
        <f>IF(AND('Mapa final'!$Y$37="Alta",'Mapa final'!$AA$37="Catastrófico"),CONCATENATE("R5C",'Mapa final'!$O$37),"")</f>
        <v/>
      </c>
      <c r="AJ20" s="70" t="str">
        <f>IF(AND('Mapa final'!$Y$38="Alta",'Mapa final'!$AA$38="Catastrófico"),CONCATENATE("R5C",'Mapa final'!$O$38),"")</f>
        <v/>
      </c>
      <c r="AK20" s="70" t="str">
        <f>IF(AND('Mapa final'!$Y$39="Alta",'Mapa final'!$AA$39="Catastrófico"),CONCATENATE("R5C",'Mapa final'!$O$39),"")</f>
        <v/>
      </c>
      <c r="AL20" s="70" t="str">
        <f>IF(AND('Mapa final'!$Y$40="Alta",'Mapa final'!$AA$40="Catastrófico"),CONCATENATE("R5C",'Mapa final'!$O$40),"")</f>
        <v/>
      </c>
      <c r="AM20" s="71" t="str">
        <f>IF(AND('Mapa final'!$Y$41="Alta",'Mapa final'!$AA$41="Catastrófico"),CONCATENATE("R5C",'Mapa final'!$O$41),"")</f>
        <v/>
      </c>
      <c r="AN20" s="97"/>
      <c r="AO20" s="462"/>
      <c r="AP20" s="463"/>
      <c r="AQ20" s="463"/>
      <c r="AR20" s="463"/>
      <c r="AS20" s="463"/>
      <c r="AT20" s="464"/>
      <c r="AU20" s="97"/>
      <c r="AV20" s="97"/>
      <c r="AW20" s="97"/>
      <c r="AX20" s="97"/>
      <c r="AY20" s="97"/>
      <c r="AZ20" s="97"/>
      <c r="BA20" s="97"/>
      <c r="BB20" s="97"/>
      <c r="BC20" s="97"/>
      <c r="BD20" s="97"/>
      <c r="BE20" s="97"/>
      <c r="BF20" s="97"/>
      <c r="BG20" s="97"/>
      <c r="BH20" s="97"/>
      <c r="BI20" s="97"/>
      <c r="BJ20" s="97"/>
      <c r="BK20" s="97"/>
      <c r="BL20" s="97"/>
      <c r="BM20" s="97"/>
      <c r="BN20" s="97"/>
      <c r="BO20" s="97"/>
      <c r="BP20" s="97"/>
      <c r="BQ20" s="97"/>
      <c r="BR20" s="97"/>
      <c r="BS20" s="97"/>
      <c r="BT20" s="97"/>
      <c r="BU20" s="97"/>
      <c r="BV20" s="97"/>
      <c r="BW20" s="97"/>
      <c r="BX20" s="97"/>
    </row>
    <row r="21" spans="1:76" ht="15" customHeight="1">
      <c r="A21" s="97"/>
      <c r="B21" s="411"/>
      <c r="C21" s="411"/>
      <c r="D21" s="412"/>
      <c r="E21" s="452"/>
      <c r="F21" s="453"/>
      <c r="G21" s="453"/>
      <c r="H21" s="453"/>
      <c r="I21" s="453"/>
      <c r="J21" s="81" t="str">
        <f ca="1">IF(AND('Mapa final'!$Y$42="Alta",'Mapa final'!$AA$42="Leve"),CONCATENATE("R6C",'Mapa final'!$O$42),"")</f>
        <v/>
      </c>
      <c r="K21" s="82" t="str">
        <f>IF(AND('Mapa final'!$Y$43="Alta",'Mapa final'!$AA$43="Leve"),CONCATENATE("R6C",'Mapa final'!$O$43),"")</f>
        <v/>
      </c>
      <c r="L21" s="82" t="str">
        <f>IF(AND('Mapa final'!$Y$44="Alta",'Mapa final'!$AA$44="Leve"),CONCATENATE("R6C",'Mapa final'!$O$44),"")</f>
        <v/>
      </c>
      <c r="M21" s="82" t="str">
        <f>IF(AND('Mapa final'!$Y$45="Alta",'Mapa final'!$AA$45="Leve"),CONCATENATE("R6C",'Mapa final'!$O$45),"")</f>
        <v/>
      </c>
      <c r="N21" s="82" t="str">
        <f>IF(AND('Mapa final'!$Y$46="Alta",'Mapa final'!$AA$46="Leve"),CONCATENATE("R6C",'Mapa final'!$O$46),"")</f>
        <v/>
      </c>
      <c r="O21" s="83" t="str">
        <f>IF(AND('Mapa final'!$Y$47="Alta",'Mapa final'!$AA$47="Leve"),CONCATENATE("R6C",'Mapa final'!$O$47),"")</f>
        <v/>
      </c>
      <c r="P21" s="81" t="str">
        <f ca="1">IF(AND('Mapa final'!$Y$42="Alta",'Mapa final'!$AA$42="Menor"),CONCATENATE("R6C",'Mapa final'!$O$42),"")</f>
        <v/>
      </c>
      <c r="Q21" s="82" t="str">
        <f>IF(AND('Mapa final'!$Y$43="Alta",'Mapa final'!$AA$43="Menor"),CONCATENATE("R6C",'Mapa final'!$O$43),"")</f>
        <v/>
      </c>
      <c r="R21" s="82" t="str">
        <f>IF(AND('Mapa final'!$Y$44="Alta",'Mapa final'!$AA$44="Menor"),CONCATENATE("R6C",'Mapa final'!$O$44),"")</f>
        <v/>
      </c>
      <c r="S21" s="82" t="str">
        <f>IF(AND('Mapa final'!$Y$45="Alta",'Mapa final'!$AA$45="Menor"),CONCATENATE("R6C",'Mapa final'!$O$45),"")</f>
        <v/>
      </c>
      <c r="T21" s="82" t="str">
        <f>IF(AND('Mapa final'!$Y$46="Alta",'Mapa final'!$AA$46="Menor"),CONCATENATE("R6C",'Mapa final'!$O$46),"")</f>
        <v/>
      </c>
      <c r="U21" s="83" t="str">
        <f>IF(AND('Mapa final'!$Y$47="Alta",'Mapa final'!$AA$47="Menor"),CONCATENATE("R6C",'Mapa final'!$O$47),"")</f>
        <v/>
      </c>
      <c r="V21" s="66" t="str">
        <f ca="1">IF(AND('Mapa final'!$Y$42="Alta",'Mapa final'!$AA$42="Moderado"),CONCATENATE("R6C",'Mapa final'!$O$42),"")</f>
        <v/>
      </c>
      <c r="W21" s="67" t="str">
        <f>IF(AND('Mapa final'!$Y$43="Alta",'Mapa final'!$AA$43="Moderado"),CONCATENATE("R6C",'Mapa final'!$O$43),"")</f>
        <v/>
      </c>
      <c r="X21" s="67" t="str">
        <f>IF(AND('Mapa final'!$Y$44="Alta",'Mapa final'!$AA$44="Moderado"),CONCATENATE("R6C",'Mapa final'!$O$44),"")</f>
        <v/>
      </c>
      <c r="Y21" s="67" t="str">
        <f>IF(AND('Mapa final'!$Y$45="Alta",'Mapa final'!$AA$45="Moderado"),CONCATENATE("R6C",'Mapa final'!$O$45),"")</f>
        <v/>
      </c>
      <c r="Z21" s="67" t="str">
        <f>IF(AND('Mapa final'!$Y$46="Alta",'Mapa final'!$AA$46="Moderado"),CONCATENATE("R6C",'Mapa final'!$O$46),"")</f>
        <v/>
      </c>
      <c r="AA21" s="68" t="str">
        <f>IF(AND('Mapa final'!$Y$47="Alta",'Mapa final'!$AA$47="Moderado"),CONCATENATE("R6C",'Mapa final'!$O$47),"")</f>
        <v/>
      </c>
      <c r="AB21" s="66" t="str">
        <f ca="1">IF(AND('Mapa final'!$Y$42="Alta",'Mapa final'!$AA$42="Mayor"),CONCATENATE("R6C",'Mapa final'!$O$42),"")</f>
        <v/>
      </c>
      <c r="AC21" s="67" t="str">
        <f>IF(AND('Mapa final'!$Y$43="Alta",'Mapa final'!$AA$43="Mayor"),CONCATENATE("R6C",'Mapa final'!$O$43),"")</f>
        <v/>
      </c>
      <c r="AD21" s="67" t="str">
        <f>IF(AND('Mapa final'!$Y$44="Alta",'Mapa final'!$AA$44="Mayor"),CONCATENATE("R6C",'Mapa final'!$O$44),"")</f>
        <v/>
      </c>
      <c r="AE21" s="67" t="str">
        <f>IF(AND('Mapa final'!$Y$45="Alta",'Mapa final'!$AA$45="Mayor"),CONCATENATE("R6C",'Mapa final'!$O$45),"")</f>
        <v/>
      </c>
      <c r="AF21" s="67" t="str">
        <f>IF(AND('Mapa final'!$Y$46="Alta",'Mapa final'!$AA$46="Mayor"),CONCATENATE("R6C",'Mapa final'!$O$46),"")</f>
        <v/>
      </c>
      <c r="AG21" s="68" t="str">
        <f>IF(AND('Mapa final'!$Y$47="Alta",'Mapa final'!$AA$47="Mayor"),CONCATENATE("R6C",'Mapa final'!$O$47),"")</f>
        <v/>
      </c>
      <c r="AH21" s="69" t="str">
        <f ca="1">IF(AND('Mapa final'!$Y$42="Alta",'Mapa final'!$AA$42="Catastrófico"),CONCATENATE("R6C",'Mapa final'!$O$42),"")</f>
        <v/>
      </c>
      <c r="AI21" s="70" t="str">
        <f>IF(AND('Mapa final'!$Y$43="Alta",'Mapa final'!$AA$43="Catastrófico"),CONCATENATE("R6C",'Mapa final'!$O$43),"")</f>
        <v/>
      </c>
      <c r="AJ21" s="70" t="str">
        <f>IF(AND('Mapa final'!$Y$44="Alta",'Mapa final'!$AA$44="Catastrófico"),CONCATENATE("R6C",'Mapa final'!$O$44),"")</f>
        <v/>
      </c>
      <c r="AK21" s="70" t="str">
        <f>IF(AND('Mapa final'!$Y$45="Alta",'Mapa final'!$AA$45="Catastrófico"),CONCATENATE("R6C",'Mapa final'!$O$45),"")</f>
        <v/>
      </c>
      <c r="AL21" s="70" t="str">
        <f>IF(AND('Mapa final'!$Y$46="Alta",'Mapa final'!$AA$46="Catastrófico"),CONCATENATE("R6C",'Mapa final'!$O$46),"")</f>
        <v/>
      </c>
      <c r="AM21" s="71" t="str">
        <f>IF(AND('Mapa final'!$Y$47="Alta",'Mapa final'!$AA$47="Catastrófico"),CONCATENATE("R6C",'Mapa final'!$O$47),"")</f>
        <v/>
      </c>
      <c r="AN21" s="97"/>
      <c r="AO21" s="462"/>
      <c r="AP21" s="463"/>
      <c r="AQ21" s="463"/>
      <c r="AR21" s="463"/>
      <c r="AS21" s="463"/>
      <c r="AT21" s="464"/>
      <c r="AU21" s="97"/>
      <c r="AV21" s="97"/>
      <c r="AW21" s="97"/>
      <c r="AX21" s="97"/>
      <c r="AY21" s="97"/>
      <c r="AZ21" s="97"/>
      <c r="BA21" s="97"/>
      <c r="BB21" s="97"/>
      <c r="BC21" s="97"/>
      <c r="BD21" s="97"/>
      <c r="BE21" s="97"/>
      <c r="BF21" s="97"/>
      <c r="BG21" s="97"/>
      <c r="BH21" s="97"/>
      <c r="BI21" s="97"/>
      <c r="BJ21" s="97"/>
      <c r="BK21" s="97"/>
      <c r="BL21" s="97"/>
      <c r="BM21" s="97"/>
      <c r="BN21" s="97"/>
      <c r="BO21" s="97"/>
      <c r="BP21" s="97"/>
      <c r="BQ21" s="97"/>
      <c r="BR21" s="97"/>
      <c r="BS21" s="97"/>
      <c r="BT21" s="97"/>
      <c r="BU21" s="97"/>
      <c r="BV21" s="97"/>
      <c r="BW21" s="97"/>
      <c r="BX21" s="97"/>
    </row>
    <row r="22" spans="1:76" ht="15" customHeight="1">
      <c r="A22" s="97"/>
      <c r="B22" s="411"/>
      <c r="C22" s="411"/>
      <c r="D22" s="412"/>
      <c r="E22" s="452"/>
      <c r="F22" s="453"/>
      <c r="G22" s="453"/>
      <c r="H22" s="453"/>
      <c r="I22" s="453"/>
      <c r="J22" s="81" t="str">
        <f ca="1">IF(AND('Mapa final'!$Y$48="Alta",'Mapa final'!$AA$48="Leve"),CONCATENATE("R7C",'Mapa final'!$O$48),"")</f>
        <v/>
      </c>
      <c r="K22" s="82" t="str">
        <f>IF(AND('Mapa final'!$Y$49="Alta",'Mapa final'!$AA$49="Leve"),CONCATENATE("R7C",'Mapa final'!$O$49),"")</f>
        <v/>
      </c>
      <c r="L22" s="82" t="str">
        <f>IF(AND('Mapa final'!$Y$50="Alta",'Mapa final'!$AA$50="Leve"),CONCATENATE("R7C",'Mapa final'!$O$50),"")</f>
        <v/>
      </c>
      <c r="M22" s="82" t="str">
        <f>IF(AND('Mapa final'!$Y$51="Alta",'Mapa final'!$AA$51="Leve"),CONCATENATE("R7C",'Mapa final'!$O$51),"")</f>
        <v/>
      </c>
      <c r="N22" s="82" t="str">
        <f>IF(AND('Mapa final'!$Y$52="Alta",'Mapa final'!$AA$52="Leve"),CONCATENATE("R7C",'Mapa final'!$O$52),"")</f>
        <v/>
      </c>
      <c r="O22" s="83" t="str">
        <f>IF(AND('Mapa final'!$Y$53="Alta",'Mapa final'!$AA$53="Leve"),CONCATENATE("R7C",'Mapa final'!$O$53),"")</f>
        <v/>
      </c>
      <c r="P22" s="81" t="str">
        <f ca="1">IF(AND('Mapa final'!$Y$48="Alta",'Mapa final'!$AA$48="Menor"),CONCATENATE("R7C",'Mapa final'!$O$48),"")</f>
        <v/>
      </c>
      <c r="Q22" s="82" t="str">
        <f>IF(AND('Mapa final'!$Y$49="Alta",'Mapa final'!$AA$49="Menor"),CONCATENATE("R7C",'Mapa final'!$O$49),"")</f>
        <v/>
      </c>
      <c r="R22" s="82" t="str">
        <f>IF(AND('Mapa final'!$Y$50="Alta",'Mapa final'!$AA$50="Menor"),CONCATENATE("R7C",'Mapa final'!$O$50),"")</f>
        <v/>
      </c>
      <c r="S22" s="82" t="str">
        <f>IF(AND('Mapa final'!$Y$51="Alta",'Mapa final'!$AA$51="Menor"),CONCATENATE("R7C",'Mapa final'!$O$51),"")</f>
        <v/>
      </c>
      <c r="T22" s="82" t="str">
        <f>IF(AND('Mapa final'!$Y$52="Alta",'Mapa final'!$AA$52="Menor"),CONCATENATE("R7C",'Mapa final'!$O$52),"")</f>
        <v/>
      </c>
      <c r="U22" s="83" t="str">
        <f>IF(AND('Mapa final'!$Y$53="Alta",'Mapa final'!$AA$53="Menor"),CONCATENATE("R7C",'Mapa final'!$O$53),"")</f>
        <v/>
      </c>
      <c r="V22" s="66" t="str">
        <f ca="1">IF(AND('Mapa final'!$Y$48="Alta",'Mapa final'!$AA$48="Moderado"),CONCATENATE("R7C",'Mapa final'!$O$48),"")</f>
        <v/>
      </c>
      <c r="W22" s="67" t="str">
        <f>IF(AND('Mapa final'!$Y$49="Alta",'Mapa final'!$AA$49="Moderado"),CONCATENATE("R7C",'Mapa final'!$O$49),"")</f>
        <v/>
      </c>
      <c r="X22" s="67" t="str">
        <f>IF(AND('Mapa final'!$Y$50="Alta",'Mapa final'!$AA$50="Moderado"),CONCATENATE("R7C",'Mapa final'!$O$50),"")</f>
        <v/>
      </c>
      <c r="Y22" s="67" t="str">
        <f>IF(AND('Mapa final'!$Y$51="Alta",'Mapa final'!$AA$51="Moderado"),CONCATENATE("R7C",'Mapa final'!$O$51),"")</f>
        <v/>
      </c>
      <c r="Z22" s="67" t="str">
        <f>IF(AND('Mapa final'!$Y$52="Alta",'Mapa final'!$AA$52="Moderado"),CONCATENATE("R7C",'Mapa final'!$O$52),"")</f>
        <v/>
      </c>
      <c r="AA22" s="68" t="str">
        <f>IF(AND('Mapa final'!$Y$53="Alta",'Mapa final'!$AA$53="Moderado"),CONCATENATE("R7C",'Mapa final'!$O$53),"")</f>
        <v/>
      </c>
      <c r="AB22" s="66" t="str">
        <f ca="1">IF(AND('Mapa final'!$Y$48="Alta",'Mapa final'!$AA$48="Mayor"),CONCATENATE("R7C",'Mapa final'!$O$48),"")</f>
        <v/>
      </c>
      <c r="AC22" s="67" t="str">
        <f>IF(AND('Mapa final'!$Y$49="Alta",'Mapa final'!$AA$49="Mayor"),CONCATENATE("R7C",'Mapa final'!$O$49),"")</f>
        <v/>
      </c>
      <c r="AD22" s="67" t="str">
        <f>IF(AND('Mapa final'!$Y$50="Alta",'Mapa final'!$AA$50="Mayor"),CONCATENATE("R7C",'Mapa final'!$O$50),"")</f>
        <v/>
      </c>
      <c r="AE22" s="67" t="str">
        <f>IF(AND('Mapa final'!$Y$51="Alta",'Mapa final'!$AA$51="Mayor"),CONCATENATE("R7C",'Mapa final'!$O$51),"")</f>
        <v/>
      </c>
      <c r="AF22" s="67" t="str">
        <f>IF(AND('Mapa final'!$Y$52="Alta",'Mapa final'!$AA$52="Mayor"),CONCATENATE("R7C",'Mapa final'!$O$52),"")</f>
        <v/>
      </c>
      <c r="AG22" s="68" t="str">
        <f>IF(AND('Mapa final'!$Y$53="Alta",'Mapa final'!$AA$53="Mayor"),CONCATENATE("R7C",'Mapa final'!$O$53),"")</f>
        <v/>
      </c>
      <c r="AH22" s="69" t="str">
        <f ca="1">IF(AND('Mapa final'!$Y$48="Alta",'Mapa final'!$AA$48="Catastrófico"),CONCATENATE("R7C",'Mapa final'!$O$48),"")</f>
        <v/>
      </c>
      <c r="AI22" s="70" t="str">
        <f>IF(AND('Mapa final'!$Y$49="Alta",'Mapa final'!$AA$49="Catastrófico"),CONCATENATE("R7C",'Mapa final'!$O$49),"")</f>
        <v/>
      </c>
      <c r="AJ22" s="70" t="str">
        <f>IF(AND('Mapa final'!$Y$50="Alta",'Mapa final'!$AA$50="Catastrófico"),CONCATENATE("R7C",'Mapa final'!$O$50),"")</f>
        <v/>
      </c>
      <c r="AK22" s="70" t="str">
        <f>IF(AND('Mapa final'!$Y$51="Alta",'Mapa final'!$AA$51="Catastrófico"),CONCATENATE("R7C",'Mapa final'!$O$51),"")</f>
        <v/>
      </c>
      <c r="AL22" s="70" t="str">
        <f>IF(AND('Mapa final'!$Y$52="Alta",'Mapa final'!$AA$52="Catastrófico"),CONCATENATE("R7C",'Mapa final'!$O$52),"")</f>
        <v/>
      </c>
      <c r="AM22" s="71" t="str">
        <f>IF(AND('Mapa final'!$Y$53="Alta",'Mapa final'!$AA$53="Catastrófico"),CONCATENATE("R7C",'Mapa final'!$O$53),"")</f>
        <v/>
      </c>
      <c r="AN22" s="97"/>
      <c r="AO22" s="462"/>
      <c r="AP22" s="463"/>
      <c r="AQ22" s="463"/>
      <c r="AR22" s="463"/>
      <c r="AS22" s="463"/>
      <c r="AT22" s="464"/>
      <c r="AU22" s="97"/>
      <c r="AV22" s="97"/>
      <c r="AW22" s="97"/>
      <c r="AX22" s="97"/>
      <c r="AY22" s="97"/>
      <c r="AZ22" s="97"/>
      <c r="BA22" s="97"/>
      <c r="BB22" s="97"/>
      <c r="BC22" s="97"/>
      <c r="BD22" s="97"/>
      <c r="BE22" s="97"/>
      <c r="BF22" s="97"/>
      <c r="BG22" s="97"/>
      <c r="BH22" s="97"/>
      <c r="BI22" s="97"/>
      <c r="BJ22" s="97"/>
      <c r="BK22" s="97"/>
      <c r="BL22" s="97"/>
      <c r="BM22" s="97"/>
      <c r="BN22" s="97"/>
      <c r="BO22" s="97"/>
      <c r="BP22" s="97"/>
      <c r="BQ22" s="97"/>
      <c r="BR22" s="97"/>
      <c r="BS22" s="97"/>
      <c r="BT22" s="97"/>
      <c r="BU22" s="97"/>
      <c r="BV22" s="97"/>
      <c r="BW22" s="97"/>
      <c r="BX22" s="97"/>
    </row>
    <row r="23" spans="1:76" ht="15" customHeight="1">
      <c r="A23" s="97"/>
      <c r="B23" s="411"/>
      <c r="C23" s="411"/>
      <c r="D23" s="412"/>
      <c r="E23" s="452"/>
      <c r="F23" s="453"/>
      <c r="G23" s="453"/>
      <c r="H23" s="453"/>
      <c r="I23" s="453"/>
      <c r="J23" s="81" t="str">
        <f>IF(AND('Mapa final'!$Y$54="Alta",'Mapa final'!$AA$54="Leve"),CONCATENATE("R8C",'Mapa final'!$O$54),"")</f>
        <v/>
      </c>
      <c r="K23" s="82" t="str">
        <f>IF(AND('Mapa final'!$Y$55="Alta",'Mapa final'!$AA$55="Leve"),CONCATENATE("R8C",'Mapa final'!$O$55),"")</f>
        <v/>
      </c>
      <c r="L23" s="82" t="str">
        <f>IF(AND('Mapa final'!$Y$56="Alta",'Mapa final'!$AA$56="Leve"),CONCATENATE("R8C",'Mapa final'!$O$56),"")</f>
        <v/>
      </c>
      <c r="M23" s="82" t="str">
        <f>IF(AND('Mapa final'!$Y$57="Alta",'Mapa final'!$AA$57="Leve"),CONCATENATE("R8C",'Mapa final'!$O$57),"")</f>
        <v/>
      </c>
      <c r="N23" s="82" t="str">
        <f>IF(AND('Mapa final'!$Y$58="Alta",'Mapa final'!$AA$58="Leve"),CONCATENATE("R8C",'Mapa final'!$O$58),"")</f>
        <v/>
      </c>
      <c r="O23" s="83" t="str">
        <f>IF(AND('Mapa final'!$Y$59="Alta",'Mapa final'!$AA$59="Leve"),CONCATENATE("R8C",'Mapa final'!$O$59),"")</f>
        <v/>
      </c>
      <c r="P23" s="81" t="str">
        <f>IF(AND('Mapa final'!$Y$54="Alta",'Mapa final'!$AA$54="Menor"),CONCATENATE("R8C",'Mapa final'!$O$54),"")</f>
        <v/>
      </c>
      <c r="Q23" s="82" t="str">
        <f>IF(AND('Mapa final'!$Y$55="Alta",'Mapa final'!$AA$55="Menor"),CONCATENATE("R8C",'Mapa final'!$O$55),"")</f>
        <v/>
      </c>
      <c r="R23" s="82" t="str">
        <f>IF(AND('Mapa final'!$Y$56="Alta",'Mapa final'!$AA$56="Menor"),CONCATENATE("R8C",'Mapa final'!$O$56),"")</f>
        <v/>
      </c>
      <c r="S23" s="82" t="str">
        <f>IF(AND('Mapa final'!$Y$57="Alta",'Mapa final'!$AA$57="Menor"),CONCATENATE("R8C",'Mapa final'!$O$57),"")</f>
        <v/>
      </c>
      <c r="T23" s="82" t="str">
        <f>IF(AND('Mapa final'!$Y$58="Alta",'Mapa final'!$AA$58="Menor"),CONCATENATE("R8C",'Mapa final'!$O$58),"")</f>
        <v/>
      </c>
      <c r="U23" s="83" t="str">
        <f>IF(AND('Mapa final'!$Y$59="Alta",'Mapa final'!$AA$59="Menor"),CONCATENATE("R8C",'Mapa final'!$O$59),"")</f>
        <v/>
      </c>
      <c r="V23" s="66" t="str">
        <f>IF(AND('Mapa final'!$Y$54="Alta",'Mapa final'!$AA$54="Moderado"),CONCATENATE("R8C",'Mapa final'!$O$54),"")</f>
        <v/>
      </c>
      <c r="W23" s="67" t="str">
        <f>IF(AND('Mapa final'!$Y$55="Alta",'Mapa final'!$AA$55="Moderado"),CONCATENATE("R8C",'Mapa final'!$O$55),"")</f>
        <v/>
      </c>
      <c r="X23" s="67" t="str">
        <f>IF(AND('Mapa final'!$Y$56="Alta",'Mapa final'!$AA$56="Moderado"),CONCATENATE("R8C",'Mapa final'!$O$56),"")</f>
        <v/>
      </c>
      <c r="Y23" s="67" t="str">
        <f>IF(AND('Mapa final'!$Y$57="Alta",'Mapa final'!$AA$57="Moderado"),CONCATENATE("R8C",'Mapa final'!$O$57),"")</f>
        <v/>
      </c>
      <c r="Z23" s="67" t="str">
        <f>IF(AND('Mapa final'!$Y$58="Alta",'Mapa final'!$AA$58="Moderado"),CONCATENATE("R8C",'Mapa final'!$O$58),"")</f>
        <v/>
      </c>
      <c r="AA23" s="68" t="str">
        <f>IF(AND('Mapa final'!$Y$59="Alta",'Mapa final'!$AA$59="Moderado"),CONCATENATE("R8C",'Mapa final'!$O$59),"")</f>
        <v/>
      </c>
      <c r="AB23" s="66" t="str">
        <f>IF(AND('Mapa final'!$Y$54="Alta",'Mapa final'!$AA$54="Mayor"),CONCATENATE("R8C",'Mapa final'!$O$54),"")</f>
        <v/>
      </c>
      <c r="AC23" s="67" t="str">
        <f>IF(AND('Mapa final'!$Y$55="Alta",'Mapa final'!$AA$55="Mayor"),CONCATENATE("R8C",'Mapa final'!$O$55),"")</f>
        <v/>
      </c>
      <c r="AD23" s="67" t="str">
        <f>IF(AND('Mapa final'!$Y$56="Alta",'Mapa final'!$AA$56="Mayor"),CONCATENATE("R8C",'Mapa final'!$O$56),"")</f>
        <v/>
      </c>
      <c r="AE23" s="67" t="str">
        <f>IF(AND('Mapa final'!$Y$57="Alta",'Mapa final'!$AA$57="Mayor"),CONCATENATE("R8C",'Mapa final'!$O$57),"")</f>
        <v/>
      </c>
      <c r="AF23" s="67" t="str">
        <f>IF(AND('Mapa final'!$Y$58="Alta",'Mapa final'!$AA$58="Mayor"),CONCATENATE("R8C",'Mapa final'!$O$58),"")</f>
        <v/>
      </c>
      <c r="AG23" s="68" t="str">
        <f>IF(AND('Mapa final'!$Y$59="Alta",'Mapa final'!$AA$59="Mayor"),CONCATENATE("R8C",'Mapa final'!$O$59),"")</f>
        <v/>
      </c>
      <c r="AH23" s="69" t="str">
        <f>IF(AND('Mapa final'!$Y$54="Alta",'Mapa final'!$AA$54="Catastrófico"),CONCATENATE("R8C",'Mapa final'!$O$54),"")</f>
        <v/>
      </c>
      <c r="AI23" s="70" t="str">
        <f>IF(AND('Mapa final'!$Y$55="Alta",'Mapa final'!$AA$55="Catastrófico"),CONCATENATE("R8C",'Mapa final'!$O$55),"")</f>
        <v/>
      </c>
      <c r="AJ23" s="70" t="str">
        <f>IF(AND('Mapa final'!$Y$56="Alta",'Mapa final'!$AA$56="Catastrófico"),CONCATENATE("R8C",'Mapa final'!$O$56),"")</f>
        <v/>
      </c>
      <c r="AK23" s="70" t="str">
        <f>IF(AND('Mapa final'!$Y$57="Alta",'Mapa final'!$AA$57="Catastrófico"),CONCATENATE("R8C",'Mapa final'!$O$57),"")</f>
        <v/>
      </c>
      <c r="AL23" s="70" t="str">
        <f>IF(AND('Mapa final'!$Y$58="Alta",'Mapa final'!$AA$58="Catastrófico"),CONCATENATE("R8C",'Mapa final'!$O$58),"")</f>
        <v/>
      </c>
      <c r="AM23" s="71" t="str">
        <f>IF(AND('Mapa final'!$Y$59="Alta",'Mapa final'!$AA$59="Catastrófico"),CONCATENATE("R8C",'Mapa final'!$O$59),"")</f>
        <v/>
      </c>
      <c r="AN23" s="97"/>
      <c r="AO23" s="462"/>
      <c r="AP23" s="463"/>
      <c r="AQ23" s="463"/>
      <c r="AR23" s="463"/>
      <c r="AS23" s="463"/>
      <c r="AT23" s="464"/>
      <c r="AU23" s="97"/>
      <c r="AV23" s="97"/>
      <c r="AW23" s="97"/>
      <c r="AX23" s="97"/>
      <c r="AY23" s="97"/>
      <c r="AZ23" s="97"/>
      <c r="BA23" s="97"/>
      <c r="BB23" s="97"/>
      <c r="BC23" s="97"/>
      <c r="BD23" s="97"/>
      <c r="BE23" s="97"/>
      <c r="BF23" s="97"/>
      <c r="BG23" s="97"/>
      <c r="BH23" s="97"/>
      <c r="BI23" s="97"/>
      <c r="BJ23" s="97"/>
      <c r="BK23" s="97"/>
      <c r="BL23" s="97"/>
      <c r="BM23" s="97"/>
      <c r="BN23" s="97"/>
      <c r="BO23" s="97"/>
      <c r="BP23" s="97"/>
      <c r="BQ23" s="97"/>
      <c r="BR23" s="97"/>
      <c r="BS23" s="97"/>
      <c r="BT23" s="97"/>
      <c r="BU23" s="97"/>
      <c r="BV23" s="97"/>
      <c r="BW23" s="97"/>
      <c r="BX23" s="97"/>
    </row>
    <row r="24" spans="1:76" ht="15" customHeight="1">
      <c r="A24" s="97"/>
      <c r="B24" s="411"/>
      <c r="C24" s="411"/>
      <c r="D24" s="412"/>
      <c r="E24" s="452"/>
      <c r="F24" s="453"/>
      <c r="G24" s="453"/>
      <c r="H24" s="453"/>
      <c r="I24" s="453"/>
      <c r="J24" s="81" t="str">
        <f>IF(AND('Mapa final'!$Y$60="Alta",'Mapa final'!$AA$60="Leve"),CONCATENATE("R9C",'Mapa final'!$O$60),"")</f>
        <v/>
      </c>
      <c r="K24" s="82" t="str">
        <f>IF(AND('Mapa final'!$Y$61="Alta",'Mapa final'!$AA$61="Leve"),CONCATENATE("R9C",'Mapa final'!$O$61),"")</f>
        <v/>
      </c>
      <c r="L24" s="82" t="str">
        <f>IF(AND('Mapa final'!$Y$62="Alta",'Mapa final'!$AA$62="Leve"),CONCATENATE("R9C",'Mapa final'!$O$62),"")</f>
        <v/>
      </c>
      <c r="M24" s="82" t="str">
        <f>IF(AND('Mapa final'!$Y$63="Alta",'Mapa final'!$AA$63="Leve"),CONCATENATE("R9C",'Mapa final'!$O$63),"")</f>
        <v/>
      </c>
      <c r="N24" s="82" t="str">
        <f>IF(AND('Mapa final'!$Y$64="Alta",'Mapa final'!$AA$64="Leve"),CONCATENATE("R9C",'Mapa final'!$O$64),"")</f>
        <v/>
      </c>
      <c r="O24" s="83" t="str">
        <f>IF(AND('Mapa final'!$Y$65="Alta",'Mapa final'!$AA$65="Leve"),CONCATENATE("R9C",'Mapa final'!$O$65),"")</f>
        <v/>
      </c>
      <c r="P24" s="81" t="str">
        <f>IF(AND('Mapa final'!$Y$60="Alta",'Mapa final'!$AA$60="Menor"),CONCATENATE("R9C",'Mapa final'!$O$60),"")</f>
        <v/>
      </c>
      <c r="Q24" s="82" t="str">
        <f>IF(AND('Mapa final'!$Y$61="Alta",'Mapa final'!$AA$61="Menor"),CONCATENATE("R9C",'Mapa final'!$O$61),"")</f>
        <v/>
      </c>
      <c r="R24" s="82" t="str">
        <f>IF(AND('Mapa final'!$Y$62="Alta",'Mapa final'!$AA$62="Menor"),CONCATENATE("R9C",'Mapa final'!$O$62),"")</f>
        <v/>
      </c>
      <c r="S24" s="82" t="str">
        <f>IF(AND('Mapa final'!$Y$63="Alta",'Mapa final'!$AA$63="Menor"),CONCATENATE("R9C",'Mapa final'!$O$63),"")</f>
        <v/>
      </c>
      <c r="T24" s="82" t="str">
        <f>IF(AND('Mapa final'!$Y$64="Alta",'Mapa final'!$AA$64="Menor"),CONCATENATE("R9C",'Mapa final'!$O$64),"")</f>
        <v/>
      </c>
      <c r="U24" s="83" t="str">
        <f>IF(AND('Mapa final'!$Y$65="Alta",'Mapa final'!$AA$65="Menor"),CONCATENATE("R9C",'Mapa final'!$O$65),"")</f>
        <v/>
      </c>
      <c r="V24" s="66" t="str">
        <f>IF(AND('Mapa final'!$Y$60="Alta",'Mapa final'!$AA$60="Moderado"),CONCATENATE("R9C",'Mapa final'!$O$60),"")</f>
        <v/>
      </c>
      <c r="W24" s="67" t="str">
        <f>IF(AND('Mapa final'!$Y$61="Alta",'Mapa final'!$AA$61="Moderado"),CONCATENATE("R9C",'Mapa final'!$O$61),"")</f>
        <v/>
      </c>
      <c r="X24" s="67" t="str">
        <f>IF(AND('Mapa final'!$Y$62="Alta",'Mapa final'!$AA$62="Moderado"),CONCATENATE("R9C",'Mapa final'!$O$62),"")</f>
        <v/>
      </c>
      <c r="Y24" s="67" t="str">
        <f>IF(AND('Mapa final'!$Y$63="Alta",'Mapa final'!$AA$63="Moderado"),CONCATENATE("R9C",'Mapa final'!$O$63),"")</f>
        <v/>
      </c>
      <c r="Z24" s="67" t="str">
        <f>IF(AND('Mapa final'!$Y$64="Alta",'Mapa final'!$AA$64="Moderado"),CONCATENATE("R9C",'Mapa final'!$O$64),"")</f>
        <v/>
      </c>
      <c r="AA24" s="68" t="str">
        <f>IF(AND('Mapa final'!$Y$65="Alta",'Mapa final'!$AA$65="Moderado"),CONCATENATE("R9C",'Mapa final'!$O$65),"")</f>
        <v/>
      </c>
      <c r="AB24" s="66" t="str">
        <f>IF(AND('Mapa final'!$Y$60="Alta",'Mapa final'!$AA$60="Mayor"),CONCATENATE("R9C",'Mapa final'!$O$60),"")</f>
        <v/>
      </c>
      <c r="AC24" s="67" t="str">
        <f>IF(AND('Mapa final'!$Y$61="Alta",'Mapa final'!$AA$61="Mayor"),CONCATENATE("R9C",'Mapa final'!$O$61),"")</f>
        <v/>
      </c>
      <c r="AD24" s="67" t="str">
        <f>IF(AND('Mapa final'!$Y$62="Alta",'Mapa final'!$AA$62="Mayor"),CONCATENATE("R9C",'Mapa final'!$O$62),"")</f>
        <v/>
      </c>
      <c r="AE24" s="67" t="str">
        <f>IF(AND('Mapa final'!$Y$63="Alta",'Mapa final'!$AA$63="Mayor"),CONCATENATE("R9C",'Mapa final'!$O$63),"")</f>
        <v/>
      </c>
      <c r="AF24" s="67" t="str">
        <f>IF(AND('Mapa final'!$Y$64="Alta",'Mapa final'!$AA$64="Mayor"),CONCATENATE("R9C",'Mapa final'!$O$64),"")</f>
        <v/>
      </c>
      <c r="AG24" s="68" t="str">
        <f>IF(AND('Mapa final'!$Y$65="Alta",'Mapa final'!$AA$65="Mayor"),CONCATENATE("R9C",'Mapa final'!$O$65),"")</f>
        <v/>
      </c>
      <c r="AH24" s="69" t="str">
        <f>IF(AND('Mapa final'!$Y$60="Alta",'Mapa final'!$AA$60="Catastrófico"),CONCATENATE("R9C",'Mapa final'!$O$60),"")</f>
        <v/>
      </c>
      <c r="AI24" s="70" t="str">
        <f>IF(AND('Mapa final'!$Y$61="Alta",'Mapa final'!$AA$61="Catastrófico"),CONCATENATE("R9C",'Mapa final'!$O$61),"")</f>
        <v/>
      </c>
      <c r="AJ24" s="70" t="str">
        <f>IF(AND('Mapa final'!$Y$62="Alta",'Mapa final'!$AA$62="Catastrófico"),CONCATENATE("R9C",'Mapa final'!$O$62),"")</f>
        <v/>
      </c>
      <c r="AK24" s="70" t="str">
        <f>IF(AND('Mapa final'!$Y$63="Alta",'Mapa final'!$AA$63="Catastrófico"),CONCATENATE("R9C",'Mapa final'!$O$63),"")</f>
        <v/>
      </c>
      <c r="AL24" s="70" t="str">
        <f>IF(AND('Mapa final'!$Y$64="Alta",'Mapa final'!$AA$64="Catastrófico"),CONCATENATE("R9C",'Mapa final'!$O$64),"")</f>
        <v/>
      </c>
      <c r="AM24" s="71" t="str">
        <f>IF(AND('Mapa final'!$Y$65="Alta",'Mapa final'!$AA$65="Catastrófico"),CONCATENATE("R9C",'Mapa final'!$O$65),"")</f>
        <v/>
      </c>
      <c r="AN24" s="97"/>
      <c r="AO24" s="462"/>
      <c r="AP24" s="463"/>
      <c r="AQ24" s="463"/>
      <c r="AR24" s="463"/>
      <c r="AS24" s="463"/>
      <c r="AT24" s="464"/>
      <c r="AU24" s="97"/>
      <c r="AV24" s="97"/>
      <c r="AW24" s="97"/>
      <c r="AX24" s="97"/>
      <c r="AY24" s="97"/>
      <c r="AZ24" s="97"/>
      <c r="BA24" s="97"/>
      <c r="BB24" s="97"/>
      <c r="BC24" s="97"/>
      <c r="BD24" s="97"/>
      <c r="BE24" s="97"/>
      <c r="BF24" s="97"/>
      <c r="BG24" s="97"/>
      <c r="BH24" s="97"/>
      <c r="BI24" s="97"/>
      <c r="BJ24" s="97"/>
      <c r="BK24" s="97"/>
      <c r="BL24" s="97"/>
      <c r="BM24" s="97"/>
      <c r="BN24" s="97"/>
      <c r="BO24" s="97"/>
      <c r="BP24" s="97"/>
      <c r="BQ24" s="97"/>
      <c r="BR24" s="97"/>
      <c r="BS24" s="97"/>
      <c r="BT24" s="97"/>
      <c r="BU24" s="97"/>
      <c r="BV24" s="97"/>
      <c r="BW24" s="97"/>
      <c r="BX24" s="97"/>
    </row>
    <row r="25" spans="1:76" ht="15.75" customHeight="1" thickBot="1">
      <c r="A25" s="97"/>
      <c r="B25" s="411"/>
      <c r="C25" s="411"/>
      <c r="D25" s="412"/>
      <c r="E25" s="455"/>
      <c r="F25" s="456"/>
      <c r="G25" s="456"/>
      <c r="H25" s="456"/>
      <c r="I25" s="456"/>
      <c r="J25" s="84" t="str">
        <f>IF(AND('Mapa final'!$Y$66="Alta",'Mapa final'!$AA$66="Leve"),CONCATENATE("R10C",'Mapa final'!$O$66),"")</f>
        <v/>
      </c>
      <c r="K25" s="85" t="str">
        <f>IF(AND('Mapa final'!$Y$67="Alta",'Mapa final'!$AA$67="Leve"),CONCATENATE("R10C",'Mapa final'!$O$67),"")</f>
        <v/>
      </c>
      <c r="L25" s="85" t="str">
        <f>IF(AND('Mapa final'!$Y$68="Alta",'Mapa final'!$AA$68="Leve"),CONCATENATE("R10C",'Mapa final'!$O$68),"")</f>
        <v/>
      </c>
      <c r="M25" s="85" t="str">
        <f>IF(AND('Mapa final'!$Y$69="Alta",'Mapa final'!$AA$69="Leve"),CONCATENATE("R10C",'Mapa final'!$O$69),"")</f>
        <v/>
      </c>
      <c r="N25" s="85" t="str">
        <f>IF(AND('Mapa final'!$Y$70="Alta",'Mapa final'!$AA$70="Leve"),CONCATENATE("R10C",'Mapa final'!$O$70),"")</f>
        <v/>
      </c>
      <c r="O25" s="86" t="str">
        <f>IF(AND('Mapa final'!$Y$71="Alta",'Mapa final'!$AA$71="Leve"),CONCATENATE("R10C",'Mapa final'!$O$71),"")</f>
        <v/>
      </c>
      <c r="P25" s="84" t="str">
        <f>IF(AND('Mapa final'!$Y$66="Alta",'Mapa final'!$AA$66="Menor"),CONCATENATE("R10C",'Mapa final'!$O$66),"")</f>
        <v/>
      </c>
      <c r="Q25" s="85" t="str">
        <f>IF(AND('Mapa final'!$Y$67="Alta",'Mapa final'!$AA$67="Menor"),CONCATENATE("R10C",'Mapa final'!$O$67),"")</f>
        <v/>
      </c>
      <c r="R25" s="85" t="str">
        <f>IF(AND('Mapa final'!$Y$68="Alta",'Mapa final'!$AA$68="Menor"),CONCATENATE("R10C",'Mapa final'!$O$68),"")</f>
        <v/>
      </c>
      <c r="S25" s="85" t="str">
        <f>IF(AND('Mapa final'!$Y$69="Alta",'Mapa final'!$AA$69="Menor"),CONCATENATE("R10C",'Mapa final'!$O$69),"")</f>
        <v/>
      </c>
      <c r="T25" s="85" t="str">
        <f>IF(AND('Mapa final'!$Y$70="Alta",'Mapa final'!$AA$70="Menor"),CONCATENATE("R10C",'Mapa final'!$O$70),"")</f>
        <v/>
      </c>
      <c r="U25" s="86" t="str">
        <f>IF(AND('Mapa final'!$Y$71="Alta",'Mapa final'!$AA$71="Menor"),CONCATENATE("R10C",'Mapa final'!$O$71),"")</f>
        <v/>
      </c>
      <c r="V25" s="72" t="str">
        <f>IF(AND('Mapa final'!$Y$66="Alta",'Mapa final'!$AA$66="Moderado"),CONCATENATE("R10C",'Mapa final'!$O$66),"")</f>
        <v/>
      </c>
      <c r="W25" s="73" t="str">
        <f>IF(AND('Mapa final'!$Y$67="Alta",'Mapa final'!$AA$67="Moderado"),CONCATENATE("R10C",'Mapa final'!$O$67),"")</f>
        <v/>
      </c>
      <c r="X25" s="73" t="str">
        <f>IF(AND('Mapa final'!$Y$68="Alta",'Mapa final'!$AA$68="Moderado"),CONCATENATE("R10C",'Mapa final'!$O$68),"")</f>
        <v/>
      </c>
      <c r="Y25" s="73" t="str">
        <f>IF(AND('Mapa final'!$Y$69="Alta",'Mapa final'!$AA$69="Moderado"),CONCATENATE("R10C",'Mapa final'!$O$69),"")</f>
        <v/>
      </c>
      <c r="Z25" s="73" t="str">
        <f>IF(AND('Mapa final'!$Y$70="Alta",'Mapa final'!$AA$70="Moderado"),CONCATENATE("R10C",'Mapa final'!$O$70),"")</f>
        <v/>
      </c>
      <c r="AA25" s="74" t="str">
        <f>IF(AND('Mapa final'!$Y$71="Alta",'Mapa final'!$AA$71="Moderado"),CONCATENATE("R10C",'Mapa final'!$O$71),"")</f>
        <v/>
      </c>
      <c r="AB25" s="72" t="str">
        <f>IF(AND('Mapa final'!$Y$66="Alta",'Mapa final'!$AA$66="Mayor"),CONCATENATE("R10C",'Mapa final'!$O$66),"")</f>
        <v/>
      </c>
      <c r="AC25" s="73" t="str">
        <f>IF(AND('Mapa final'!$Y$67="Alta",'Mapa final'!$AA$67="Mayor"),CONCATENATE("R10C",'Mapa final'!$O$67),"")</f>
        <v/>
      </c>
      <c r="AD25" s="73" t="str">
        <f>IF(AND('Mapa final'!$Y$68="Alta",'Mapa final'!$AA$68="Mayor"),CONCATENATE("R10C",'Mapa final'!$O$68),"")</f>
        <v/>
      </c>
      <c r="AE25" s="73" t="str">
        <f>IF(AND('Mapa final'!$Y$69="Alta",'Mapa final'!$AA$69="Mayor"),CONCATENATE("R10C",'Mapa final'!$O$69),"")</f>
        <v/>
      </c>
      <c r="AF25" s="73" t="str">
        <f>IF(AND('Mapa final'!$Y$70="Alta",'Mapa final'!$AA$70="Mayor"),CONCATENATE("R10C",'Mapa final'!$O$70),"")</f>
        <v/>
      </c>
      <c r="AG25" s="74" t="str">
        <f>IF(AND('Mapa final'!$Y$71="Alta",'Mapa final'!$AA$71="Mayor"),CONCATENATE("R10C",'Mapa final'!$O$71),"")</f>
        <v/>
      </c>
      <c r="AH25" s="75" t="str">
        <f>IF(AND('Mapa final'!$Y$66="Alta",'Mapa final'!$AA$66="Catastrófico"),CONCATENATE("R10C",'Mapa final'!$O$66),"")</f>
        <v/>
      </c>
      <c r="AI25" s="76" t="str">
        <f>IF(AND('Mapa final'!$Y$67="Alta",'Mapa final'!$AA$67="Catastrófico"),CONCATENATE("R10C",'Mapa final'!$O$67),"")</f>
        <v/>
      </c>
      <c r="AJ25" s="76" t="str">
        <f>IF(AND('Mapa final'!$Y$68="Alta",'Mapa final'!$AA$68="Catastrófico"),CONCATENATE("R10C",'Mapa final'!$O$68),"")</f>
        <v/>
      </c>
      <c r="AK25" s="76" t="str">
        <f>IF(AND('Mapa final'!$Y$69="Alta",'Mapa final'!$AA$69="Catastrófico"),CONCATENATE("R10C",'Mapa final'!$O$69),"")</f>
        <v/>
      </c>
      <c r="AL25" s="76" t="str">
        <f>IF(AND('Mapa final'!$Y$70="Alta",'Mapa final'!$AA$70="Catastrófico"),CONCATENATE("R10C",'Mapa final'!$O$70),"")</f>
        <v/>
      </c>
      <c r="AM25" s="77" t="str">
        <f>IF(AND('Mapa final'!$Y$71="Alta",'Mapa final'!$AA$71="Catastrófico"),CONCATENATE("R10C",'Mapa final'!$O$71),"")</f>
        <v/>
      </c>
      <c r="AN25" s="97"/>
      <c r="AO25" s="465"/>
      <c r="AP25" s="466"/>
      <c r="AQ25" s="466"/>
      <c r="AR25" s="466"/>
      <c r="AS25" s="466"/>
      <c r="AT25" s="467"/>
      <c r="AU25" s="97"/>
      <c r="AV25" s="97"/>
      <c r="AW25" s="97"/>
      <c r="AX25" s="97"/>
      <c r="AY25" s="97"/>
      <c r="AZ25" s="97"/>
      <c r="BA25" s="97"/>
      <c r="BB25" s="97"/>
      <c r="BC25" s="97"/>
      <c r="BD25" s="97"/>
      <c r="BE25" s="97"/>
      <c r="BF25" s="97"/>
      <c r="BG25" s="97"/>
      <c r="BH25" s="97"/>
      <c r="BI25" s="97"/>
      <c r="BJ25" s="97"/>
      <c r="BK25" s="97"/>
      <c r="BL25" s="97"/>
      <c r="BM25" s="97"/>
      <c r="BN25" s="97"/>
      <c r="BO25" s="97"/>
      <c r="BP25" s="97"/>
      <c r="BQ25" s="97"/>
      <c r="BR25" s="97"/>
      <c r="BS25" s="97"/>
      <c r="BT25" s="97"/>
      <c r="BU25" s="97"/>
      <c r="BV25" s="97"/>
      <c r="BW25" s="97"/>
      <c r="BX25" s="97"/>
    </row>
    <row r="26" spans="1:76" ht="15" customHeight="1">
      <c r="A26" s="97"/>
      <c r="B26" s="411"/>
      <c r="C26" s="411"/>
      <c r="D26" s="412"/>
      <c r="E26" s="449" t="s">
        <v>117</v>
      </c>
      <c r="F26" s="450"/>
      <c r="G26" s="450"/>
      <c r="H26" s="450"/>
      <c r="I26" s="451"/>
      <c r="J26" s="78" t="str">
        <f>IF(AND('Mapa final'!$Y$12="Media",'Mapa final'!$AA$12="Leve"),CONCATENATE("R1C",'Mapa final'!$O$12),"")</f>
        <v/>
      </c>
      <c r="K26" s="79" t="str">
        <f>IF(AND('Mapa final'!$Y$13="Media",'Mapa final'!$AA$13="Leve"),CONCATENATE("R1C",'Mapa final'!$O$13),"")</f>
        <v/>
      </c>
      <c r="L26" s="79" t="str">
        <f>IF(AND('Mapa final'!$Y$14="Media",'Mapa final'!$AA$14="Leve"),CONCATENATE("R1C",'Mapa final'!$O$14),"")</f>
        <v/>
      </c>
      <c r="M26" s="79" t="str">
        <f>IF(AND('Mapa final'!$Y$15="Media",'Mapa final'!$AA$15="Leve"),CONCATENATE("R1C",'Mapa final'!$O$15),"")</f>
        <v/>
      </c>
      <c r="N26" s="79" t="str">
        <f>IF(AND('Mapa final'!$Y$16="Media",'Mapa final'!$AA$16="Leve"),CONCATENATE("R1C",'Mapa final'!$O$16),"")</f>
        <v/>
      </c>
      <c r="O26" s="80" t="str">
        <f>IF(AND('Mapa final'!$Y$17="Media",'Mapa final'!$AA$17="Leve"),CONCATENATE("R1C",'Mapa final'!$O$17),"")</f>
        <v/>
      </c>
      <c r="P26" s="78" t="str">
        <f>IF(AND('Mapa final'!$Y$12="Media",'Mapa final'!$AA$12="Menor"),CONCATENATE("R1C",'Mapa final'!$O$12),"")</f>
        <v/>
      </c>
      <c r="Q26" s="79" t="str">
        <f>IF(AND('Mapa final'!$Y$13="Media",'Mapa final'!$AA$13="Menor"),CONCATENATE("R1C",'Mapa final'!$O$13),"")</f>
        <v/>
      </c>
      <c r="R26" s="79" t="str">
        <f>IF(AND('Mapa final'!$Y$14="Media",'Mapa final'!$AA$14="Menor"),CONCATENATE("R1C",'Mapa final'!$O$14),"")</f>
        <v/>
      </c>
      <c r="S26" s="79" t="str">
        <f>IF(AND('Mapa final'!$Y$15="Media",'Mapa final'!$AA$15="Menor"),CONCATENATE("R1C",'Mapa final'!$O$15),"")</f>
        <v/>
      </c>
      <c r="T26" s="79" t="str">
        <f>IF(AND('Mapa final'!$Y$16="Media",'Mapa final'!$AA$16="Menor"),CONCATENATE("R1C",'Mapa final'!$O$16),"")</f>
        <v/>
      </c>
      <c r="U26" s="80" t="str">
        <f>IF(AND('Mapa final'!$Y$17="Media",'Mapa final'!$AA$17="Menor"),CONCATENATE("R1C",'Mapa final'!$O$17),"")</f>
        <v/>
      </c>
      <c r="V26" s="78" t="str">
        <f>IF(AND('Mapa final'!$Y$12="Media",'Mapa final'!$AA$12="Moderado"),CONCATENATE("R1C",'Mapa final'!$O$12),"")</f>
        <v>R1C1</v>
      </c>
      <c r="W26" s="79" t="str">
        <f>IF(AND('Mapa final'!$Y$13="Media",'Mapa final'!$AA$13="Moderado"),CONCATENATE("R1C",'Mapa final'!$O$13),"")</f>
        <v/>
      </c>
      <c r="X26" s="79" t="str">
        <f>IF(AND('Mapa final'!$Y$14="Media",'Mapa final'!$AA$14="Moderado"),CONCATENATE("R1C",'Mapa final'!$O$14),"")</f>
        <v/>
      </c>
      <c r="Y26" s="79" t="str">
        <f>IF(AND('Mapa final'!$Y$15="Media",'Mapa final'!$AA$15="Moderado"),CONCATENATE("R1C",'Mapa final'!$O$15),"")</f>
        <v/>
      </c>
      <c r="Z26" s="79" t="str">
        <f>IF(AND('Mapa final'!$Y$16="Media",'Mapa final'!$AA$16="Moderado"),CONCATENATE("R1C",'Mapa final'!$O$16),"")</f>
        <v/>
      </c>
      <c r="AA26" s="80" t="str">
        <f>IF(AND('Mapa final'!$Y$17="Media",'Mapa final'!$AA$17="Moderado"),CONCATENATE("R1C",'Mapa final'!$O$17),"")</f>
        <v/>
      </c>
      <c r="AB26" s="60" t="str">
        <f>IF(AND('Mapa final'!$Y$12="Media",'Mapa final'!$AA$12="Mayor"),CONCATENATE("R1C",'Mapa final'!$O$12),"")</f>
        <v/>
      </c>
      <c r="AC26" s="61" t="str">
        <f>IF(AND('Mapa final'!$Y$13="Media",'Mapa final'!$AA$13="Mayor"),CONCATENATE("R1C",'Mapa final'!$O$13),"")</f>
        <v/>
      </c>
      <c r="AD26" s="61" t="str">
        <f>IF(AND('Mapa final'!$Y$14="Media",'Mapa final'!$AA$14="Mayor"),CONCATENATE("R1C",'Mapa final'!$O$14),"")</f>
        <v/>
      </c>
      <c r="AE26" s="61" t="str">
        <f>IF(AND('Mapa final'!$Y$15="Media",'Mapa final'!$AA$15="Mayor"),CONCATENATE("R1C",'Mapa final'!$O$15),"")</f>
        <v/>
      </c>
      <c r="AF26" s="61" t="str">
        <f>IF(AND('Mapa final'!$Y$16="Media",'Mapa final'!$AA$16="Mayor"),CONCATENATE("R1C",'Mapa final'!$O$16),"")</f>
        <v/>
      </c>
      <c r="AG26" s="62" t="str">
        <f>IF(AND('Mapa final'!$Y$17="Media",'Mapa final'!$AA$17="Mayor"),CONCATENATE("R1C",'Mapa final'!$O$17),"")</f>
        <v/>
      </c>
      <c r="AH26" s="63" t="str">
        <f>IF(AND('Mapa final'!$Y$12="Media",'Mapa final'!$AA$12="Catastrófico"),CONCATENATE("R1C",'Mapa final'!$O$12),"")</f>
        <v/>
      </c>
      <c r="AI26" s="64" t="str">
        <f>IF(AND('Mapa final'!$Y$13="Media",'Mapa final'!$AA$13="Catastrófico"),CONCATENATE("R1C",'Mapa final'!$O$13),"")</f>
        <v/>
      </c>
      <c r="AJ26" s="64" t="str">
        <f>IF(AND('Mapa final'!$Y$14="Media",'Mapa final'!$AA$14="Catastrófico"),CONCATENATE("R1C",'Mapa final'!$O$14),"")</f>
        <v/>
      </c>
      <c r="AK26" s="64" t="str">
        <f>IF(AND('Mapa final'!$Y$15="Media",'Mapa final'!$AA$15="Catastrófico"),CONCATENATE("R1C",'Mapa final'!$O$15),"")</f>
        <v/>
      </c>
      <c r="AL26" s="64" t="str">
        <f>IF(AND('Mapa final'!$Y$16="Media",'Mapa final'!$AA$16="Catastrófico"),CONCATENATE("R1C",'Mapa final'!$O$16),"")</f>
        <v/>
      </c>
      <c r="AM26" s="65" t="str">
        <f>IF(AND('Mapa final'!$Y$17="Media",'Mapa final'!$AA$17="Catastrófico"),CONCATENATE("R1C",'Mapa final'!$O$17),"")</f>
        <v/>
      </c>
      <c r="AN26" s="97"/>
      <c r="AO26" s="489" t="s">
        <v>81</v>
      </c>
      <c r="AP26" s="490"/>
      <c r="AQ26" s="490"/>
      <c r="AR26" s="490"/>
      <c r="AS26" s="490"/>
      <c r="AT26" s="491"/>
      <c r="AU26" s="97"/>
      <c r="AV26" s="97"/>
      <c r="AW26" s="97"/>
      <c r="AX26" s="97"/>
      <c r="AY26" s="97"/>
      <c r="AZ26" s="97"/>
      <c r="BA26" s="97"/>
      <c r="BB26" s="97"/>
      <c r="BC26" s="97"/>
      <c r="BD26" s="97"/>
      <c r="BE26" s="97"/>
      <c r="BF26" s="97"/>
      <c r="BG26" s="97"/>
      <c r="BH26" s="97"/>
      <c r="BI26" s="97"/>
      <c r="BJ26" s="97"/>
      <c r="BK26" s="97"/>
      <c r="BL26" s="97"/>
      <c r="BM26" s="97"/>
      <c r="BN26" s="97"/>
      <c r="BO26" s="97"/>
      <c r="BP26" s="97"/>
      <c r="BQ26" s="97"/>
      <c r="BR26" s="97"/>
      <c r="BS26" s="97"/>
      <c r="BT26" s="97"/>
      <c r="BU26" s="97"/>
      <c r="BV26" s="97"/>
      <c r="BW26" s="97"/>
      <c r="BX26" s="97"/>
    </row>
    <row r="27" spans="1:76" ht="15" customHeight="1">
      <c r="A27" s="97"/>
      <c r="B27" s="411"/>
      <c r="C27" s="411"/>
      <c r="D27" s="412"/>
      <c r="E27" s="468"/>
      <c r="F27" s="453"/>
      <c r="G27" s="453"/>
      <c r="H27" s="453"/>
      <c r="I27" s="454"/>
      <c r="J27" s="81" t="str">
        <f>IF(AND('Mapa final'!$Y$18="Media",'Mapa final'!$AA$18="Leve"),CONCATENATE("R2C",'Mapa final'!$O$18),"")</f>
        <v/>
      </c>
      <c r="K27" s="82" t="str">
        <f>IF(AND('Mapa final'!$Y$19="Media",'Mapa final'!$AA$19="Leve"),CONCATENATE("R2C",'Mapa final'!$O$19),"")</f>
        <v/>
      </c>
      <c r="L27" s="82" t="str">
        <f>IF(AND('Mapa final'!$Y$20="Media",'Mapa final'!$AA$20="Leve"),CONCATENATE("R2C",'Mapa final'!$O$20),"")</f>
        <v/>
      </c>
      <c r="M27" s="82" t="str">
        <f>IF(AND('Mapa final'!$Y$21="Media",'Mapa final'!$AA$21="Leve"),CONCATENATE("R2C",'Mapa final'!$O$21),"")</f>
        <v/>
      </c>
      <c r="N27" s="82" t="str">
        <f>IF(AND('Mapa final'!$Y$22="Media",'Mapa final'!$AA$22="Leve"),CONCATENATE("R2C",'Mapa final'!$O$22),"")</f>
        <v/>
      </c>
      <c r="O27" s="83" t="str">
        <f>IF(AND('Mapa final'!$Y$23="Media",'Mapa final'!$AA$23="Leve"),CONCATENATE("R2C",'Mapa final'!$O$23),"")</f>
        <v/>
      </c>
      <c r="P27" s="81" t="str">
        <f>IF(AND('Mapa final'!$Y$18="Media",'Mapa final'!$AA$18="Menor"),CONCATENATE("R2C",'Mapa final'!$O$18),"")</f>
        <v/>
      </c>
      <c r="Q27" s="82" t="str">
        <f>IF(AND('Mapa final'!$Y$19="Media",'Mapa final'!$AA$19="Menor"),CONCATENATE("R2C",'Mapa final'!$O$19),"")</f>
        <v/>
      </c>
      <c r="R27" s="82" t="str">
        <f>IF(AND('Mapa final'!$Y$20="Media",'Mapa final'!$AA$20="Menor"),CONCATENATE("R2C",'Mapa final'!$O$20),"")</f>
        <v/>
      </c>
      <c r="S27" s="82" t="str">
        <f>IF(AND('Mapa final'!$Y$21="Media",'Mapa final'!$AA$21="Menor"),CONCATENATE("R2C",'Mapa final'!$O$21),"")</f>
        <v/>
      </c>
      <c r="T27" s="82" t="str">
        <f>IF(AND('Mapa final'!$Y$22="Media",'Mapa final'!$AA$22="Menor"),CONCATENATE("R2C",'Mapa final'!$O$22),"")</f>
        <v/>
      </c>
      <c r="U27" s="83" t="str">
        <f>IF(AND('Mapa final'!$Y$23="Media",'Mapa final'!$AA$23="Menor"),CONCATENATE("R2C",'Mapa final'!$O$23),"")</f>
        <v/>
      </c>
      <c r="V27" s="81" t="str">
        <f>IF(AND('Mapa final'!$Y$18="Media",'Mapa final'!$AA$18="Moderado"),CONCATENATE("R2C",'Mapa final'!$O$18),"")</f>
        <v/>
      </c>
      <c r="W27" s="82" t="str">
        <f>IF(AND('Mapa final'!$Y$19="Media",'Mapa final'!$AA$19="Moderado"),CONCATENATE("R2C",'Mapa final'!$O$19),"")</f>
        <v/>
      </c>
      <c r="X27" s="82" t="str">
        <f>IF(AND('Mapa final'!$Y$20="Media",'Mapa final'!$AA$20="Moderado"),CONCATENATE("R2C",'Mapa final'!$O$20),"")</f>
        <v/>
      </c>
      <c r="Y27" s="82" t="str">
        <f>IF(AND('Mapa final'!$Y$21="Media",'Mapa final'!$AA$21="Moderado"),CONCATENATE("R2C",'Mapa final'!$O$21),"")</f>
        <v/>
      </c>
      <c r="Z27" s="82" t="str">
        <f>IF(AND('Mapa final'!$Y$22="Media",'Mapa final'!$AA$22="Moderado"),CONCATENATE("R2C",'Mapa final'!$O$22),"")</f>
        <v/>
      </c>
      <c r="AA27" s="83" t="str">
        <f>IF(AND('Mapa final'!$Y$23="Media",'Mapa final'!$AA$23="Moderado"),CONCATENATE("R2C",'Mapa final'!$O$23),"")</f>
        <v/>
      </c>
      <c r="AB27" s="66" t="str">
        <f>IF(AND('Mapa final'!$Y$18="Media",'Mapa final'!$AA$18="Mayor"),CONCATENATE("R2C",'Mapa final'!$O$18),"")</f>
        <v>R2C1</v>
      </c>
      <c r="AC27" s="67" t="str">
        <f>IF(AND('Mapa final'!$Y$19="Media",'Mapa final'!$AA$19="Mayor"),CONCATENATE("R2C",'Mapa final'!$O$19),"")</f>
        <v/>
      </c>
      <c r="AD27" s="67" t="str">
        <f>IF(AND('Mapa final'!$Y$20="Media",'Mapa final'!$AA$20="Mayor"),CONCATENATE("R2C",'Mapa final'!$O$20),"")</f>
        <v/>
      </c>
      <c r="AE27" s="67" t="str">
        <f>IF(AND('Mapa final'!$Y$21="Media",'Mapa final'!$AA$21="Mayor"),CONCATENATE("R2C",'Mapa final'!$O$21),"")</f>
        <v/>
      </c>
      <c r="AF27" s="67" t="str">
        <f>IF(AND('Mapa final'!$Y$22="Media",'Mapa final'!$AA$22="Mayor"),CONCATENATE("R2C",'Mapa final'!$O$22),"")</f>
        <v/>
      </c>
      <c r="AG27" s="68" t="str">
        <f>IF(AND('Mapa final'!$Y$23="Media",'Mapa final'!$AA$23="Mayor"),CONCATENATE("R2C",'Mapa final'!$O$23),"")</f>
        <v/>
      </c>
      <c r="AH27" s="69" t="str">
        <f>IF(AND('Mapa final'!$Y$18="Media",'Mapa final'!$AA$18="Catastrófico"),CONCATENATE("R2C",'Mapa final'!$O$18),"")</f>
        <v/>
      </c>
      <c r="AI27" s="70" t="str">
        <f>IF(AND('Mapa final'!$Y$19="Media",'Mapa final'!$AA$19="Catastrófico"),CONCATENATE("R2C",'Mapa final'!$O$19),"")</f>
        <v/>
      </c>
      <c r="AJ27" s="70" t="str">
        <f>IF(AND('Mapa final'!$Y$20="Media",'Mapa final'!$AA$20="Catastrófico"),CONCATENATE("R2C",'Mapa final'!$O$20),"")</f>
        <v/>
      </c>
      <c r="AK27" s="70" t="str">
        <f>IF(AND('Mapa final'!$Y$21="Media",'Mapa final'!$AA$21="Catastrófico"),CONCATENATE("R2C",'Mapa final'!$O$21),"")</f>
        <v/>
      </c>
      <c r="AL27" s="70" t="str">
        <f>IF(AND('Mapa final'!$Y$22="Media",'Mapa final'!$AA$22="Catastrófico"),CONCATENATE("R2C",'Mapa final'!$O$22),"")</f>
        <v/>
      </c>
      <c r="AM27" s="71" t="str">
        <f>IF(AND('Mapa final'!$Y$23="Media",'Mapa final'!$AA$23="Catastrófico"),CONCATENATE("R2C",'Mapa final'!$O$23),"")</f>
        <v/>
      </c>
      <c r="AN27" s="97"/>
      <c r="AO27" s="492"/>
      <c r="AP27" s="493"/>
      <c r="AQ27" s="493"/>
      <c r="AR27" s="493"/>
      <c r="AS27" s="493"/>
      <c r="AT27" s="494"/>
      <c r="AU27" s="97"/>
      <c r="AV27" s="97"/>
      <c r="AW27" s="97"/>
      <c r="AX27" s="97"/>
      <c r="AY27" s="97"/>
      <c r="AZ27" s="97"/>
      <c r="BA27" s="97"/>
      <c r="BB27" s="97"/>
      <c r="BC27" s="97"/>
      <c r="BD27" s="97"/>
      <c r="BE27" s="97"/>
      <c r="BF27" s="97"/>
      <c r="BG27" s="97"/>
      <c r="BH27" s="97"/>
      <c r="BI27" s="97"/>
      <c r="BJ27" s="97"/>
      <c r="BK27" s="97"/>
      <c r="BL27" s="97"/>
      <c r="BM27" s="97"/>
      <c r="BN27" s="97"/>
      <c r="BO27" s="97"/>
      <c r="BP27" s="97"/>
      <c r="BQ27" s="97"/>
      <c r="BR27" s="97"/>
      <c r="BS27" s="97"/>
      <c r="BT27" s="97"/>
      <c r="BU27" s="97"/>
      <c r="BV27" s="97"/>
      <c r="BW27" s="97"/>
      <c r="BX27" s="97"/>
    </row>
    <row r="28" spans="1:76" ht="15" customHeight="1">
      <c r="A28" s="97"/>
      <c r="B28" s="411"/>
      <c r="C28" s="411"/>
      <c r="D28" s="412"/>
      <c r="E28" s="452"/>
      <c r="F28" s="453"/>
      <c r="G28" s="453"/>
      <c r="H28" s="453"/>
      <c r="I28" s="454"/>
      <c r="J28" s="81" t="str">
        <f ca="1">IF(AND('Mapa final'!$Y$24="Media",'Mapa final'!$AA$24="Leve"),CONCATENATE("R3C",'Mapa final'!$O$24),"")</f>
        <v/>
      </c>
      <c r="K28" s="82" t="str">
        <f>IF(AND('Mapa final'!$Y$25="Media",'Mapa final'!$AA$25="Leve"),CONCATENATE("R3C",'Mapa final'!$O$25),"")</f>
        <v/>
      </c>
      <c r="L28" s="82" t="str">
        <f>IF(AND('Mapa final'!$Y$26="Media",'Mapa final'!$AA$26="Leve"),CONCATENATE("R3C",'Mapa final'!$O$26),"")</f>
        <v/>
      </c>
      <c r="M28" s="82" t="str">
        <f>IF(AND('Mapa final'!$Y$27="Media",'Mapa final'!$AA$27="Leve"),CONCATENATE("R3C",'Mapa final'!$O$27),"")</f>
        <v/>
      </c>
      <c r="N28" s="82" t="str">
        <f>IF(AND('Mapa final'!$Y$28="Media",'Mapa final'!$AA$28="Leve"),CONCATENATE("R3C",'Mapa final'!$O$28),"")</f>
        <v/>
      </c>
      <c r="O28" s="83" t="str">
        <f>IF(AND('Mapa final'!$Y$29="Media",'Mapa final'!$AA$29="Leve"),CONCATENATE("R3C",'Mapa final'!$O$29),"")</f>
        <v/>
      </c>
      <c r="P28" s="81" t="str">
        <f ca="1">IF(AND('Mapa final'!$Y$24="Media",'Mapa final'!$AA$24="Menor"),CONCATENATE("R3C",'Mapa final'!$O$24),"")</f>
        <v/>
      </c>
      <c r="Q28" s="82" t="str">
        <f>IF(AND('Mapa final'!$Y$25="Media",'Mapa final'!$AA$25="Menor"),CONCATENATE("R3C",'Mapa final'!$O$25),"")</f>
        <v/>
      </c>
      <c r="R28" s="82" t="str">
        <f>IF(AND('Mapa final'!$Y$26="Media",'Mapa final'!$AA$26="Menor"),CONCATENATE("R3C",'Mapa final'!$O$26),"")</f>
        <v/>
      </c>
      <c r="S28" s="82" t="str">
        <f>IF(AND('Mapa final'!$Y$27="Media",'Mapa final'!$AA$27="Menor"),CONCATENATE("R3C",'Mapa final'!$O$27),"")</f>
        <v/>
      </c>
      <c r="T28" s="82" t="str">
        <f>IF(AND('Mapa final'!$Y$28="Media",'Mapa final'!$AA$28="Menor"),CONCATENATE("R3C",'Mapa final'!$O$28),"")</f>
        <v/>
      </c>
      <c r="U28" s="83" t="str">
        <f>IF(AND('Mapa final'!$Y$29="Media",'Mapa final'!$AA$29="Menor"),CONCATENATE("R3C",'Mapa final'!$O$29),"")</f>
        <v/>
      </c>
      <c r="V28" s="81" t="str">
        <f ca="1">IF(AND('Mapa final'!$Y$24="Media",'Mapa final'!$AA$24="Moderado"),CONCATENATE("R3C",'Mapa final'!$O$24),"")</f>
        <v/>
      </c>
      <c r="W28" s="82" t="str">
        <f>IF(AND('Mapa final'!$Y$25="Media",'Mapa final'!$AA$25="Moderado"),CONCATENATE("R3C",'Mapa final'!$O$25),"")</f>
        <v/>
      </c>
      <c r="X28" s="82" t="str">
        <f>IF(AND('Mapa final'!$Y$26="Media",'Mapa final'!$AA$26="Moderado"),CONCATENATE("R3C",'Mapa final'!$O$26),"")</f>
        <v/>
      </c>
      <c r="Y28" s="82" t="str">
        <f>IF(AND('Mapa final'!$Y$27="Media",'Mapa final'!$AA$27="Moderado"),CONCATENATE("R3C",'Mapa final'!$O$27),"")</f>
        <v/>
      </c>
      <c r="Z28" s="82" t="str">
        <f>IF(AND('Mapa final'!$Y$28="Media",'Mapa final'!$AA$28="Moderado"),CONCATENATE("R3C",'Mapa final'!$O$28),"")</f>
        <v/>
      </c>
      <c r="AA28" s="83" t="str">
        <f>IF(AND('Mapa final'!$Y$29="Media",'Mapa final'!$AA$29="Moderado"),CONCATENATE("R3C",'Mapa final'!$O$29),"")</f>
        <v/>
      </c>
      <c r="AB28" s="66" t="str">
        <f ca="1">IF(AND('Mapa final'!$Y$24="Media",'Mapa final'!$AA$24="Mayor"),CONCATENATE("R3C",'Mapa final'!$O$24),"")</f>
        <v/>
      </c>
      <c r="AC28" s="67" t="str">
        <f>IF(AND('Mapa final'!$Y$25="Media",'Mapa final'!$AA$25="Mayor"),CONCATENATE("R3C",'Mapa final'!$O$25),"")</f>
        <v/>
      </c>
      <c r="AD28" s="67" t="str">
        <f>IF(AND('Mapa final'!$Y$26="Media",'Mapa final'!$AA$26="Mayor"),CONCATENATE("R3C",'Mapa final'!$O$26),"")</f>
        <v/>
      </c>
      <c r="AE28" s="67" t="str">
        <f>IF(AND('Mapa final'!$Y$27="Media",'Mapa final'!$AA$27="Mayor"),CONCATENATE("R3C",'Mapa final'!$O$27),"")</f>
        <v/>
      </c>
      <c r="AF28" s="67" t="str">
        <f>IF(AND('Mapa final'!$Y$28="Media",'Mapa final'!$AA$28="Mayor"),CONCATENATE("R3C",'Mapa final'!$O$28),"")</f>
        <v/>
      </c>
      <c r="AG28" s="68" t="str">
        <f>IF(AND('Mapa final'!$Y$29="Media",'Mapa final'!$AA$29="Mayor"),CONCATENATE("R3C",'Mapa final'!$O$29),"")</f>
        <v/>
      </c>
      <c r="AH28" s="69" t="str">
        <f ca="1">IF(AND('Mapa final'!$Y$24="Media",'Mapa final'!$AA$24="Catastrófico"),CONCATENATE("R3C",'Mapa final'!$O$24),"")</f>
        <v/>
      </c>
      <c r="AI28" s="70" t="str">
        <f>IF(AND('Mapa final'!$Y$25="Media",'Mapa final'!$AA$25="Catastrófico"),CONCATENATE("R3C",'Mapa final'!$O$25),"")</f>
        <v/>
      </c>
      <c r="AJ28" s="70" t="str">
        <f>IF(AND('Mapa final'!$Y$26="Media",'Mapa final'!$AA$26="Catastrófico"),CONCATENATE("R3C",'Mapa final'!$O$26),"")</f>
        <v/>
      </c>
      <c r="AK28" s="70" t="str">
        <f>IF(AND('Mapa final'!$Y$27="Media",'Mapa final'!$AA$27="Catastrófico"),CONCATENATE("R3C",'Mapa final'!$O$27),"")</f>
        <v/>
      </c>
      <c r="AL28" s="70" t="str">
        <f>IF(AND('Mapa final'!$Y$28="Media",'Mapa final'!$AA$28="Catastrófico"),CONCATENATE("R3C",'Mapa final'!$O$28),"")</f>
        <v/>
      </c>
      <c r="AM28" s="71" t="str">
        <f>IF(AND('Mapa final'!$Y$29="Media",'Mapa final'!$AA$29="Catastrófico"),CONCATENATE("R3C",'Mapa final'!$O$29),"")</f>
        <v/>
      </c>
      <c r="AN28" s="97"/>
      <c r="AO28" s="492"/>
      <c r="AP28" s="493"/>
      <c r="AQ28" s="493"/>
      <c r="AR28" s="493"/>
      <c r="AS28" s="493"/>
      <c r="AT28" s="494"/>
      <c r="AU28" s="97"/>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c r="BX28" s="97"/>
    </row>
    <row r="29" spans="1:76" ht="15" customHeight="1">
      <c r="A29" s="97"/>
      <c r="B29" s="411"/>
      <c r="C29" s="411"/>
      <c r="D29" s="412"/>
      <c r="E29" s="452"/>
      <c r="F29" s="453"/>
      <c r="G29" s="453"/>
      <c r="H29" s="453"/>
      <c r="I29" s="454"/>
      <c r="J29" s="81" t="str">
        <f ca="1">IF(AND('Mapa final'!$Y$30="Media",'Mapa final'!$AA$30="Leve"),CONCATENATE("R4C",'Mapa final'!$O$30),"")</f>
        <v/>
      </c>
      <c r="K29" s="82" t="str">
        <f>IF(AND('Mapa final'!$Y$31="Media",'Mapa final'!$AA$31="Leve"),CONCATENATE("R4C",'Mapa final'!$O$31),"")</f>
        <v/>
      </c>
      <c r="L29" s="82" t="str">
        <f>IF(AND('Mapa final'!$Y$32="Media",'Mapa final'!$AA$32="Leve"),CONCATENATE("R4C",'Mapa final'!$O$32),"")</f>
        <v/>
      </c>
      <c r="M29" s="82" t="str">
        <f>IF(AND('Mapa final'!$Y$33="Media",'Mapa final'!$AA$33="Leve"),CONCATENATE("R4C",'Mapa final'!$O$33),"")</f>
        <v/>
      </c>
      <c r="N29" s="82" t="str">
        <f>IF(AND('Mapa final'!$Y$34="Media",'Mapa final'!$AA$34="Leve"),CONCATENATE("R4C",'Mapa final'!$O$34),"")</f>
        <v/>
      </c>
      <c r="O29" s="83" t="str">
        <f>IF(AND('Mapa final'!$Y$35="Media",'Mapa final'!$AA$35="Leve"),CONCATENATE("R4C",'Mapa final'!$O$35),"")</f>
        <v/>
      </c>
      <c r="P29" s="81" t="str">
        <f ca="1">IF(AND('Mapa final'!$Y$30="Media",'Mapa final'!$AA$30="Menor"),CONCATENATE("R4C",'Mapa final'!$O$30),"")</f>
        <v/>
      </c>
      <c r="Q29" s="82" t="str">
        <f>IF(AND('Mapa final'!$Y$31="Media",'Mapa final'!$AA$31="Menor"),CONCATENATE("R4C",'Mapa final'!$O$31),"")</f>
        <v/>
      </c>
      <c r="R29" s="82" t="str">
        <f>IF(AND('Mapa final'!$Y$32="Media",'Mapa final'!$AA$32="Menor"),CONCATENATE("R4C",'Mapa final'!$O$32),"")</f>
        <v/>
      </c>
      <c r="S29" s="82" t="str">
        <f>IF(AND('Mapa final'!$Y$33="Media",'Mapa final'!$AA$33="Menor"),CONCATENATE("R4C",'Mapa final'!$O$33),"")</f>
        <v/>
      </c>
      <c r="T29" s="82" t="str">
        <f>IF(AND('Mapa final'!$Y$34="Media",'Mapa final'!$AA$34="Menor"),CONCATENATE("R4C",'Mapa final'!$O$34),"")</f>
        <v/>
      </c>
      <c r="U29" s="83" t="str">
        <f>IF(AND('Mapa final'!$Y$35="Media",'Mapa final'!$AA$35="Menor"),CONCATENATE("R4C",'Mapa final'!$O$35),"")</f>
        <v/>
      </c>
      <c r="V29" s="81" t="str">
        <f ca="1">IF(AND('Mapa final'!$Y$30="Media",'Mapa final'!$AA$30="Moderado"),CONCATENATE("R4C",'Mapa final'!$O$30),"")</f>
        <v/>
      </c>
      <c r="W29" s="82" t="str">
        <f>IF(AND('Mapa final'!$Y$31="Media",'Mapa final'!$AA$31="Moderado"),CONCATENATE("R4C",'Mapa final'!$O$31),"")</f>
        <v/>
      </c>
      <c r="X29" s="82" t="str">
        <f>IF(AND('Mapa final'!$Y$32="Media",'Mapa final'!$AA$32="Moderado"),CONCATENATE("R4C",'Mapa final'!$O$32),"")</f>
        <v/>
      </c>
      <c r="Y29" s="82" t="str">
        <f>IF(AND('Mapa final'!$Y$33="Media",'Mapa final'!$AA$33="Moderado"),CONCATENATE("R4C",'Mapa final'!$O$33),"")</f>
        <v/>
      </c>
      <c r="Z29" s="82" t="str">
        <f>IF(AND('Mapa final'!$Y$34="Media",'Mapa final'!$AA$34="Moderado"),CONCATENATE("R4C",'Mapa final'!$O$34),"")</f>
        <v/>
      </c>
      <c r="AA29" s="83" t="str">
        <f>IF(AND('Mapa final'!$Y$35="Media",'Mapa final'!$AA$35="Moderado"),CONCATENATE("R4C",'Mapa final'!$O$35),"")</f>
        <v/>
      </c>
      <c r="AB29" s="66" t="str">
        <f ca="1">IF(AND('Mapa final'!$Y$30="Media",'Mapa final'!$AA$30="Mayor"),CONCATENATE("R4C",'Mapa final'!$O$30),"")</f>
        <v/>
      </c>
      <c r="AC29" s="67" t="str">
        <f>IF(AND('Mapa final'!$Y$31="Media",'Mapa final'!$AA$31="Mayor"),CONCATENATE("R4C",'Mapa final'!$O$31),"")</f>
        <v/>
      </c>
      <c r="AD29" s="67" t="str">
        <f>IF(AND('Mapa final'!$Y$32="Media",'Mapa final'!$AA$32="Mayor"),CONCATENATE("R4C",'Mapa final'!$O$32),"")</f>
        <v/>
      </c>
      <c r="AE29" s="67" t="str">
        <f>IF(AND('Mapa final'!$Y$33="Media",'Mapa final'!$AA$33="Mayor"),CONCATENATE("R4C",'Mapa final'!$O$33),"")</f>
        <v/>
      </c>
      <c r="AF29" s="67" t="str">
        <f>IF(AND('Mapa final'!$Y$34="Media",'Mapa final'!$AA$34="Mayor"),CONCATENATE("R4C",'Mapa final'!$O$34),"")</f>
        <v/>
      </c>
      <c r="AG29" s="68" t="str">
        <f>IF(AND('Mapa final'!$Y$35="Media",'Mapa final'!$AA$35="Mayor"),CONCATENATE("R4C",'Mapa final'!$O$35),"")</f>
        <v/>
      </c>
      <c r="AH29" s="69" t="str">
        <f ca="1">IF(AND('Mapa final'!$Y$30="Media",'Mapa final'!$AA$30="Catastrófico"),CONCATENATE("R4C",'Mapa final'!$O$30),"")</f>
        <v/>
      </c>
      <c r="AI29" s="70" t="str">
        <f>IF(AND('Mapa final'!$Y$31="Media",'Mapa final'!$AA$31="Catastrófico"),CONCATENATE("R4C",'Mapa final'!$O$31),"")</f>
        <v/>
      </c>
      <c r="AJ29" s="70" t="str">
        <f>IF(AND('Mapa final'!$Y$32="Media",'Mapa final'!$AA$32="Catastrófico"),CONCATENATE("R4C",'Mapa final'!$O$32),"")</f>
        <v/>
      </c>
      <c r="AK29" s="70" t="str">
        <f>IF(AND('Mapa final'!$Y$33="Media",'Mapa final'!$AA$33="Catastrófico"),CONCATENATE("R4C",'Mapa final'!$O$33),"")</f>
        <v/>
      </c>
      <c r="AL29" s="70" t="str">
        <f>IF(AND('Mapa final'!$Y$34="Media",'Mapa final'!$AA$34="Catastrófico"),CONCATENATE("R4C",'Mapa final'!$O$34),"")</f>
        <v/>
      </c>
      <c r="AM29" s="71" t="str">
        <f>IF(AND('Mapa final'!$Y$35="Media",'Mapa final'!$AA$35="Catastrófico"),CONCATENATE("R4C",'Mapa final'!$O$35),"")</f>
        <v/>
      </c>
      <c r="AN29" s="97"/>
      <c r="AO29" s="492"/>
      <c r="AP29" s="493"/>
      <c r="AQ29" s="493"/>
      <c r="AR29" s="493"/>
      <c r="AS29" s="493"/>
      <c r="AT29" s="494"/>
      <c r="AU29" s="97"/>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c r="BT29" s="97"/>
      <c r="BU29" s="97"/>
      <c r="BV29" s="97"/>
      <c r="BW29" s="97"/>
      <c r="BX29" s="97"/>
    </row>
    <row r="30" spans="1:76" ht="15" customHeight="1">
      <c r="A30" s="97"/>
      <c r="B30" s="411"/>
      <c r="C30" s="411"/>
      <c r="D30" s="412"/>
      <c r="E30" s="452"/>
      <c r="F30" s="453"/>
      <c r="G30" s="453"/>
      <c r="H30" s="453"/>
      <c r="I30" s="454"/>
      <c r="J30" s="81" t="str">
        <f ca="1">IF(AND('Mapa final'!$Y$36="Media",'Mapa final'!$AA$36="Leve"),CONCATENATE("R5C",'Mapa final'!$O$36),"")</f>
        <v/>
      </c>
      <c r="K30" s="82" t="str">
        <f>IF(AND('Mapa final'!$Y$37="Media",'Mapa final'!$AA$37="Leve"),CONCATENATE("R5C",'Mapa final'!$O$37),"")</f>
        <v/>
      </c>
      <c r="L30" s="82" t="str">
        <f>IF(AND('Mapa final'!$Y$38="Media",'Mapa final'!$AA$38="Leve"),CONCATENATE("R5C",'Mapa final'!$O$38),"")</f>
        <v/>
      </c>
      <c r="M30" s="82" t="str">
        <f>IF(AND('Mapa final'!$Y$39="Media",'Mapa final'!$AA$39="Leve"),CONCATENATE("R5C",'Mapa final'!$O$39),"")</f>
        <v/>
      </c>
      <c r="N30" s="82" t="str">
        <f>IF(AND('Mapa final'!$Y$40="Media",'Mapa final'!$AA$40="Leve"),CONCATENATE("R5C",'Mapa final'!$O$40),"")</f>
        <v/>
      </c>
      <c r="O30" s="83" t="str">
        <f>IF(AND('Mapa final'!$Y$41="Media",'Mapa final'!$AA$41="Leve"),CONCATENATE("R5C",'Mapa final'!$O$41),"")</f>
        <v/>
      </c>
      <c r="P30" s="81" t="str">
        <f ca="1">IF(AND('Mapa final'!$Y$36="Media",'Mapa final'!$AA$36="Menor"),CONCATENATE("R5C",'Mapa final'!$O$36),"")</f>
        <v/>
      </c>
      <c r="Q30" s="82" t="str">
        <f>IF(AND('Mapa final'!$Y$37="Media",'Mapa final'!$AA$37="Menor"),CONCATENATE("R5C",'Mapa final'!$O$37),"")</f>
        <v/>
      </c>
      <c r="R30" s="82" t="str">
        <f>IF(AND('Mapa final'!$Y$38="Media",'Mapa final'!$AA$38="Menor"),CONCATENATE("R5C",'Mapa final'!$O$38),"")</f>
        <v/>
      </c>
      <c r="S30" s="82" t="str">
        <f>IF(AND('Mapa final'!$Y$39="Media",'Mapa final'!$AA$39="Menor"),CONCATENATE("R5C",'Mapa final'!$O$39),"")</f>
        <v/>
      </c>
      <c r="T30" s="82" t="str">
        <f>IF(AND('Mapa final'!$Y$40="Media",'Mapa final'!$AA$40="Menor"),CONCATENATE("R5C",'Mapa final'!$O$40),"")</f>
        <v/>
      </c>
      <c r="U30" s="83" t="str">
        <f>IF(AND('Mapa final'!$Y$41="Media",'Mapa final'!$AA$41="Menor"),CONCATENATE("R5C",'Mapa final'!$O$41),"")</f>
        <v/>
      </c>
      <c r="V30" s="81" t="str">
        <f ca="1">IF(AND('Mapa final'!$Y$36="Media",'Mapa final'!$AA$36="Moderado"),CONCATENATE("R5C",'Mapa final'!$O$36),"")</f>
        <v/>
      </c>
      <c r="W30" s="82" t="str">
        <f>IF(AND('Mapa final'!$Y$37="Media",'Mapa final'!$AA$37="Moderado"),CONCATENATE("R5C",'Mapa final'!$O$37),"")</f>
        <v/>
      </c>
      <c r="X30" s="82" t="str">
        <f>IF(AND('Mapa final'!$Y$38="Media",'Mapa final'!$AA$38="Moderado"),CONCATENATE("R5C",'Mapa final'!$O$38),"")</f>
        <v/>
      </c>
      <c r="Y30" s="82" t="str">
        <f>IF(AND('Mapa final'!$Y$39="Media",'Mapa final'!$AA$39="Moderado"),CONCATENATE("R5C",'Mapa final'!$O$39),"")</f>
        <v/>
      </c>
      <c r="Z30" s="82" t="str">
        <f>IF(AND('Mapa final'!$Y$40="Media",'Mapa final'!$AA$40="Moderado"),CONCATENATE("R5C",'Mapa final'!$O$40),"")</f>
        <v/>
      </c>
      <c r="AA30" s="83" t="str">
        <f>IF(AND('Mapa final'!$Y$41="Media",'Mapa final'!$AA$41="Moderado"),CONCATENATE("R5C",'Mapa final'!$O$41),"")</f>
        <v/>
      </c>
      <c r="AB30" s="66" t="str">
        <f ca="1">IF(AND('Mapa final'!$Y$36="Media",'Mapa final'!$AA$36="Mayor"),CONCATENATE("R5C",'Mapa final'!$O$36),"")</f>
        <v/>
      </c>
      <c r="AC30" s="67" t="str">
        <f>IF(AND('Mapa final'!$Y$37="Media",'Mapa final'!$AA$37="Mayor"),CONCATENATE("R5C",'Mapa final'!$O$37),"")</f>
        <v/>
      </c>
      <c r="AD30" s="67" t="str">
        <f>IF(AND('Mapa final'!$Y$38="Media",'Mapa final'!$AA$38="Mayor"),CONCATENATE("R5C",'Mapa final'!$O$38),"")</f>
        <v/>
      </c>
      <c r="AE30" s="67" t="str">
        <f>IF(AND('Mapa final'!$Y$39="Media",'Mapa final'!$AA$39="Mayor"),CONCATENATE("R5C",'Mapa final'!$O$39),"")</f>
        <v/>
      </c>
      <c r="AF30" s="67" t="str">
        <f>IF(AND('Mapa final'!$Y$40="Media",'Mapa final'!$AA$40="Mayor"),CONCATENATE("R5C",'Mapa final'!$O$40),"")</f>
        <v/>
      </c>
      <c r="AG30" s="68" t="str">
        <f>IF(AND('Mapa final'!$Y$41="Media",'Mapa final'!$AA$41="Mayor"),CONCATENATE("R5C",'Mapa final'!$O$41),"")</f>
        <v/>
      </c>
      <c r="AH30" s="69" t="str">
        <f ca="1">IF(AND('Mapa final'!$Y$36="Media",'Mapa final'!$AA$36="Catastrófico"),CONCATENATE("R5C",'Mapa final'!$O$36),"")</f>
        <v/>
      </c>
      <c r="AI30" s="70" t="str">
        <f>IF(AND('Mapa final'!$Y$37="Media",'Mapa final'!$AA$37="Catastrófico"),CONCATENATE("R5C",'Mapa final'!$O$37),"")</f>
        <v/>
      </c>
      <c r="AJ30" s="70" t="str">
        <f>IF(AND('Mapa final'!$Y$38="Media",'Mapa final'!$AA$38="Catastrófico"),CONCATENATE("R5C",'Mapa final'!$O$38),"")</f>
        <v/>
      </c>
      <c r="AK30" s="70" t="str">
        <f>IF(AND('Mapa final'!$Y$39="Media",'Mapa final'!$AA$39="Catastrófico"),CONCATENATE("R5C",'Mapa final'!$O$39),"")</f>
        <v/>
      </c>
      <c r="AL30" s="70" t="str">
        <f>IF(AND('Mapa final'!$Y$40="Media",'Mapa final'!$AA$40="Catastrófico"),CONCATENATE("R5C",'Mapa final'!$O$40),"")</f>
        <v/>
      </c>
      <c r="AM30" s="71" t="str">
        <f>IF(AND('Mapa final'!$Y$41="Media",'Mapa final'!$AA$41="Catastrófico"),CONCATENATE("R5C",'Mapa final'!$O$41),"")</f>
        <v/>
      </c>
      <c r="AN30" s="97"/>
      <c r="AO30" s="492"/>
      <c r="AP30" s="493"/>
      <c r="AQ30" s="493"/>
      <c r="AR30" s="493"/>
      <c r="AS30" s="493"/>
      <c r="AT30" s="494"/>
      <c r="AU30" s="97"/>
      <c r="AV30" s="97"/>
      <c r="AW30" s="97"/>
      <c r="AX30" s="97"/>
      <c r="AY30" s="97"/>
      <c r="AZ30" s="97"/>
      <c r="BA30" s="97"/>
      <c r="BB30" s="97"/>
      <c r="BC30" s="97"/>
      <c r="BD30" s="97"/>
      <c r="BE30" s="97"/>
      <c r="BF30" s="97"/>
      <c r="BG30" s="97"/>
      <c r="BH30" s="97"/>
      <c r="BI30" s="97"/>
      <c r="BJ30" s="97"/>
      <c r="BK30" s="97"/>
      <c r="BL30" s="97"/>
      <c r="BM30" s="97"/>
      <c r="BN30" s="97"/>
      <c r="BO30" s="97"/>
      <c r="BP30" s="97"/>
      <c r="BQ30" s="97"/>
      <c r="BR30" s="97"/>
      <c r="BS30" s="97"/>
      <c r="BT30" s="97"/>
      <c r="BU30" s="97"/>
      <c r="BV30" s="97"/>
      <c r="BW30" s="97"/>
      <c r="BX30" s="97"/>
    </row>
    <row r="31" spans="1:76" ht="15" customHeight="1">
      <c r="A31" s="97"/>
      <c r="B31" s="411"/>
      <c r="C31" s="411"/>
      <c r="D31" s="412"/>
      <c r="E31" s="452"/>
      <c r="F31" s="453"/>
      <c r="G31" s="453"/>
      <c r="H31" s="453"/>
      <c r="I31" s="454"/>
      <c r="J31" s="81" t="str">
        <f ca="1">IF(AND('Mapa final'!$Y$42="Media",'Mapa final'!$AA$42="Leve"),CONCATENATE("R6C",'Mapa final'!$O$42),"")</f>
        <v/>
      </c>
      <c r="K31" s="82" t="str">
        <f>IF(AND('Mapa final'!$Y$43="Media",'Mapa final'!$AA$43="Leve"),CONCATENATE("R6C",'Mapa final'!$O$43),"")</f>
        <v/>
      </c>
      <c r="L31" s="82" t="str">
        <f>IF(AND('Mapa final'!$Y$44="Media",'Mapa final'!$AA$44="Leve"),CONCATENATE("R6C",'Mapa final'!$O$44),"")</f>
        <v/>
      </c>
      <c r="M31" s="82" t="str">
        <f>IF(AND('Mapa final'!$Y$45="Media",'Mapa final'!$AA$45="Leve"),CONCATENATE("R6C",'Mapa final'!$O$45),"")</f>
        <v/>
      </c>
      <c r="N31" s="82" t="str">
        <f>IF(AND('Mapa final'!$Y$46="Media",'Mapa final'!$AA$46="Leve"),CONCATENATE("R6C",'Mapa final'!$O$46),"")</f>
        <v/>
      </c>
      <c r="O31" s="83" t="str">
        <f>IF(AND('Mapa final'!$Y$47="Media",'Mapa final'!$AA$47="Leve"),CONCATENATE("R6C",'Mapa final'!$O$47),"")</f>
        <v/>
      </c>
      <c r="P31" s="81" t="str">
        <f ca="1">IF(AND('Mapa final'!$Y$42="Media",'Mapa final'!$AA$42="Menor"),CONCATENATE("R6C",'Mapa final'!$O$42),"")</f>
        <v/>
      </c>
      <c r="Q31" s="82" t="str">
        <f>IF(AND('Mapa final'!$Y$43="Media",'Mapa final'!$AA$43="Menor"),CONCATENATE("R6C",'Mapa final'!$O$43),"")</f>
        <v/>
      </c>
      <c r="R31" s="82" t="str">
        <f>IF(AND('Mapa final'!$Y$44="Media",'Mapa final'!$AA$44="Menor"),CONCATENATE("R6C",'Mapa final'!$O$44),"")</f>
        <v/>
      </c>
      <c r="S31" s="82" t="str">
        <f>IF(AND('Mapa final'!$Y$45="Media",'Mapa final'!$AA$45="Menor"),CONCATENATE("R6C",'Mapa final'!$O$45),"")</f>
        <v/>
      </c>
      <c r="T31" s="82" t="str">
        <f>IF(AND('Mapa final'!$Y$46="Media",'Mapa final'!$AA$46="Menor"),CONCATENATE("R6C",'Mapa final'!$O$46),"")</f>
        <v/>
      </c>
      <c r="U31" s="83" t="str">
        <f>IF(AND('Mapa final'!$Y$47="Media",'Mapa final'!$AA$47="Menor"),CONCATENATE("R6C",'Mapa final'!$O$47),"")</f>
        <v/>
      </c>
      <c r="V31" s="81" t="str">
        <f ca="1">IF(AND('Mapa final'!$Y$42="Media",'Mapa final'!$AA$42="Moderado"),CONCATENATE("R6C",'Mapa final'!$O$42),"")</f>
        <v/>
      </c>
      <c r="W31" s="82" t="str">
        <f>IF(AND('Mapa final'!$Y$43="Media",'Mapa final'!$AA$43="Moderado"),CONCATENATE("R6C",'Mapa final'!$O$43),"")</f>
        <v/>
      </c>
      <c r="X31" s="82" t="str">
        <f>IF(AND('Mapa final'!$Y$44="Media",'Mapa final'!$AA$44="Moderado"),CONCATENATE("R6C",'Mapa final'!$O$44),"")</f>
        <v/>
      </c>
      <c r="Y31" s="82" t="str">
        <f>IF(AND('Mapa final'!$Y$45="Media",'Mapa final'!$AA$45="Moderado"),CONCATENATE("R6C",'Mapa final'!$O$45),"")</f>
        <v/>
      </c>
      <c r="Z31" s="82" t="str">
        <f>IF(AND('Mapa final'!$Y$46="Media",'Mapa final'!$AA$46="Moderado"),CONCATENATE("R6C",'Mapa final'!$O$46),"")</f>
        <v/>
      </c>
      <c r="AA31" s="83" t="str">
        <f>IF(AND('Mapa final'!$Y$47="Media",'Mapa final'!$AA$47="Moderado"),CONCATENATE("R6C",'Mapa final'!$O$47),"")</f>
        <v/>
      </c>
      <c r="AB31" s="66" t="str">
        <f ca="1">IF(AND('Mapa final'!$Y$42="Media",'Mapa final'!$AA$42="Mayor"),CONCATENATE("R6C",'Mapa final'!$O$42),"")</f>
        <v>R6C1</v>
      </c>
      <c r="AC31" s="67" t="str">
        <f>IF(AND('Mapa final'!$Y$43="Media",'Mapa final'!$AA$43="Mayor"),CONCATENATE("R6C",'Mapa final'!$O$43),"")</f>
        <v/>
      </c>
      <c r="AD31" s="67" t="str">
        <f>IF(AND('Mapa final'!$Y$44="Media",'Mapa final'!$AA$44="Mayor"),CONCATENATE("R6C",'Mapa final'!$O$44),"")</f>
        <v/>
      </c>
      <c r="AE31" s="67" t="str">
        <f>IF(AND('Mapa final'!$Y$45="Media",'Mapa final'!$AA$45="Mayor"),CONCATENATE("R6C",'Mapa final'!$O$45),"")</f>
        <v/>
      </c>
      <c r="AF31" s="67" t="str">
        <f>IF(AND('Mapa final'!$Y$46="Media",'Mapa final'!$AA$46="Mayor"),CONCATENATE("R6C",'Mapa final'!$O$46),"")</f>
        <v/>
      </c>
      <c r="AG31" s="68" t="str">
        <f>IF(AND('Mapa final'!$Y$47="Media",'Mapa final'!$AA$47="Mayor"),CONCATENATE("R6C",'Mapa final'!$O$47),"")</f>
        <v/>
      </c>
      <c r="AH31" s="69" t="str">
        <f ca="1">IF(AND('Mapa final'!$Y$42="Media",'Mapa final'!$AA$42="Catastrófico"),CONCATENATE("R6C",'Mapa final'!$O$42),"")</f>
        <v/>
      </c>
      <c r="AI31" s="70" t="str">
        <f>IF(AND('Mapa final'!$Y$43="Media",'Mapa final'!$AA$43="Catastrófico"),CONCATENATE("R6C",'Mapa final'!$O$43),"")</f>
        <v/>
      </c>
      <c r="AJ31" s="70" t="str">
        <f>IF(AND('Mapa final'!$Y$44="Media",'Mapa final'!$AA$44="Catastrófico"),CONCATENATE("R6C",'Mapa final'!$O$44),"")</f>
        <v/>
      </c>
      <c r="AK31" s="70" t="str">
        <f>IF(AND('Mapa final'!$Y$45="Media",'Mapa final'!$AA$45="Catastrófico"),CONCATENATE("R6C",'Mapa final'!$O$45),"")</f>
        <v/>
      </c>
      <c r="AL31" s="70" t="str">
        <f>IF(AND('Mapa final'!$Y$46="Media",'Mapa final'!$AA$46="Catastrófico"),CONCATENATE("R6C",'Mapa final'!$O$46),"")</f>
        <v/>
      </c>
      <c r="AM31" s="71" t="str">
        <f>IF(AND('Mapa final'!$Y$47="Media",'Mapa final'!$AA$47="Catastrófico"),CONCATENATE("R6C",'Mapa final'!$O$47),"")</f>
        <v/>
      </c>
      <c r="AN31" s="97"/>
      <c r="AO31" s="492"/>
      <c r="AP31" s="493"/>
      <c r="AQ31" s="493"/>
      <c r="AR31" s="493"/>
      <c r="AS31" s="493"/>
      <c r="AT31" s="494"/>
      <c r="AU31" s="97"/>
      <c r="AV31" s="97"/>
      <c r="AW31" s="97"/>
      <c r="AX31" s="97"/>
      <c r="AY31" s="97"/>
      <c r="AZ31" s="97"/>
      <c r="BA31" s="97"/>
      <c r="BB31" s="97"/>
      <c r="BC31" s="97"/>
      <c r="BD31" s="97"/>
      <c r="BE31" s="97"/>
      <c r="BF31" s="97"/>
      <c r="BG31" s="97"/>
      <c r="BH31" s="97"/>
      <c r="BI31" s="97"/>
      <c r="BJ31" s="97"/>
      <c r="BK31" s="97"/>
      <c r="BL31" s="97"/>
      <c r="BM31" s="97"/>
      <c r="BN31" s="97"/>
      <c r="BO31" s="97"/>
      <c r="BP31" s="97"/>
      <c r="BQ31" s="97"/>
      <c r="BR31" s="97"/>
      <c r="BS31" s="97"/>
      <c r="BT31" s="97"/>
      <c r="BU31" s="97"/>
      <c r="BV31" s="97"/>
      <c r="BW31" s="97"/>
      <c r="BX31" s="97"/>
    </row>
    <row r="32" spans="1:76" ht="15" customHeight="1">
      <c r="A32" s="97"/>
      <c r="B32" s="411"/>
      <c r="C32" s="411"/>
      <c r="D32" s="412"/>
      <c r="E32" s="452"/>
      <c r="F32" s="453"/>
      <c r="G32" s="453"/>
      <c r="H32" s="453"/>
      <c r="I32" s="454"/>
      <c r="J32" s="81" t="str">
        <f ca="1">IF(AND('Mapa final'!$Y$48="Media",'Mapa final'!$AA$48="Leve"),CONCATENATE("R7C",'Mapa final'!$O$48),"")</f>
        <v/>
      </c>
      <c r="K32" s="82" t="str">
        <f>IF(AND('Mapa final'!$Y$49="Media",'Mapa final'!$AA$49="Leve"),CONCATENATE("R7C",'Mapa final'!$O$49),"")</f>
        <v/>
      </c>
      <c r="L32" s="82" t="str">
        <f>IF(AND('Mapa final'!$Y$50="Media",'Mapa final'!$AA$50="Leve"),CONCATENATE("R7C",'Mapa final'!$O$50),"")</f>
        <v/>
      </c>
      <c r="M32" s="82" t="str">
        <f>IF(AND('Mapa final'!$Y$51="Media",'Mapa final'!$AA$51="Leve"),CONCATENATE("R7C",'Mapa final'!$O$51),"")</f>
        <v/>
      </c>
      <c r="N32" s="82" t="str">
        <f>IF(AND('Mapa final'!$Y$52="Media",'Mapa final'!$AA$52="Leve"),CONCATENATE("R7C",'Mapa final'!$O$52),"")</f>
        <v/>
      </c>
      <c r="O32" s="83" t="str">
        <f>IF(AND('Mapa final'!$Y$53="Media",'Mapa final'!$AA$53="Leve"),CONCATENATE("R7C",'Mapa final'!$O$53),"")</f>
        <v/>
      </c>
      <c r="P32" s="81" t="str">
        <f ca="1">IF(AND('Mapa final'!$Y$48="Media",'Mapa final'!$AA$48="Menor"),CONCATENATE("R7C",'Mapa final'!$O$48),"")</f>
        <v/>
      </c>
      <c r="Q32" s="82" t="str">
        <f>IF(AND('Mapa final'!$Y$49="Media",'Mapa final'!$AA$49="Menor"),CONCATENATE("R7C",'Mapa final'!$O$49),"")</f>
        <v/>
      </c>
      <c r="R32" s="82" t="str">
        <f>IF(AND('Mapa final'!$Y$50="Media",'Mapa final'!$AA$50="Menor"),CONCATENATE("R7C",'Mapa final'!$O$50),"")</f>
        <v/>
      </c>
      <c r="S32" s="82" t="str">
        <f>IF(AND('Mapa final'!$Y$51="Media",'Mapa final'!$AA$51="Menor"),CONCATENATE("R7C",'Mapa final'!$O$51),"")</f>
        <v/>
      </c>
      <c r="T32" s="82" t="str">
        <f>IF(AND('Mapa final'!$Y$52="Media",'Mapa final'!$AA$52="Menor"),CONCATENATE("R7C",'Mapa final'!$O$52),"")</f>
        <v/>
      </c>
      <c r="U32" s="83" t="str">
        <f>IF(AND('Mapa final'!$Y$53="Media",'Mapa final'!$AA$53="Menor"),CONCATENATE("R7C",'Mapa final'!$O$53),"")</f>
        <v/>
      </c>
      <c r="V32" s="81" t="str">
        <f ca="1">IF(AND('Mapa final'!$Y$48="Media",'Mapa final'!$AA$48="Moderado"),CONCATENATE("R7C",'Mapa final'!$O$48),"")</f>
        <v/>
      </c>
      <c r="W32" s="82" t="str">
        <f>IF(AND('Mapa final'!$Y$49="Media",'Mapa final'!$AA$49="Moderado"),CONCATENATE("R7C",'Mapa final'!$O$49),"")</f>
        <v/>
      </c>
      <c r="X32" s="82" t="str">
        <f>IF(AND('Mapa final'!$Y$50="Media",'Mapa final'!$AA$50="Moderado"),CONCATENATE("R7C",'Mapa final'!$O$50),"")</f>
        <v/>
      </c>
      <c r="Y32" s="82" t="str">
        <f>IF(AND('Mapa final'!$Y$51="Media",'Mapa final'!$AA$51="Moderado"),CONCATENATE("R7C",'Mapa final'!$O$51),"")</f>
        <v/>
      </c>
      <c r="Z32" s="82" t="str">
        <f>IF(AND('Mapa final'!$Y$52="Media",'Mapa final'!$AA$52="Moderado"),CONCATENATE("R7C",'Mapa final'!$O$52),"")</f>
        <v/>
      </c>
      <c r="AA32" s="83" t="str">
        <f>IF(AND('Mapa final'!$Y$53="Media",'Mapa final'!$AA$53="Moderado"),CONCATENATE("R7C",'Mapa final'!$O$53),"")</f>
        <v/>
      </c>
      <c r="AB32" s="66" t="str">
        <f ca="1">IF(AND('Mapa final'!$Y$48="Media",'Mapa final'!$AA$48="Mayor"),CONCATENATE("R7C",'Mapa final'!$O$48),"")</f>
        <v/>
      </c>
      <c r="AC32" s="67" t="str">
        <f>IF(AND('Mapa final'!$Y$49="Media",'Mapa final'!$AA$49="Mayor"),CONCATENATE("R7C",'Mapa final'!$O$49),"")</f>
        <v/>
      </c>
      <c r="AD32" s="67" t="str">
        <f>IF(AND('Mapa final'!$Y$50="Media",'Mapa final'!$AA$50="Mayor"),CONCATENATE("R7C",'Mapa final'!$O$50),"")</f>
        <v/>
      </c>
      <c r="AE32" s="67" t="str">
        <f>IF(AND('Mapa final'!$Y$51="Media",'Mapa final'!$AA$51="Mayor"),CONCATENATE("R7C",'Mapa final'!$O$51),"")</f>
        <v/>
      </c>
      <c r="AF32" s="67" t="str">
        <f>IF(AND('Mapa final'!$Y$52="Media",'Mapa final'!$AA$52="Mayor"),CONCATENATE("R7C",'Mapa final'!$O$52),"")</f>
        <v/>
      </c>
      <c r="AG32" s="68" t="str">
        <f>IF(AND('Mapa final'!$Y$53="Media",'Mapa final'!$AA$53="Mayor"),CONCATENATE("R7C",'Mapa final'!$O$53),"")</f>
        <v/>
      </c>
      <c r="AH32" s="69" t="str">
        <f ca="1">IF(AND('Mapa final'!$Y$48="Media",'Mapa final'!$AA$48="Catastrófico"),CONCATENATE("R7C",'Mapa final'!$O$48),"")</f>
        <v/>
      </c>
      <c r="AI32" s="70" t="str">
        <f>IF(AND('Mapa final'!$Y$49="Media",'Mapa final'!$AA$49="Catastrófico"),CONCATENATE("R7C",'Mapa final'!$O$49),"")</f>
        <v/>
      </c>
      <c r="AJ32" s="70" t="str">
        <f>IF(AND('Mapa final'!$Y$50="Media",'Mapa final'!$AA$50="Catastrófico"),CONCATENATE("R7C",'Mapa final'!$O$50),"")</f>
        <v/>
      </c>
      <c r="AK32" s="70" t="str">
        <f>IF(AND('Mapa final'!$Y$51="Media",'Mapa final'!$AA$51="Catastrófico"),CONCATENATE("R7C",'Mapa final'!$O$51),"")</f>
        <v/>
      </c>
      <c r="AL32" s="70" t="str">
        <f>IF(AND('Mapa final'!$Y$52="Media",'Mapa final'!$AA$52="Catastrófico"),CONCATENATE("R7C",'Mapa final'!$O$52),"")</f>
        <v/>
      </c>
      <c r="AM32" s="71" t="str">
        <f>IF(AND('Mapa final'!$Y$53="Media",'Mapa final'!$AA$53="Catastrófico"),CONCATENATE("R7C",'Mapa final'!$O$53),"")</f>
        <v/>
      </c>
      <c r="AN32" s="97"/>
      <c r="AO32" s="492"/>
      <c r="AP32" s="493"/>
      <c r="AQ32" s="493"/>
      <c r="AR32" s="493"/>
      <c r="AS32" s="493"/>
      <c r="AT32" s="494"/>
      <c r="AU32" s="97"/>
      <c r="AV32" s="97"/>
      <c r="AW32" s="97"/>
      <c r="AX32" s="97"/>
      <c r="AY32" s="97"/>
      <c r="AZ32" s="97"/>
      <c r="BA32" s="97"/>
      <c r="BB32" s="97"/>
      <c r="BC32" s="97"/>
      <c r="BD32" s="97"/>
      <c r="BE32" s="97"/>
      <c r="BF32" s="97"/>
      <c r="BG32" s="97"/>
      <c r="BH32" s="97"/>
      <c r="BI32" s="97"/>
      <c r="BJ32" s="97"/>
      <c r="BK32" s="97"/>
      <c r="BL32" s="97"/>
      <c r="BM32" s="97"/>
      <c r="BN32" s="97"/>
      <c r="BO32" s="97"/>
      <c r="BP32" s="97"/>
      <c r="BQ32" s="97"/>
      <c r="BR32" s="97"/>
      <c r="BS32" s="97"/>
      <c r="BT32" s="97"/>
      <c r="BU32" s="97"/>
      <c r="BV32" s="97"/>
      <c r="BW32" s="97"/>
      <c r="BX32" s="97"/>
    </row>
    <row r="33" spans="1:80" ht="15" customHeight="1">
      <c r="A33" s="97"/>
      <c r="B33" s="411"/>
      <c r="C33" s="411"/>
      <c r="D33" s="412"/>
      <c r="E33" s="452"/>
      <c r="F33" s="453"/>
      <c r="G33" s="453"/>
      <c r="H33" s="453"/>
      <c r="I33" s="454"/>
      <c r="J33" s="81" t="str">
        <f>IF(AND('Mapa final'!$Y$54="Media",'Mapa final'!$AA$54="Leve"),CONCATENATE("R8C",'Mapa final'!$O$54),"")</f>
        <v/>
      </c>
      <c r="K33" s="82" t="str">
        <f>IF(AND('Mapa final'!$Y$55="Media",'Mapa final'!$AA$55="Leve"),CONCATENATE("R8C",'Mapa final'!$O$55),"")</f>
        <v/>
      </c>
      <c r="L33" s="82" t="str">
        <f>IF(AND('Mapa final'!$Y$56="Media",'Mapa final'!$AA$56="Leve"),CONCATENATE("R8C",'Mapa final'!$O$56),"")</f>
        <v/>
      </c>
      <c r="M33" s="82" t="str">
        <f>IF(AND('Mapa final'!$Y$57="Media",'Mapa final'!$AA$57="Leve"),CONCATENATE("R8C",'Mapa final'!$O$57),"")</f>
        <v/>
      </c>
      <c r="N33" s="82" t="str">
        <f>IF(AND('Mapa final'!$Y$58="Media",'Mapa final'!$AA$58="Leve"),CONCATENATE("R8C",'Mapa final'!$O$58),"")</f>
        <v/>
      </c>
      <c r="O33" s="83" t="str">
        <f>IF(AND('Mapa final'!$Y$59="Media",'Mapa final'!$AA$59="Leve"),CONCATENATE("R8C",'Mapa final'!$O$59),"")</f>
        <v/>
      </c>
      <c r="P33" s="81" t="str">
        <f>IF(AND('Mapa final'!$Y$54="Media",'Mapa final'!$AA$54="Menor"),CONCATENATE("R8C",'Mapa final'!$O$54),"")</f>
        <v/>
      </c>
      <c r="Q33" s="82" t="str">
        <f>IF(AND('Mapa final'!$Y$55="Media",'Mapa final'!$AA$55="Menor"),CONCATENATE("R8C",'Mapa final'!$O$55),"")</f>
        <v/>
      </c>
      <c r="R33" s="82" t="str">
        <f>IF(AND('Mapa final'!$Y$56="Media",'Mapa final'!$AA$56="Menor"),CONCATENATE("R8C",'Mapa final'!$O$56),"")</f>
        <v/>
      </c>
      <c r="S33" s="82" t="str">
        <f>IF(AND('Mapa final'!$Y$57="Media",'Mapa final'!$AA$57="Menor"),CONCATENATE("R8C",'Mapa final'!$O$57),"")</f>
        <v/>
      </c>
      <c r="T33" s="82" t="str">
        <f>IF(AND('Mapa final'!$Y$58="Media",'Mapa final'!$AA$58="Menor"),CONCATENATE("R8C",'Mapa final'!$O$58),"")</f>
        <v/>
      </c>
      <c r="U33" s="83" t="str">
        <f>IF(AND('Mapa final'!$Y$59="Media",'Mapa final'!$AA$59="Menor"),CONCATENATE("R8C",'Mapa final'!$O$59),"")</f>
        <v/>
      </c>
      <c r="V33" s="81" t="str">
        <f>IF(AND('Mapa final'!$Y$54="Media",'Mapa final'!$AA$54="Moderado"),CONCATENATE("R8C",'Mapa final'!$O$54),"")</f>
        <v/>
      </c>
      <c r="W33" s="82" t="str">
        <f>IF(AND('Mapa final'!$Y$55="Media",'Mapa final'!$AA$55="Moderado"),CONCATENATE("R8C",'Mapa final'!$O$55),"")</f>
        <v/>
      </c>
      <c r="X33" s="82" t="str">
        <f>IF(AND('Mapa final'!$Y$56="Media",'Mapa final'!$AA$56="Moderado"),CONCATENATE("R8C",'Mapa final'!$O$56),"")</f>
        <v/>
      </c>
      <c r="Y33" s="82" t="str">
        <f>IF(AND('Mapa final'!$Y$57="Media",'Mapa final'!$AA$57="Moderado"),CONCATENATE("R8C",'Mapa final'!$O$57),"")</f>
        <v/>
      </c>
      <c r="Z33" s="82" t="str">
        <f>IF(AND('Mapa final'!$Y$58="Media",'Mapa final'!$AA$58="Moderado"),CONCATENATE("R8C",'Mapa final'!$O$58),"")</f>
        <v/>
      </c>
      <c r="AA33" s="83" t="str">
        <f>IF(AND('Mapa final'!$Y$59="Media",'Mapa final'!$AA$59="Moderado"),CONCATENATE("R8C",'Mapa final'!$O$59),"")</f>
        <v/>
      </c>
      <c r="AB33" s="66" t="str">
        <f>IF(AND('Mapa final'!$Y$54="Media",'Mapa final'!$AA$54="Mayor"),CONCATENATE("R8C",'Mapa final'!$O$54),"")</f>
        <v/>
      </c>
      <c r="AC33" s="67" t="str">
        <f>IF(AND('Mapa final'!$Y$55="Media",'Mapa final'!$AA$55="Mayor"),CONCATENATE("R8C",'Mapa final'!$O$55),"")</f>
        <v/>
      </c>
      <c r="AD33" s="67" t="str">
        <f>IF(AND('Mapa final'!$Y$56="Media",'Mapa final'!$AA$56="Mayor"),CONCATENATE("R8C",'Mapa final'!$O$56),"")</f>
        <v/>
      </c>
      <c r="AE33" s="67" t="str">
        <f>IF(AND('Mapa final'!$Y$57="Media",'Mapa final'!$AA$57="Mayor"),CONCATENATE("R8C",'Mapa final'!$O$57),"")</f>
        <v/>
      </c>
      <c r="AF33" s="67" t="str">
        <f>IF(AND('Mapa final'!$Y$58="Media",'Mapa final'!$AA$58="Mayor"),CONCATENATE("R8C",'Mapa final'!$O$58),"")</f>
        <v/>
      </c>
      <c r="AG33" s="68" t="str">
        <f>IF(AND('Mapa final'!$Y$59="Media",'Mapa final'!$AA$59="Mayor"),CONCATENATE("R8C",'Mapa final'!$O$59),"")</f>
        <v/>
      </c>
      <c r="AH33" s="69" t="str">
        <f>IF(AND('Mapa final'!$Y$54="Media",'Mapa final'!$AA$54="Catastrófico"),CONCATENATE("R8C",'Mapa final'!$O$54),"")</f>
        <v/>
      </c>
      <c r="AI33" s="70" t="str">
        <f>IF(AND('Mapa final'!$Y$55="Media",'Mapa final'!$AA$55="Catastrófico"),CONCATENATE("R8C",'Mapa final'!$O$55),"")</f>
        <v/>
      </c>
      <c r="AJ33" s="70" t="str">
        <f>IF(AND('Mapa final'!$Y$56="Media",'Mapa final'!$AA$56="Catastrófico"),CONCATENATE("R8C",'Mapa final'!$O$56),"")</f>
        <v/>
      </c>
      <c r="AK33" s="70" t="str">
        <f>IF(AND('Mapa final'!$Y$57="Media",'Mapa final'!$AA$57="Catastrófico"),CONCATENATE("R8C",'Mapa final'!$O$57),"")</f>
        <v/>
      </c>
      <c r="AL33" s="70" t="str">
        <f>IF(AND('Mapa final'!$Y$58="Media",'Mapa final'!$AA$58="Catastrófico"),CONCATENATE("R8C",'Mapa final'!$O$58),"")</f>
        <v/>
      </c>
      <c r="AM33" s="71" t="str">
        <f>IF(AND('Mapa final'!$Y$59="Media",'Mapa final'!$AA$59="Catastrófico"),CONCATENATE("R8C",'Mapa final'!$O$59),"")</f>
        <v/>
      </c>
      <c r="AN33" s="97"/>
      <c r="AO33" s="492"/>
      <c r="AP33" s="493"/>
      <c r="AQ33" s="493"/>
      <c r="AR33" s="493"/>
      <c r="AS33" s="493"/>
      <c r="AT33" s="494"/>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R33" s="97"/>
      <c r="BS33" s="97"/>
      <c r="BT33" s="97"/>
      <c r="BU33" s="97"/>
      <c r="BV33" s="97"/>
      <c r="BW33" s="97"/>
      <c r="BX33" s="97"/>
    </row>
    <row r="34" spans="1:80" ht="15" customHeight="1">
      <c r="A34" s="97"/>
      <c r="B34" s="411"/>
      <c r="C34" s="411"/>
      <c r="D34" s="412"/>
      <c r="E34" s="452"/>
      <c r="F34" s="453"/>
      <c r="G34" s="453"/>
      <c r="H34" s="453"/>
      <c r="I34" s="454"/>
      <c r="J34" s="81" t="str">
        <f>IF(AND('Mapa final'!$Y$60="Media",'Mapa final'!$AA$60="Leve"),CONCATENATE("R9C",'Mapa final'!$O$60),"")</f>
        <v/>
      </c>
      <c r="K34" s="82" t="str">
        <f>IF(AND('Mapa final'!$Y$61="Media",'Mapa final'!$AA$61="Leve"),CONCATENATE("R9C",'Mapa final'!$O$61),"")</f>
        <v/>
      </c>
      <c r="L34" s="82" t="str">
        <f>IF(AND('Mapa final'!$Y$62="Media",'Mapa final'!$AA$62="Leve"),CONCATENATE("R9C",'Mapa final'!$O$62),"")</f>
        <v/>
      </c>
      <c r="M34" s="82" t="str">
        <f>IF(AND('Mapa final'!$Y$63="Media",'Mapa final'!$AA$63="Leve"),CONCATENATE("R9C",'Mapa final'!$O$63),"")</f>
        <v/>
      </c>
      <c r="N34" s="82" t="str">
        <f>IF(AND('Mapa final'!$Y$64="Media",'Mapa final'!$AA$64="Leve"),CONCATENATE("R9C",'Mapa final'!$O$64),"")</f>
        <v/>
      </c>
      <c r="O34" s="83" t="str">
        <f>IF(AND('Mapa final'!$Y$65="Media",'Mapa final'!$AA$65="Leve"),CONCATENATE("R9C",'Mapa final'!$O$65),"")</f>
        <v/>
      </c>
      <c r="P34" s="81" t="str">
        <f>IF(AND('Mapa final'!$Y$60="Media",'Mapa final'!$AA$60="Menor"),CONCATENATE("R9C",'Mapa final'!$O$60),"")</f>
        <v/>
      </c>
      <c r="Q34" s="82" t="str">
        <f>IF(AND('Mapa final'!$Y$61="Media",'Mapa final'!$AA$61="Menor"),CONCATENATE("R9C",'Mapa final'!$O$61),"")</f>
        <v/>
      </c>
      <c r="R34" s="82" t="str">
        <f>IF(AND('Mapa final'!$Y$62="Media",'Mapa final'!$AA$62="Menor"),CONCATENATE("R9C",'Mapa final'!$O$62),"")</f>
        <v/>
      </c>
      <c r="S34" s="82" t="str">
        <f>IF(AND('Mapa final'!$Y$63="Media",'Mapa final'!$AA$63="Menor"),CONCATENATE("R9C",'Mapa final'!$O$63),"")</f>
        <v/>
      </c>
      <c r="T34" s="82" t="str">
        <f>IF(AND('Mapa final'!$Y$64="Media",'Mapa final'!$AA$64="Menor"),CONCATENATE("R9C",'Mapa final'!$O$64),"")</f>
        <v/>
      </c>
      <c r="U34" s="83" t="str">
        <f>IF(AND('Mapa final'!$Y$65="Media",'Mapa final'!$AA$65="Menor"),CONCATENATE("R9C",'Mapa final'!$O$65),"")</f>
        <v/>
      </c>
      <c r="V34" s="81" t="str">
        <f>IF(AND('Mapa final'!$Y$60="Media",'Mapa final'!$AA$60="Moderado"),CONCATENATE("R9C",'Mapa final'!$O$60),"")</f>
        <v/>
      </c>
      <c r="W34" s="82" t="str">
        <f>IF(AND('Mapa final'!$Y$61="Media",'Mapa final'!$AA$61="Moderado"),CONCATENATE("R9C",'Mapa final'!$O$61),"")</f>
        <v/>
      </c>
      <c r="X34" s="82" t="str">
        <f>IF(AND('Mapa final'!$Y$62="Media",'Mapa final'!$AA$62="Moderado"),CONCATENATE("R9C",'Mapa final'!$O$62),"")</f>
        <v/>
      </c>
      <c r="Y34" s="82" t="str">
        <f>IF(AND('Mapa final'!$Y$63="Media",'Mapa final'!$AA$63="Moderado"),CONCATENATE("R9C",'Mapa final'!$O$63),"")</f>
        <v/>
      </c>
      <c r="Z34" s="82" t="str">
        <f>IF(AND('Mapa final'!$Y$64="Media",'Mapa final'!$AA$64="Moderado"),CONCATENATE("R9C",'Mapa final'!$O$64),"")</f>
        <v/>
      </c>
      <c r="AA34" s="83" t="str">
        <f>IF(AND('Mapa final'!$Y$65="Media",'Mapa final'!$AA$65="Moderado"),CONCATENATE("R9C",'Mapa final'!$O$65),"")</f>
        <v/>
      </c>
      <c r="AB34" s="66" t="str">
        <f>IF(AND('Mapa final'!$Y$60="Media",'Mapa final'!$AA$60="Mayor"),CONCATENATE("R9C",'Mapa final'!$O$60),"")</f>
        <v/>
      </c>
      <c r="AC34" s="67" t="str">
        <f>IF(AND('Mapa final'!$Y$61="Media",'Mapa final'!$AA$61="Mayor"),CONCATENATE("R9C",'Mapa final'!$O$61),"")</f>
        <v/>
      </c>
      <c r="AD34" s="67" t="str">
        <f>IF(AND('Mapa final'!$Y$62="Media",'Mapa final'!$AA$62="Mayor"),CONCATENATE("R9C",'Mapa final'!$O$62),"")</f>
        <v/>
      </c>
      <c r="AE34" s="67" t="str">
        <f>IF(AND('Mapa final'!$Y$63="Media",'Mapa final'!$AA$63="Mayor"),CONCATENATE("R9C",'Mapa final'!$O$63),"")</f>
        <v/>
      </c>
      <c r="AF34" s="67" t="str">
        <f>IF(AND('Mapa final'!$Y$64="Media",'Mapa final'!$AA$64="Mayor"),CONCATENATE("R9C",'Mapa final'!$O$64),"")</f>
        <v/>
      </c>
      <c r="AG34" s="68" t="str">
        <f>IF(AND('Mapa final'!$Y$65="Media",'Mapa final'!$AA$65="Mayor"),CONCATENATE("R9C",'Mapa final'!$O$65),"")</f>
        <v/>
      </c>
      <c r="AH34" s="69" t="str">
        <f>IF(AND('Mapa final'!$Y$60="Media",'Mapa final'!$AA$60="Catastrófico"),CONCATENATE("R9C",'Mapa final'!$O$60),"")</f>
        <v/>
      </c>
      <c r="AI34" s="70" t="str">
        <f>IF(AND('Mapa final'!$Y$61="Media",'Mapa final'!$AA$61="Catastrófico"),CONCATENATE("R9C",'Mapa final'!$O$61),"")</f>
        <v/>
      </c>
      <c r="AJ34" s="70" t="str">
        <f>IF(AND('Mapa final'!$Y$62="Media",'Mapa final'!$AA$62="Catastrófico"),CONCATENATE("R9C",'Mapa final'!$O$62),"")</f>
        <v/>
      </c>
      <c r="AK34" s="70" t="str">
        <f>IF(AND('Mapa final'!$Y$63="Media",'Mapa final'!$AA$63="Catastrófico"),CONCATENATE("R9C",'Mapa final'!$O$63),"")</f>
        <v/>
      </c>
      <c r="AL34" s="70" t="str">
        <f>IF(AND('Mapa final'!$Y$64="Media",'Mapa final'!$AA$64="Catastrófico"),CONCATENATE("R9C",'Mapa final'!$O$64),"")</f>
        <v/>
      </c>
      <c r="AM34" s="71" t="str">
        <f>IF(AND('Mapa final'!$Y$65="Media",'Mapa final'!$AA$65="Catastrófico"),CONCATENATE("R9C",'Mapa final'!$O$65),"")</f>
        <v/>
      </c>
      <c r="AN34" s="97"/>
      <c r="AO34" s="492"/>
      <c r="AP34" s="493"/>
      <c r="AQ34" s="493"/>
      <c r="AR34" s="493"/>
      <c r="AS34" s="493"/>
      <c r="AT34" s="494"/>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row>
    <row r="35" spans="1:80" ht="15.75" customHeight="1" thickBot="1">
      <c r="A35" s="97"/>
      <c r="B35" s="411"/>
      <c r="C35" s="411"/>
      <c r="D35" s="412"/>
      <c r="E35" s="455"/>
      <c r="F35" s="456"/>
      <c r="G35" s="456"/>
      <c r="H35" s="456"/>
      <c r="I35" s="457"/>
      <c r="J35" s="81" t="str">
        <f>IF(AND('Mapa final'!$Y$66="Media",'Mapa final'!$AA$66="Leve"),CONCATENATE("R10C",'Mapa final'!$O$66),"")</f>
        <v/>
      </c>
      <c r="K35" s="82" t="str">
        <f>IF(AND('Mapa final'!$Y$67="Media",'Mapa final'!$AA$67="Leve"),CONCATENATE("R10C",'Mapa final'!$O$67),"")</f>
        <v/>
      </c>
      <c r="L35" s="82" t="str">
        <f>IF(AND('Mapa final'!$Y$68="Media",'Mapa final'!$AA$68="Leve"),CONCATENATE("R10C",'Mapa final'!$O$68),"")</f>
        <v/>
      </c>
      <c r="M35" s="82" t="str">
        <f>IF(AND('Mapa final'!$Y$69="Media",'Mapa final'!$AA$69="Leve"),CONCATENATE("R10C",'Mapa final'!$O$69),"")</f>
        <v/>
      </c>
      <c r="N35" s="82" t="str">
        <f>IF(AND('Mapa final'!$Y$70="Media",'Mapa final'!$AA$70="Leve"),CONCATENATE("R10C",'Mapa final'!$O$70),"")</f>
        <v/>
      </c>
      <c r="O35" s="83" t="str">
        <f>IF(AND('Mapa final'!$Y$71="Media",'Mapa final'!$AA$71="Leve"),CONCATENATE("R10C",'Mapa final'!$O$71),"")</f>
        <v/>
      </c>
      <c r="P35" s="81" t="str">
        <f>IF(AND('Mapa final'!$Y$66="Media",'Mapa final'!$AA$66="Menor"),CONCATENATE("R10C",'Mapa final'!$O$66),"")</f>
        <v/>
      </c>
      <c r="Q35" s="82" t="str">
        <f>IF(AND('Mapa final'!$Y$67="Media",'Mapa final'!$AA$67="Menor"),CONCATENATE("R10C",'Mapa final'!$O$67),"")</f>
        <v/>
      </c>
      <c r="R35" s="82" t="str">
        <f>IF(AND('Mapa final'!$Y$68="Media",'Mapa final'!$AA$68="Menor"),CONCATENATE("R10C",'Mapa final'!$O$68),"")</f>
        <v/>
      </c>
      <c r="S35" s="82" t="str">
        <f>IF(AND('Mapa final'!$Y$69="Media",'Mapa final'!$AA$69="Menor"),CONCATENATE("R10C",'Mapa final'!$O$69),"")</f>
        <v/>
      </c>
      <c r="T35" s="82" t="str">
        <f>IF(AND('Mapa final'!$Y$70="Media",'Mapa final'!$AA$70="Menor"),CONCATENATE("R10C",'Mapa final'!$O$70),"")</f>
        <v/>
      </c>
      <c r="U35" s="83" t="str">
        <f>IF(AND('Mapa final'!$Y$71="Media",'Mapa final'!$AA$71="Menor"),CONCATENATE("R10C",'Mapa final'!$O$71),"")</f>
        <v/>
      </c>
      <c r="V35" s="81" t="str">
        <f>IF(AND('Mapa final'!$Y$66="Media",'Mapa final'!$AA$66="Moderado"),CONCATENATE("R10C",'Mapa final'!$O$66),"")</f>
        <v/>
      </c>
      <c r="W35" s="82" t="str">
        <f>IF(AND('Mapa final'!$Y$67="Media",'Mapa final'!$AA$67="Moderado"),CONCATENATE("R10C",'Mapa final'!$O$67),"")</f>
        <v/>
      </c>
      <c r="X35" s="82" t="str">
        <f>IF(AND('Mapa final'!$Y$68="Media",'Mapa final'!$AA$68="Moderado"),CONCATENATE("R10C",'Mapa final'!$O$68),"")</f>
        <v/>
      </c>
      <c r="Y35" s="82" t="str">
        <f>IF(AND('Mapa final'!$Y$69="Media",'Mapa final'!$AA$69="Moderado"),CONCATENATE("R10C",'Mapa final'!$O$69),"")</f>
        <v/>
      </c>
      <c r="Z35" s="82" t="str">
        <f>IF(AND('Mapa final'!$Y$70="Media",'Mapa final'!$AA$70="Moderado"),CONCATENATE("R10C",'Mapa final'!$O$70),"")</f>
        <v/>
      </c>
      <c r="AA35" s="83" t="str">
        <f>IF(AND('Mapa final'!$Y$71="Media",'Mapa final'!$AA$71="Moderado"),CONCATENATE("R10C",'Mapa final'!$O$71),"")</f>
        <v/>
      </c>
      <c r="AB35" s="72" t="str">
        <f>IF(AND('Mapa final'!$Y$66="Media",'Mapa final'!$AA$66="Mayor"),CONCATENATE("R10C",'Mapa final'!$O$66),"")</f>
        <v/>
      </c>
      <c r="AC35" s="73" t="str">
        <f>IF(AND('Mapa final'!$Y$67="Media",'Mapa final'!$AA$67="Mayor"),CONCATENATE("R10C",'Mapa final'!$O$67),"")</f>
        <v/>
      </c>
      <c r="AD35" s="73" t="str">
        <f>IF(AND('Mapa final'!$Y$68="Media",'Mapa final'!$AA$68="Mayor"),CONCATENATE("R10C",'Mapa final'!$O$68),"")</f>
        <v/>
      </c>
      <c r="AE35" s="73" t="str">
        <f>IF(AND('Mapa final'!$Y$69="Media",'Mapa final'!$AA$69="Mayor"),CONCATENATE("R10C",'Mapa final'!$O$69),"")</f>
        <v/>
      </c>
      <c r="AF35" s="73" t="str">
        <f>IF(AND('Mapa final'!$Y$70="Media",'Mapa final'!$AA$70="Mayor"),CONCATENATE("R10C",'Mapa final'!$O$70),"")</f>
        <v/>
      </c>
      <c r="AG35" s="74" t="str">
        <f>IF(AND('Mapa final'!$Y$71="Media",'Mapa final'!$AA$71="Mayor"),CONCATENATE("R10C",'Mapa final'!$O$71),"")</f>
        <v/>
      </c>
      <c r="AH35" s="75" t="str">
        <f>IF(AND('Mapa final'!$Y$66="Media",'Mapa final'!$AA$66="Catastrófico"),CONCATENATE("R10C",'Mapa final'!$O$66),"")</f>
        <v/>
      </c>
      <c r="AI35" s="76" t="str">
        <f>IF(AND('Mapa final'!$Y$67="Media",'Mapa final'!$AA$67="Catastrófico"),CONCATENATE("R10C",'Mapa final'!$O$67),"")</f>
        <v/>
      </c>
      <c r="AJ35" s="76" t="str">
        <f>IF(AND('Mapa final'!$Y$68="Media",'Mapa final'!$AA$68="Catastrófico"),CONCATENATE("R10C",'Mapa final'!$O$68),"")</f>
        <v/>
      </c>
      <c r="AK35" s="76" t="str">
        <f>IF(AND('Mapa final'!$Y$69="Media",'Mapa final'!$AA$69="Catastrófico"),CONCATENATE("R10C",'Mapa final'!$O$69),"")</f>
        <v/>
      </c>
      <c r="AL35" s="76" t="str">
        <f>IF(AND('Mapa final'!$Y$70="Media",'Mapa final'!$AA$70="Catastrófico"),CONCATENATE("R10C",'Mapa final'!$O$70),"")</f>
        <v/>
      </c>
      <c r="AM35" s="77" t="str">
        <f>IF(AND('Mapa final'!$Y$71="Media",'Mapa final'!$AA$71="Catastrófico"),CONCATENATE("R10C",'Mapa final'!$O$71),"")</f>
        <v/>
      </c>
      <c r="AN35" s="97"/>
      <c r="AO35" s="495"/>
      <c r="AP35" s="496"/>
      <c r="AQ35" s="496"/>
      <c r="AR35" s="496"/>
      <c r="AS35" s="496"/>
      <c r="AT35" s="497"/>
      <c r="AU35" s="97"/>
      <c r="AV35" s="97"/>
      <c r="AW35" s="97"/>
      <c r="AX35" s="97"/>
      <c r="AY35" s="97"/>
      <c r="AZ35" s="97"/>
      <c r="BA35" s="97"/>
      <c r="BB35" s="97"/>
      <c r="BC35" s="97"/>
      <c r="BD35" s="97"/>
      <c r="BE35" s="97"/>
      <c r="BF35" s="97"/>
      <c r="BG35" s="97"/>
      <c r="BH35" s="97"/>
      <c r="BI35" s="97"/>
      <c r="BJ35" s="97"/>
      <c r="BK35" s="97"/>
      <c r="BL35" s="97"/>
      <c r="BM35" s="97"/>
      <c r="BN35" s="97"/>
      <c r="BO35" s="97"/>
      <c r="BP35" s="97"/>
      <c r="BQ35" s="97"/>
      <c r="BR35" s="97"/>
      <c r="BS35" s="97"/>
      <c r="BT35" s="97"/>
      <c r="BU35" s="97"/>
      <c r="BV35" s="97"/>
      <c r="BW35" s="97"/>
      <c r="BX35" s="97"/>
    </row>
    <row r="36" spans="1:80" ht="15" customHeight="1">
      <c r="A36" s="97"/>
      <c r="B36" s="411"/>
      <c r="C36" s="411"/>
      <c r="D36" s="412"/>
      <c r="E36" s="449" t="s">
        <v>114</v>
      </c>
      <c r="F36" s="450"/>
      <c r="G36" s="450"/>
      <c r="H36" s="450"/>
      <c r="I36" s="450"/>
      <c r="J36" s="87" t="str">
        <f>IF(AND('Mapa final'!$Y$12="Baja",'Mapa final'!$AA$12="Leve"),CONCATENATE("R1C",'Mapa final'!$O$12),"")</f>
        <v/>
      </c>
      <c r="K36" s="88" t="str">
        <f>IF(AND('Mapa final'!$Y$13="Baja",'Mapa final'!$AA$13="Leve"),CONCATENATE("R1C",'Mapa final'!$O$13),"")</f>
        <v>R1C2</v>
      </c>
      <c r="L36" s="88" t="str">
        <f>IF(AND('Mapa final'!$Y$14="Baja",'Mapa final'!$AA$14="Leve"),CONCATENATE("R1C",'Mapa final'!$O$14),"")</f>
        <v/>
      </c>
      <c r="M36" s="88" t="str">
        <f>IF(AND('Mapa final'!$Y$15="Baja",'Mapa final'!$AA$15="Leve"),CONCATENATE("R1C",'Mapa final'!$O$15),"")</f>
        <v/>
      </c>
      <c r="N36" s="88" t="str">
        <f>IF(AND('Mapa final'!$Y$16="Baja",'Mapa final'!$AA$16="Leve"),CONCATENATE("R1C",'Mapa final'!$O$16),"")</f>
        <v/>
      </c>
      <c r="O36" s="89" t="str">
        <f>IF(AND('Mapa final'!$Y$17="Baja",'Mapa final'!$AA$17="Leve"),CONCATENATE("R1C",'Mapa final'!$O$17),"")</f>
        <v/>
      </c>
      <c r="P36" s="78" t="str">
        <f>IF(AND('Mapa final'!$Y$12="Baja",'Mapa final'!$AA$12="Menor"),CONCATENATE("R1C",'Mapa final'!$O$12),"")</f>
        <v/>
      </c>
      <c r="Q36" s="79" t="str">
        <f>IF(AND('Mapa final'!$Y$13="Baja",'Mapa final'!$AA$13="Menor"),CONCATENATE("R1C",'Mapa final'!$O$13),"")</f>
        <v/>
      </c>
      <c r="R36" s="79" t="str">
        <f>IF(AND('Mapa final'!$Y$14="Baja",'Mapa final'!$AA$14="Menor"),CONCATENATE("R1C",'Mapa final'!$O$14),"")</f>
        <v/>
      </c>
      <c r="S36" s="79" t="str">
        <f>IF(AND('Mapa final'!$Y$15="Baja",'Mapa final'!$AA$15="Menor"),CONCATENATE("R1C",'Mapa final'!$O$15),"")</f>
        <v/>
      </c>
      <c r="T36" s="79" t="str">
        <f>IF(AND('Mapa final'!$Y$16="Baja",'Mapa final'!$AA$16="Menor"),CONCATENATE("R1C",'Mapa final'!$O$16),"")</f>
        <v/>
      </c>
      <c r="U36" s="80" t="str">
        <f>IF(AND('Mapa final'!$Y$17="Baja",'Mapa final'!$AA$17="Menor"),CONCATENATE("R1C",'Mapa final'!$O$17),"")</f>
        <v/>
      </c>
      <c r="V36" s="78" t="str">
        <f>IF(AND('Mapa final'!$Y$12="Baja",'Mapa final'!$AA$12="Moderado"),CONCATENATE("R1C",'Mapa final'!$O$12),"")</f>
        <v/>
      </c>
      <c r="W36" s="79" t="str">
        <f>IF(AND('Mapa final'!$Y$13="Baja",'Mapa final'!$AA$13="Moderado"),CONCATENATE("R1C",'Mapa final'!$O$13),"")</f>
        <v/>
      </c>
      <c r="X36" s="79" t="str">
        <f>IF(AND('Mapa final'!$Y$14="Baja",'Mapa final'!$AA$14="Moderado"),CONCATENATE("R1C",'Mapa final'!$O$14),"")</f>
        <v/>
      </c>
      <c r="Y36" s="79" t="str">
        <f>IF(AND('Mapa final'!$Y$15="Baja",'Mapa final'!$AA$15="Moderado"),CONCATENATE("R1C",'Mapa final'!$O$15),"")</f>
        <v/>
      </c>
      <c r="Z36" s="79" t="str">
        <f>IF(AND('Mapa final'!$Y$16="Baja",'Mapa final'!$AA$16="Moderado"),CONCATENATE("R1C",'Mapa final'!$O$16),"")</f>
        <v/>
      </c>
      <c r="AA36" s="80" t="str">
        <f>IF(AND('Mapa final'!$Y$17="Baja",'Mapa final'!$AA$17="Moderado"),CONCATENATE("R1C",'Mapa final'!$O$17),"")</f>
        <v/>
      </c>
      <c r="AB36" s="60" t="str">
        <f>IF(AND('Mapa final'!$Y$12="Baja",'Mapa final'!$AA$12="Mayor"),CONCATENATE("R1C",'Mapa final'!$O$12),"")</f>
        <v/>
      </c>
      <c r="AC36" s="61" t="str">
        <f>IF(AND('Mapa final'!$Y$13="Baja",'Mapa final'!$AA$13="Mayor"),CONCATENATE("R1C",'Mapa final'!$O$13),"")</f>
        <v/>
      </c>
      <c r="AD36" s="61" t="str">
        <f>IF(AND('Mapa final'!$Y$14="Baja",'Mapa final'!$AA$14="Mayor"),CONCATENATE("R1C",'Mapa final'!$O$14),"")</f>
        <v/>
      </c>
      <c r="AE36" s="61" t="str">
        <f>IF(AND('Mapa final'!$Y$15="Baja",'Mapa final'!$AA$15="Mayor"),CONCATENATE("R1C",'Mapa final'!$O$15),"")</f>
        <v/>
      </c>
      <c r="AF36" s="61" t="str">
        <f>IF(AND('Mapa final'!$Y$16="Baja",'Mapa final'!$AA$16="Mayor"),CONCATENATE("R1C",'Mapa final'!$O$16),"")</f>
        <v/>
      </c>
      <c r="AG36" s="62" t="str">
        <f>IF(AND('Mapa final'!$Y$17="Baja",'Mapa final'!$AA$17="Mayor"),CONCATENATE("R1C",'Mapa final'!$O$17),"")</f>
        <v/>
      </c>
      <c r="AH36" s="63" t="str">
        <f>IF(AND('Mapa final'!$Y$12="Baja",'Mapa final'!$AA$12="Catastrófico"),CONCATENATE("R1C",'Mapa final'!$O$12),"")</f>
        <v/>
      </c>
      <c r="AI36" s="64" t="str">
        <f>IF(AND('Mapa final'!$Y$13="Baja",'Mapa final'!$AA$13="Catastrófico"),CONCATENATE("R1C",'Mapa final'!$O$13),"")</f>
        <v/>
      </c>
      <c r="AJ36" s="64" t="str">
        <f>IF(AND('Mapa final'!$Y$14="Baja",'Mapa final'!$AA$14="Catastrófico"),CONCATENATE("R1C",'Mapa final'!$O$14),"")</f>
        <v/>
      </c>
      <c r="AK36" s="64" t="str">
        <f>IF(AND('Mapa final'!$Y$15="Baja",'Mapa final'!$AA$15="Catastrófico"),CONCATENATE("R1C",'Mapa final'!$O$15),"")</f>
        <v/>
      </c>
      <c r="AL36" s="64" t="str">
        <f>IF(AND('Mapa final'!$Y$16="Baja",'Mapa final'!$AA$16="Catastrófico"),CONCATENATE("R1C",'Mapa final'!$O$16),"")</f>
        <v/>
      </c>
      <c r="AM36" s="65" t="str">
        <f>IF(AND('Mapa final'!$Y$17="Baja",'Mapa final'!$AA$17="Catastrófico"),CONCATENATE("R1C",'Mapa final'!$O$17),"")</f>
        <v/>
      </c>
      <c r="AN36" s="97"/>
      <c r="AO36" s="480" t="s">
        <v>82</v>
      </c>
      <c r="AP36" s="481"/>
      <c r="AQ36" s="481"/>
      <c r="AR36" s="481"/>
      <c r="AS36" s="481"/>
      <c r="AT36" s="482"/>
      <c r="AU36" s="97"/>
      <c r="AV36" s="97"/>
      <c r="AW36" s="97"/>
      <c r="AX36" s="97"/>
      <c r="AY36" s="97"/>
      <c r="AZ36" s="97"/>
      <c r="BA36" s="97"/>
      <c r="BB36" s="97"/>
      <c r="BC36" s="97"/>
      <c r="BD36" s="97"/>
      <c r="BE36" s="97"/>
      <c r="BF36" s="97"/>
      <c r="BG36" s="97"/>
      <c r="BH36" s="97"/>
      <c r="BI36" s="97"/>
      <c r="BJ36" s="97"/>
      <c r="BK36" s="97"/>
      <c r="BL36" s="97"/>
      <c r="BM36" s="97"/>
      <c r="BN36" s="97"/>
      <c r="BO36" s="97"/>
      <c r="BP36" s="97"/>
      <c r="BQ36" s="97"/>
      <c r="BR36" s="97"/>
      <c r="BS36" s="97"/>
      <c r="BT36" s="97"/>
      <c r="BU36" s="97"/>
      <c r="BV36" s="97"/>
      <c r="BW36" s="97"/>
      <c r="BX36" s="97"/>
    </row>
    <row r="37" spans="1:80" ht="15" customHeight="1">
      <c r="A37" s="97"/>
      <c r="B37" s="411"/>
      <c r="C37" s="411"/>
      <c r="D37" s="412"/>
      <c r="E37" s="468"/>
      <c r="F37" s="453"/>
      <c r="G37" s="453"/>
      <c r="H37" s="453"/>
      <c r="I37" s="453"/>
      <c r="J37" s="90" t="str">
        <f>IF(AND('Mapa final'!$Y$18="Baja",'Mapa final'!$AA$18="Leve"),CONCATENATE("R2C",'Mapa final'!$O$18),"")</f>
        <v/>
      </c>
      <c r="K37" s="91" t="str">
        <f>IF(AND('Mapa final'!$Y$19="Baja",'Mapa final'!$AA$19="Leve"),CONCATENATE("R2C",'Mapa final'!$O$19),"")</f>
        <v>R2C2</v>
      </c>
      <c r="L37" s="91" t="str">
        <f>IF(AND('Mapa final'!$Y$20="Baja",'Mapa final'!$AA$20="Leve"),CONCATENATE("R2C",'Mapa final'!$O$20),"")</f>
        <v/>
      </c>
      <c r="M37" s="91" t="str">
        <f>IF(AND('Mapa final'!$Y$21="Baja",'Mapa final'!$AA$21="Leve"),CONCATENATE("R2C",'Mapa final'!$O$21),"")</f>
        <v/>
      </c>
      <c r="N37" s="91" t="str">
        <f>IF(AND('Mapa final'!$Y$22="Baja",'Mapa final'!$AA$22="Leve"),CONCATENATE("R2C",'Mapa final'!$O$22),"")</f>
        <v/>
      </c>
      <c r="O37" s="92" t="str">
        <f>IF(AND('Mapa final'!$Y$23="Baja",'Mapa final'!$AA$23="Leve"),CONCATENATE("R2C",'Mapa final'!$O$23),"")</f>
        <v/>
      </c>
      <c r="P37" s="81" t="str">
        <f>IF(AND('Mapa final'!$Y$18="Baja",'Mapa final'!$AA$18="Menor"),CONCATENATE("R2C",'Mapa final'!$O$18),"")</f>
        <v/>
      </c>
      <c r="Q37" s="82" t="str">
        <f>IF(AND('Mapa final'!$Y$19="Baja",'Mapa final'!$AA$19="Menor"),CONCATENATE("R2C",'Mapa final'!$O$19),"")</f>
        <v/>
      </c>
      <c r="R37" s="82" t="str">
        <f>IF(AND('Mapa final'!$Y$20="Baja",'Mapa final'!$AA$20="Menor"),CONCATENATE("R2C",'Mapa final'!$O$20),"")</f>
        <v/>
      </c>
      <c r="S37" s="82" t="str">
        <f>IF(AND('Mapa final'!$Y$21="Baja",'Mapa final'!$AA$21="Menor"),CONCATENATE("R2C",'Mapa final'!$O$21),"")</f>
        <v/>
      </c>
      <c r="T37" s="82" t="str">
        <f>IF(AND('Mapa final'!$Y$22="Baja",'Mapa final'!$AA$22="Menor"),CONCATENATE("R2C",'Mapa final'!$O$22),"")</f>
        <v/>
      </c>
      <c r="U37" s="83" t="str">
        <f>IF(AND('Mapa final'!$Y$23="Baja",'Mapa final'!$AA$23="Menor"),CONCATENATE("R2C",'Mapa final'!$O$23),"")</f>
        <v/>
      </c>
      <c r="V37" s="81" t="str">
        <f>IF(AND('Mapa final'!$Y$18="Baja",'Mapa final'!$AA$18="Moderado"),CONCATENATE("R2C",'Mapa final'!$O$18),"")</f>
        <v/>
      </c>
      <c r="W37" s="82" t="str">
        <f>IF(AND('Mapa final'!$Y$19="Baja",'Mapa final'!$AA$19="Moderado"),CONCATENATE("R2C",'Mapa final'!$O$19),"")</f>
        <v/>
      </c>
      <c r="X37" s="82" t="str">
        <f>IF(AND('Mapa final'!$Y$20="Baja",'Mapa final'!$AA$20="Moderado"),CONCATENATE("R2C",'Mapa final'!$O$20),"")</f>
        <v/>
      </c>
      <c r="Y37" s="82" t="str">
        <f>IF(AND('Mapa final'!$Y$21="Baja",'Mapa final'!$AA$21="Moderado"),CONCATENATE("R2C",'Mapa final'!$O$21),"")</f>
        <v/>
      </c>
      <c r="Z37" s="82" t="str">
        <f>IF(AND('Mapa final'!$Y$22="Baja",'Mapa final'!$AA$22="Moderado"),CONCATENATE("R2C",'Mapa final'!$O$22),"")</f>
        <v/>
      </c>
      <c r="AA37" s="83" t="str">
        <f>IF(AND('Mapa final'!$Y$23="Baja",'Mapa final'!$AA$23="Moderado"),CONCATENATE("R2C",'Mapa final'!$O$23),"")</f>
        <v/>
      </c>
      <c r="AB37" s="66" t="str">
        <f>IF(AND('Mapa final'!$Y$18="Baja",'Mapa final'!$AA$18="Mayor"),CONCATENATE("R2C",'Mapa final'!$O$18),"")</f>
        <v/>
      </c>
      <c r="AC37" s="67" t="str">
        <f>IF(AND('Mapa final'!$Y$19="Baja",'Mapa final'!$AA$19="Mayor"),CONCATENATE("R2C",'Mapa final'!$O$19),"")</f>
        <v/>
      </c>
      <c r="AD37" s="67" t="str">
        <f>IF(AND('Mapa final'!$Y$20="Baja",'Mapa final'!$AA$20="Mayor"),CONCATENATE("R2C",'Mapa final'!$O$20),"")</f>
        <v/>
      </c>
      <c r="AE37" s="67" t="str">
        <f>IF(AND('Mapa final'!$Y$21="Baja",'Mapa final'!$AA$21="Mayor"),CONCATENATE("R2C",'Mapa final'!$O$21),"")</f>
        <v/>
      </c>
      <c r="AF37" s="67" t="str">
        <f>IF(AND('Mapa final'!$Y$22="Baja",'Mapa final'!$AA$22="Mayor"),CONCATENATE("R2C",'Mapa final'!$O$22),"")</f>
        <v/>
      </c>
      <c r="AG37" s="68" t="str">
        <f>IF(AND('Mapa final'!$Y$23="Baja",'Mapa final'!$AA$23="Mayor"),CONCATENATE("R2C",'Mapa final'!$O$23),"")</f>
        <v/>
      </c>
      <c r="AH37" s="69" t="str">
        <f>IF(AND('Mapa final'!$Y$18="Baja",'Mapa final'!$AA$18="Catastrófico"),CONCATENATE("R2C",'Mapa final'!$O$18),"")</f>
        <v/>
      </c>
      <c r="AI37" s="70" t="str">
        <f>IF(AND('Mapa final'!$Y$19="Baja",'Mapa final'!$AA$19="Catastrófico"),CONCATENATE("R2C",'Mapa final'!$O$19),"")</f>
        <v/>
      </c>
      <c r="AJ37" s="70" t="str">
        <f>IF(AND('Mapa final'!$Y$20="Baja",'Mapa final'!$AA$20="Catastrófico"),CONCATENATE("R2C",'Mapa final'!$O$20),"")</f>
        <v/>
      </c>
      <c r="AK37" s="70" t="str">
        <f>IF(AND('Mapa final'!$Y$21="Baja",'Mapa final'!$AA$21="Catastrófico"),CONCATENATE("R2C",'Mapa final'!$O$21),"")</f>
        <v/>
      </c>
      <c r="AL37" s="70" t="str">
        <f>IF(AND('Mapa final'!$Y$22="Baja",'Mapa final'!$AA$22="Catastrófico"),CONCATENATE("R2C",'Mapa final'!$O$22),"")</f>
        <v/>
      </c>
      <c r="AM37" s="71" t="str">
        <f>IF(AND('Mapa final'!$Y$23="Baja",'Mapa final'!$AA$23="Catastrófico"),CONCATENATE("R2C",'Mapa final'!$O$23),"")</f>
        <v/>
      </c>
      <c r="AN37" s="97"/>
      <c r="AO37" s="483"/>
      <c r="AP37" s="484"/>
      <c r="AQ37" s="484"/>
      <c r="AR37" s="484"/>
      <c r="AS37" s="484"/>
      <c r="AT37" s="485"/>
      <c r="AU37" s="97"/>
      <c r="AV37" s="97"/>
      <c r="AW37" s="97"/>
      <c r="AX37" s="97"/>
      <c r="AY37" s="97"/>
      <c r="AZ37" s="97"/>
      <c r="BA37" s="97"/>
      <c r="BB37" s="97"/>
      <c r="BC37" s="97"/>
      <c r="BD37" s="97"/>
      <c r="BE37" s="97"/>
      <c r="BF37" s="97"/>
      <c r="BG37" s="97"/>
      <c r="BH37" s="97"/>
      <c r="BI37" s="97"/>
      <c r="BJ37" s="97"/>
      <c r="BK37" s="97"/>
      <c r="BL37" s="97"/>
      <c r="BM37" s="97"/>
      <c r="BN37" s="97"/>
      <c r="BO37" s="97"/>
      <c r="BP37" s="97"/>
      <c r="BQ37" s="97"/>
      <c r="BR37" s="97"/>
      <c r="BS37" s="97"/>
      <c r="BT37" s="97"/>
      <c r="BU37" s="97"/>
      <c r="BV37" s="97"/>
      <c r="BW37" s="97"/>
      <c r="BX37" s="97"/>
    </row>
    <row r="38" spans="1:80" ht="15" customHeight="1">
      <c r="A38" s="97"/>
      <c r="B38" s="411"/>
      <c r="C38" s="411"/>
      <c r="D38" s="412"/>
      <c r="E38" s="452"/>
      <c r="F38" s="453"/>
      <c r="G38" s="453"/>
      <c r="H38" s="453"/>
      <c r="I38" s="453"/>
      <c r="J38" s="90" t="str">
        <f ca="1">IF(AND('Mapa final'!$Y$24="Baja",'Mapa final'!$AA$24="Leve"),CONCATENATE("R3C",'Mapa final'!$O$24),"")</f>
        <v/>
      </c>
      <c r="K38" s="91" t="str">
        <f>IF(AND('Mapa final'!$Y$25="Baja",'Mapa final'!$AA$25="Leve"),CONCATENATE("R3C",'Mapa final'!$O$25),"")</f>
        <v/>
      </c>
      <c r="L38" s="91" t="str">
        <f>IF(AND('Mapa final'!$Y$26="Baja",'Mapa final'!$AA$26="Leve"),CONCATENATE("R3C",'Mapa final'!$O$26),"")</f>
        <v/>
      </c>
      <c r="M38" s="91" t="str">
        <f>IF(AND('Mapa final'!$Y$27="Baja",'Mapa final'!$AA$27="Leve"),CONCATENATE("R3C",'Mapa final'!$O$27),"")</f>
        <v/>
      </c>
      <c r="N38" s="91" t="str">
        <f>IF(AND('Mapa final'!$Y$28="Baja",'Mapa final'!$AA$28="Leve"),CONCATENATE("R3C",'Mapa final'!$O$28),"")</f>
        <v/>
      </c>
      <c r="O38" s="92" t="str">
        <f>IF(AND('Mapa final'!$Y$29="Baja",'Mapa final'!$AA$29="Leve"),CONCATENATE("R3C",'Mapa final'!$O$29),"")</f>
        <v/>
      </c>
      <c r="P38" s="81" t="str">
        <f ca="1">IF(AND('Mapa final'!$Y$24="Baja",'Mapa final'!$AA$24="Menor"),CONCATENATE("R3C",'Mapa final'!$O$24),"")</f>
        <v/>
      </c>
      <c r="Q38" s="82" t="str">
        <f>IF(AND('Mapa final'!$Y$25="Baja",'Mapa final'!$AA$25="Menor"),CONCATENATE("R3C",'Mapa final'!$O$25),"")</f>
        <v/>
      </c>
      <c r="R38" s="82" t="str">
        <f>IF(AND('Mapa final'!$Y$26="Baja",'Mapa final'!$AA$26="Menor"),CONCATENATE("R3C",'Mapa final'!$O$26),"")</f>
        <v/>
      </c>
      <c r="S38" s="82" t="str">
        <f>IF(AND('Mapa final'!$Y$27="Baja",'Mapa final'!$AA$27="Menor"),CONCATENATE("R3C",'Mapa final'!$O$27),"")</f>
        <v/>
      </c>
      <c r="T38" s="82" t="str">
        <f>IF(AND('Mapa final'!$Y$28="Baja",'Mapa final'!$AA$28="Menor"),CONCATENATE("R3C",'Mapa final'!$O$28),"")</f>
        <v/>
      </c>
      <c r="U38" s="83" t="str">
        <f>IF(AND('Mapa final'!$Y$29="Baja",'Mapa final'!$AA$29="Menor"),CONCATENATE("R3C",'Mapa final'!$O$29),"")</f>
        <v/>
      </c>
      <c r="V38" s="81" t="str">
        <f ca="1">IF(AND('Mapa final'!$Y$24="Baja",'Mapa final'!$AA$24="Moderado"),CONCATENATE("R3C",'Mapa final'!$O$24),"")</f>
        <v/>
      </c>
      <c r="W38" s="82" t="str">
        <f>IF(AND('Mapa final'!$Y$25="Baja",'Mapa final'!$AA$25="Moderado"),CONCATENATE("R3C",'Mapa final'!$O$25),"")</f>
        <v/>
      </c>
      <c r="X38" s="82" t="str">
        <f>IF(AND('Mapa final'!$Y$26="Baja",'Mapa final'!$AA$26="Moderado"),CONCATENATE("R3C",'Mapa final'!$O$26),"")</f>
        <v/>
      </c>
      <c r="Y38" s="82" t="str">
        <f>IF(AND('Mapa final'!$Y$27="Baja",'Mapa final'!$AA$27="Moderado"),CONCATENATE("R3C",'Mapa final'!$O$27),"")</f>
        <v/>
      </c>
      <c r="Z38" s="82" t="str">
        <f>IF(AND('Mapa final'!$Y$28="Baja",'Mapa final'!$AA$28="Moderado"),CONCATENATE("R3C",'Mapa final'!$O$28),"")</f>
        <v/>
      </c>
      <c r="AA38" s="83" t="str">
        <f>IF(AND('Mapa final'!$Y$29="Baja",'Mapa final'!$AA$29="Moderado"),CONCATENATE("R3C",'Mapa final'!$O$29),"")</f>
        <v/>
      </c>
      <c r="AB38" s="66" t="str">
        <f ca="1">IF(AND('Mapa final'!$Y$24="Baja",'Mapa final'!$AA$24="Mayor"),CONCATENATE("R3C",'Mapa final'!$O$24),"")</f>
        <v>R3C1</v>
      </c>
      <c r="AC38" s="67" t="str">
        <f>IF(AND('Mapa final'!$Y$25="Baja",'Mapa final'!$AA$25="Mayor"),CONCATENATE("R3C",'Mapa final'!$O$25),"")</f>
        <v/>
      </c>
      <c r="AD38" s="67" t="str">
        <f>IF(AND('Mapa final'!$Y$26="Baja",'Mapa final'!$AA$26="Mayor"),CONCATENATE("R3C",'Mapa final'!$O$26),"")</f>
        <v/>
      </c>
      <c r="AE38" s="67" t="str">
        <f>IF(AND('Mapa final'!$Y$27="Baja",'Mapa final'!$AA$27="Mayor"),CONCATENATE("R3C",'Mapa final'!$O$27),"")</f>
        <v/>
      </c>
      <c r="AF38" s="67" t="str">
        <f>IF(AND('Mapa final'!$Y$28="Baja",'Mapa final'!$AA$28="Mayor"),CONCATENATE("R3C",'Mapa final'!$O$28),"")</f>
        <v/>
      </c>
      <c r="AG38" s="68" t="str">
        <f>IF(AND('Mapa final'!$Y$29="Baja",'Mapa final'!$AA$29="Mayor"),CONCATENATE("R3C",'Mapa final'!$O$29),"")</f>
        <v/>
      </c>
      <c r="AH38" s="69" t="str">
        <f ca="1">IF(AND('Mapa final'!$Y$24="Baja",'Mapa final'!$AA$24="Catastrófico"),CONCATENATE("R3C",'Mapa final'!$O$24),"")</f>
        <v/>
      </c>
      <c r="AI38" s="70" t="str">
        <f>IF(AND('Mapa final'!$Y$25="Baja",'Mapa final'!$AA$25="Catastrófico"),CONCATENATE("R3C",'Mapa final'!$O$25),"")</f>
        <v/>
      </c>
      <c r="AJ38" s="70" t="str">
        <f>IF(AND('Mapa final'!$Y$26="Baja",'Mapa final'!$AA$26="Catastrófico"),CONCATENATE("R3C",'Mapa final'!$O$26),"")</f>
        <v/>
      </c>
      <c r="AK38" s="70" t="str">
        <f>IF(AND('Mapa final'!$Y$27="Baja",'Mapa final'!$AA$27="Catastrófico"),CONCATENATE("R3C",'Mapa final'!$O$27),"")</f>
        <v/>
      </c>
      <c r="AL38" s="70" t="str">
        <f>IF(AND('Mapa final'!$Y$28="Baja",'Mapa final'!$AA$28="Catastrófico"),CONCATENATE("R3C",'Mapa final'!$O$28),"")</f>
        <v/>
      </c>
      <c r="AM38" s="71" t="str">
        <f>IF(AND('Mapa final'!$Y$29="Baja",'Mapa final'!$AA$29="Catastrófico"),CONCATENATE("R3C",'Mapa final'!$O$29),"")</f>
        <v/>
      </c>
      <c r="AN38" s="97"/>
      <c r="AO38" s="483"/>
      <c r="AP38" s="484"/>
      <c r="AQ38" s="484"/>
      <c r="AR38" s="484"/>
      <c r="AS38" s="484"/>
      <c r="AT38" s="485"/>
      <c r="AU38" s="97"/>
      <c r="AV38" s="97"/>
      <c r="AW38" s="97"/>
      <c r="AX38" s="97"/>
      <c r="AY38" s="97"/>
      <c r="AZ38" s="97"/>
      <c r="BA38" s="97"/>
      <c r="BB38" s="97"/>
      <c r="BC38" s="97"/>
      <c r="BD38" s="97"/>
      <c r="BE38" s="97"/>
      <c r="BF38" s="97"/>
      <c r="BG38" s="97"/>
      <c r="BH38" s="97"/>
      <c r="BI38" s="97"/>
      <c r="BJ38" s="97"/>
      <c r="BK38" s="97"/>
      <c r="BL38" s="97"/>
      <c r="BM38" s="97"/>
      <c r="BN38" s="97"/>
      <c r="BO38" s="97"/>
      <c r="BP38" s="97"/>
      <c r="BQ38" s="97"/>
      <c r="BR38" s="97"/>
      <c r="BS38" s="97"/>
      <c r="BT38" s="97"/>
      <c r="BU38" s="97"/>
      <c r="BV38" s="97"/>
      <c r="BW38" s="97"/>
      <c r="BX38" s="97"/>
    </row>
    <row r="39" spans="1:80" ht="15" customHeight="1">
      <c r="A39" s="97"/>
      <c r="B39" s="411"/>
      <c r="C39" s="411"/>
      <c r="D39" s="412"/>
      <c r="E39" s="452"/>
      <c r="F39" s="453"/>
      <c r="G39" s="453"/>
      <c r="H39" s="453"/>
      <c r="I39" s="453"/>
      <c r="J39" s="90" t="str">
        <f ca="1">IF(AND('Mapa final'!$Y$30="Baja",'Mapa final'!$AA$30="Leve"),CONCATENATE("R4C",'Mapa final'!$O$30),"")</f>
        <v/>
      </c>
      <c r="K39" s="91" t="str">
        <f>IF(AND('Mapa final'!$Y$31="Baja",'Mapa final'!$AA$31="Leve"),CONCATENATE("R4C",'Mapa final'!$O$31),"")</f>
        <v/>
      </c>
      <c r="L39" s="91" t="str">
        <f>IF(AND('Mapa final'!$Y$32="Baja",'Mapa final'!$AA$32="Leve"),CONCATENATE("R4C",'Mapa final'!$O$32),"")</f>
        <v/>
      </c>
      <c r="M39" s="91" t="str">
        <f>IF(AND('Mapa final'!$Y$33="Baja",'Mapa final'!$AA$33="Leve"),CONCATENATE("R4C",'Mapa final'!$O$33),"")</f>
        <v/>
      </c>
      <c r="N39" s="91" t="str">
        <f>IF(AND('Mapa final'!$Y$34="Baja",'Mapa final'!$AA$34="Leve"),CONCATENATE("R4C",'Mapa final'!$O$34),"")</f>
        <v/>
      </c>
      <c r="O39" s="92" t="str">
        <f>IF(AND('Mapa final'!$Y$35="Baja",'Mapa final'!$AA$35="Leve"),CONCATENATE("R4C",'Mapa final'!$O$35),"")</f>
        <v/>
      </c>
      <c r="P39" s="81" t="str">
        <f ca="1">IF(AND('Mapa final'!$Y$30="Baja",'Mapa final'!$AA$30="Menor"),CONCATENATE("R4C",'Mapa final'!$O$30),"")</f>
        <v/>
      </c>
      <c r="Q39" s="82" t="str">
        <f>IF(AND('Mapa final'!$Y$31="Baja",'Mapa final'!$AA$31="Menor"),CONCATENATE("R4C",'Mapa final'!$O$31),"")</f>
        <v/>
      </c>
      <c r="R39" s="82" t="str">
        <f>IF(AND('Mapa final'!$Y$32="Baja",'Mapa final'!$AA$32="Menor"),CONCATENATE("R4C",'Mapa final'!$O$32),"")</f>
        <v/>
      </c>
      <c r="S39" s="82" t="str">
        <f>IF(AND('Mapa final'!$Y$33="Baja",'Mapa final'!$AA$33="Menor"),CONCATENATE("R4C",'Mapa final'!$O$33),"")</f>
        <v/>
      </c>
      <c r="T39" s="82" t="str">
        <f>IF(AND('Mapa final'!$Y$34="Baja",'Mapa final'!$AA$34="Menor"),CONCATENATE("R4C",'Mapa final'!$O$34),"")</f>
        <v/>
      </c>
      <c r="U39" s="83" t="str">
        <f>IF(AND('Mapa final'!$Y$35="Baja",'Mapa final'!$AA$35="Menor"),CONCATENATE("R4C",'Mapa final'!$O$35),"")</f>
        <v/>
      </c>
      <c r="V39" s="81" t="str">
        <f ca="1">IF(AND('Mapa final'!$Y$30="Baja",'Mapa final'!$AA$30="Moderado"),CONCATENATE("R4C",'Mapa final'!$O$30),"")</f>
        <v/>
      </c>
      <c r="W39" s="82" t="str">
        <f>IF(AND('Mapa final'!$Y$31="Baja",'Mapa final'!$AA$31="Moderado"),CONCATENATE("R4C",'Mapa final'!$O$31),"")</f>
        <v/>
      </c>
      <c r="X39" s="82" t="str">
        <f>IF(AND('Mapa final'!$Y$32="Baja",'Mapa final'!$AA$32="Moderado"),CONCATENATE("R4C",'Mapa final'!$O$32),"")</f>
        <v/>
      </c>
      <c r="Y39" s="82" t="str">
        <f>IF(AND('Mapa final'!$Y$33="Baja",'Mapa final'!$AA$33="Moderado"),CONCATENATE("R4C",'Mapa final'!$O$33),"")</f>
        <v/>
      </c>
      <c r="Z39" s="82" t="str">
        <f>IF(AND('Mapa final'!$Y$34="Baja",'Mapa final'!$AA$34="Moderado"),CONCATENATE("R4C",'Mapa final'!$O$34),"")</f>
        <v/>
      </c>
      <c r="AA39" s="83" t="str">
        <f>IF(AND('Mapa final'!$Y$35="Baja",'Mapa final'!$AA$35="Moderado"),CONCATENATE("R4C",'Mapa final'!$O$35),"")</f>
        <v/>
      </c>
      <c r="AB39" s="66" t="str">
        <f ca="1">IF(AND('Mapa final'!$Y$30="Baja",'Mapa final'!$AA$30="Mayor"),CONCATENATE("R4C",'Mapa final'!$O$30),"")</f>
        <v>R4C1</v>
      </c>
      <c r="AC39" s="67" t="str">
        <f>IF(AND('Mapa final'!$Y$31="Baja",'Mapa final'!$AA$31="Mayor"),CONCATENATE("R4C",'Mapa final'!$O$31),"")</f>
        <v/>
      </c>
      <c r="AD39" s="67" t="str">
        <f>IF(AND('Mapa final'!$Y$32="Baja",'Mapa final'!$AA$32="Mayor"),CONCATENATE("R4C",'Mapa final'!$O$32),"")</f>
        <v/>
      </c>
      <c r="AE39" s="67" t="str">
        <f>IF(AND('Mapa final'!$Y$33="Baja",'Mapa final'!$AA$33="Mayor"),CONCATENATE("R4C",'Mapa final'!$O$33),"")</f>
        <v/>
      </c>
      <c r="AF39" s="67" t="str">
        <f>IF(AND('Mapa final'!$Y$34="Baja",'Mapa final'!$AA$34="Mayor"),CONCATENATE("R4C",'Mapa final'!$O$34),"")</f>
        <v/>
      </c>
      <c r="AG39" s="68" t="str">
        <f>IF(AND('Mapa final'!$Y$35="Baja",'Mapa final'!$AA$35="Mayor"),CONCATENATE("R4C",'Mapa final'!$O$35),"")</f>
        <v/>
      </c>
      <c r="AH39" s="69" t="str">
        <f ca="1">IF(AND('Mapa final'!$Y$30="Baja",'Mapa final'!$AA$30="Catastrófico"),CONCATENATE("R4C",'Mapa final'!$O$30),"")</f>
        <v/>
      </c>
      <c r="AI39" s="70" t="str">
        <f>IF(AND('Mapa final'!$Y$31="Baja",'Mapa final'!$AA$31="Catastrófico"),CONCATENATE("R4C",'Mapa final'!$O$31),"")</f>
        <v/>
      </c>
      <c r="AJ39" s="70" t="str">
        <f>IF(AND('Mapa final'!$Y$32="Baja",'Mapa final'!$AA$32="Catastrófico"),CONCATENATE("R4C",'Mapa final'!$O$32),"")</f>
        <v/>
      </c>
      <c r="AK39" s="70" t="str">
        <f>IF(AND('Mapa final'!$Y$33="Baja",'Mapa final'!$AA$33="Catastrófico"),CONCATENATE("R4C",'Mapa final'!$O$33),"")</f>
        <v/>
      </c>
      <c r="AL39" s="70" t="str">
        <f>IF(AND('Mapa final'!$Y$34="Baja",'Mapa final'!$AA$34="Catastrófico"),CONCATENATE("R4C",'Mapa final'!$O$34),"")</f>
        <v/>
      </c>
      <c r="AM39" s="71" t="str">
        <f>IF(AND('Mapa final'!$Y$35="Baja",'Mapa final'!$AA$35="Catastrófico"),CONCATENATE("R4C",'Mapa final'!$O$35),"")</f>
        <v/>
      </c>
      <c r="AN39" s="97"/>
      <c r="AO39" s="483"/>
      <c r="AP39" s="484"/>
      <c r="AQ39" s="484"/>
      <c r="AR39" s="484"/>
      <c r="AS39" s="484"/>
      <c r="AT39" s="485"/>
      <c r="AU39" s="97"/>
      <c r="AV39" s="97"/>
      <c r="AW39" s="97"/>
      <c r="AX39" s="97"/>
      <c r="AY39" s="97"/>
      <c r="AZ39" s="97"/>
      <c r="BA39" s="97"/>
      <c r="BB39" s="97"/>
      <c r="BC39" s="97"/>
      <c r="BD39" s="97"/>
      <c r="BE39" s="97"/>
      <c r="BF39" s="97"/>
      <c r="BG39" s="97"/>
      <c r="BH39" s="97"/>
      <c r="BI39" s="97"/>
      <c r="BJ39" s="97"/>
      <c r="BK39" s="97"/>
      <c r="BL39" s="97"/>
      <c r="BM39" s="97"/>
      <c r="BN39" s="97"/>
      <c r="BO39" s="97"/>
      <c r="BP39" s="97"/>
      <c r="BQ39" s="97"/>
      <c r="BR39" s="97"/>
      <c r="BS39" s="97"/>
      <c r="BT39" s="97"/>
      <c r="BU39" s="97"/>
      <c r="BV39" s="97"/>
      <c r="BW39" s="97"/>
      <c r="BX39" s="97"/>
    </row>
    <row r="40" spans="1:80" ht="15" customHeight="1">
      <c r="A40" s="97"/>
      <c r="B40" s="411"/>
      <c r="C40" s="411"/>
      <c r="D40" s="412"/>
      <c r="E40" s="452"/>
      <c r="F40" s="453"/>
      <c r="G40" s="453"/>
      <c r="H40" s="453"/>
      <c r="I40" s="453"/>
      <c r="J40" s="90" t="str">
        <f ca="1">IF(AND('Mapa final'!$Y$36="Baja",'Mapa final'!$AA$36="Leve"),CONCATENATE("R5C",'Mapa final'!$O$36),"")</f>
        <v/>
      </c>
      <c r="K40" s="91" t="str">
        <f>IF(AND('Mapa final'!$Y$37="Baja",'Mapa final'!$AA$37="Leve"),CONCATENATE("R5C",'Mapa final'!$O$37),"")</f>
        <v/>
      </c>
      <c r="L40" s="91" t="str">
        <f>IF(AND('Mapa final'!$Y$38="Baja",'Mapa final'!$AA$38="Leve"),CONCATENATE("R5C",'Mapa final'!$O$38),"")</f>
        <v/>
      </c>
      <c r="M40" s="91" t="str">
        <f>IF(AND('Mapa final'!$Y$39="Baja",'Mapa final'!$AA$39="Leve"),CONCATENATE("R5C",'Mapa final'!$O$39),"")</f>
        <v/>
      </c>
      <c r="N40" s="91" t="str">
        <f>IF(AND('Mapa final'!$Y$40="Baja",'Mapa final'!$AA$40="Leve"),CONCATENATE("R5C",'Mapa final'!$O$40),"")</f>
        <v/>
      </c>
      <c r="O40" s="92" t="str">
        <f>IF(AND('Mapa final'!$Y$41="Baja",'Mapa final'!$AA$41="Leve"),CONCATENATE("R5C",'Mapa final'!$O$41),"")</f>
        <v/>
      </c>
      <c r="P40" s="81" t="str">
        <f ca="1">IF(AND('Mapa final'!$Y$36="Baja",'Mapa final'!$AA$36="Menor"),CONCATENATE("R5C",'Mapa final'!$O$36),"")</f>
        <v/>
      </c>
      <c r="Q40" s="82" t="str">
        <f>IF(AND('Mapa final'!$Y$37="Baja",'Mapa final'!$AA$37="Menor"),CONCATENATE("R5C",'Mapa final'!$O$37),"")</f>
        <v/>
      </c>
      <c r="R40" s="82" t="str">
        <f>IF(AND('Mapa final'!$Y$38="Baja",'Mapa final'!$AA$38="Menor"),CONCATENATE("R5C",'Mapa final'!$O$38),"")</f>
        <v/>
      </c>
      <c r="S40" s="82" t="str">
        <f>IF(AND('Mapa final'!$Y$39="Baja",'Mapa final'!$AA$39="Menor"),CONCATENATE("R5C",'Mapa final'!$O$39),"")</f>
        <v/>
      </c>
      <c r="T40" s="82" t="str">
        <f>IF(AND('Mapa final'!$Y$40="Baja",'Mapa final'!$AA$40="Menor"),CONCATENATE("R5C",'Mapa final'!$O$40),"")</f>
        <v/>
      </c>
      <c r="U40" s="83" t="str">
        <f>IF(AND('Mapa final'!$Y$41="Baja",'Mapa final'!$AA$41="Menor"),CONCATENATE("R5C",'Mapa final'!$O$41),"")</f>
        <v/>
      </c>
      <c r="V40" s="81" t="str">
        <f ca="1">IF(AND('Mapa final'!$Y$36="Baja",'Mapa final'!$AA$36="Moderado"),CONCATENATE("R5C",'Mapa final'!$O$36),"")</f>
        <v/>
      </c>
      <c r="W40" s="82" t="str">
        <f>IF(AND('Mapa final'!$Y$37="Baja",'Mapa final'!$AA$37="Moderado"),CONCATENATE("R5C",'Mapa final'!$O$37),"")</f>
        <v/>
      </c>
      <c r="X40" s="82" t="str">
        <f>IF(AND('Mapa final'!$Y$38="Baja",'Mapa final'!$AA$38="Moderado"),CONCATENATE("R5C",'Mapa final'!$O$38),"")</f>
        <v/>
      </c>
      <c r="Y40" s="82" t="str">
        <f>IF(AND('Mapa final'!$Y$39="Baja",'Mapa final'!$AA$39="Moderado"),CONCATENATE("R5C",'Mapa final'!$O$39),"")</f>
        <v/>
      </c>
      <c r="Z40" s="82" t="str">
        <f>IF(AND('Mapa final'!$Y$40="Baja",'Mapa final'!$AA$40="Moderado"),CONCATENATE("R5C",'Mapa final'!$O$40),"")</f>
        <v/>
      </c>
      <c r="AA40" s="83" t="str">
        <f>IF(AND('Mapa final'!$Y$41="Baja",'Mapa final'!$AA$41="Moderado"),CONCATENATE("R5C",'Mapa final'!$O$41),"")</f>
        <v/>
      </c>
      <c r="AB40" s="66" t="str">
        <f ca="1">IF(AND('Mapa final'!$Y$36="Baja",'Mapa final'!$AA$36="Mayor"),CONCATENATE("R5C",'Mapa final'!$O$36),"")</f>
        <v>R5C1</v>
      </c>
      <c r="AC40" s="67" t="str">
        <f>IF(AND('Mapa final'!$Y$37="Baja",'Mapa final'!$AA$37="Mayor"),CONCATENATE("R5C",'Mapa final'!$O$37),"")</f>
        <v/>
      </c>
      <c r="AD40" s="67" t="str">
        <f>IF(AND('Mapa final'!$Y$38="Baja",'Mapa final'!$AA$38="Mayor"),CONCATENATE("R5C",'Mapa final'!$O$38),"")</f>
        <v/>
      </c>
      <c r="AE40" s="67" t="str">
        <f>IF(AND('Mapa final'!$Y$39="Baja",'Mapa final'!$AA$39="Mayor"),CONCATENATE("R5C",'Mapa final'!$O$39),"")</f>
        <v/>
      </c>
      <c r="AF40" s="67" t="str">
        <f>IF(AND('Mapa final'!$Y$40="Baja",'Mapa final'!$AA$40="Mayor"),CONCATENATE("R5C",'Mapa final'!$O$40),"")</f>
        <v/>
      </c>
      <c r="AG40" s="68" t="str">
        <f>IF(AND('Mapa final'!$Y$41="Baja",'Mapa final'!$AA$41="Mayor"),CONCATENATE("R5C",'Mapa final'!$O$41),"")</f>
        <v/>
      </c>
      <c r="AH40" s="69" t="str">
        <f ca="1">IF(AND('Mapa final'!$Y$36="Baja",'Mapa final'!$AA$36="Catastrófico"),CONCATENATE("R5C",'Mapa final'!$O$36),"")</f>
        <v/>
      </c>
      <c r="AI40" s="70" t="str">
        <f>IF(AND('Mapa final'!$Y$37="Baja",'Mapa final'!$AA$37="Catastrófico"),CONCATENATE("R5C",'Mapa final'!$O$37),"")</f>
        <v/>
      </c>
      <c r="AJ40" s="70" t="str">
        <f>IF(AND('Mapa final'!$Y$38="Baja",'Mapa final'!$AA$38="Catastrófico"),CONCATENATE("R5C",'Mapa final'!$O$38),"")</f>
        <v/>
      </c>
      <c r="AK40" s="70" t="str">
        <f>IF(AND('Mapa final'!$Y$39="Baja",'Mapa final'!$AA$39="Catastrófico"),CONCATENATE("R5C",'Mapa final'!$O$39),"")</f>
        <v/>
      </c>
      <c r="AL40" s="70" t="str">
        <f>IF(AND('Mapa final'!$Y$40="Baja",'Mapa final'!$AA$40="Catastrófico"),CONCATENATE("R5C",'Mapa final'!$O$40),"")</f>
        <v/>
      </c>
      <c r="AM40" s="71" t="str">
        <f>IF(AND('Mapa final'!$Y$41="Baja",'Mapa final'!$AA$41="Catastrófico"),CONCATENATE("R5C",'Mapa final'!$O$41),"")</f>
        <v/>
      </c>
      <c r="AN40" s="97"/>
      <c r="AO40" s="483"/>
      <c r="AP40" s="484"/>
      <c r="AQ40" s="484"/>
      <c r="AR40" s="484"/>
      <c r="AS40" s="484"/>
      <c r="AT40" s="485"/>
      <c r="AU40" s="97"/>
      <c r="AV40" s="97"/>
      <c r="AW40" s="97"/>
      <c r="AX40" s="97"/>
      <c r="AY40" s="97"/>
      <c r="AZ40" s="97"/>
      <c r="BA40" s="97"/>
      <c r="BB40" s="97"/>
      <c r="BC40" s="97"/>
      <c r="BD40" s="97"/>
      <c r="BE40" s="97"/>
      <c r="BF40" s="97"/>
      <c r="BG40" s="97"/>
      <c r="BH40" s="97"/>
      <c r="BI40" s="97"/>
      <c r="BJ40" s="97"/>
      <c r="BK40" s="97"/>
      <c r="BL40" s="97"/>
      <c r="BM40" s="97"/>
      <c r="BN40" s="97"/>
      <c r="BO40" s="97"/>
      <c r="BP40" s="97"/>
      <c r="BQ40" s="97"/>
      <c r="BR40" s="97"/>
      <c r="BS40" s="97"/>
      <c r="BT40" s="97"/>
      <c r="BU40" s="97"/>
      <c r="BV40" s="97"/>
      <c r="BW40" s="97"/>
      <c r="BX40" s="97"/>
    </row>
    <row r="41" spans="1:80" ht="15" customHeight="1">
      <c r="A41" s="97"/>
      <c r="B41" s="411"/>
      <c r="C41" s="411"/>
      <c r="D41" s="412"/>
      <c r="E41" s="452"/>
      <c r="F41" s="453"/>
      <c r="G41" s="453"/>
      <c r="H41" s="453"/>
      <c r="I41" s="453"/>
      <c r="J41" s="90" t="str">
        <f ca="1">IF(AND('Mapa final'!$Y$42="Baja",'Mapa final'!$AA$42="Leve"),CONCATENATE("R6C",'Mapa final'!$O$42),"")</f>
        <v/>
      </c>
      <c r="K41" s="91" t="str">
        <f>IF(AND('Mapa final'!$Y$43="Baja",'Mapa final'!$AA$43="Leve"),CONCATENATE("R6C",'Mapa final'!$O$43),"")</f>
        <v/>
      </c>
      <c r="L41" s="91" t="str">
        <f>IF(AND('Mapa final'!$Y$44="Baja",'Mapa final'!$AA$44="Leve"),CONCATENATE("R6C",'Mapa final'!$O$44),"")</f>
        <v/>
      </c>
      <c r="M41" s="91" t="str">
        <f>IF(AND('Mapa final'!$Y$45="Baja",'Mapa final'!$AA$45="Leve"),CONCATENATE("R6C",'Mapa final'!$O$45),"")</f>
        <v/>
      </c>
      <c r="N41" s="91" t="str">
        <f>IF(AND('Mapa final'!$Y$46="Baja",'Mapa final'!$AA$46="Leve"),CONCATENATE("R6C",'Mapa final'!$O$46),"")</f>
        <v/>
      </c>
      <c r="O41" s="92" t="str">
        <f>IF(AND('Mapa final'!$Y$47="Baja",'Mapa final'!$AA$47="Leve"),CONCATENATE("R6C",'Mapa final'!$O$47),"")</f>
        <v/>
      </c>
      <c r="P41" s="81" t="str">
        <f ca="1">IF(AND('Mapa final'!$Y$42="Baja",'Mapa final'!$AA$42="Menor"),CONCATENATE("R6C",'Mapa final'!$O$42),"")</f>
        <v/>
      </c>
      <c r="Q41" s="82" t="str">
        <f>IF(AND('Mapa final'!$Y$43="Baja",'Mapa final'!$AA$43="Menor"),CONCATENATE("R6C",'Mapa final'!$O$43),"")</f>
        <v/>
      </c>
      <c r="R41" s="82" t="str">
        <f>IF(AND('Mapa final'!$Y$44="Baja",'Mapa final'!$AA$44="Menor"),CONCATENATE("R6C",'Mapa final'!$O$44),"")</f>
        <v/>
      </c>
      <c r="S41" s="82" t="str">
        <f>IF(AND('Mapa final'!$Y$45="Baja",'Mapa final'!$AA$45="Menor"),CONCATENATE("R6C",'Mapa final'!$O$45),"")</f>
        <v/>
      </c>
      <c r="T41" s="82" t="str">
        <f>IF(AND('Mapa final'!$Y$46="Baja",'Mapa final'!$AA$46="Menor"),CONCATENATE("R6C",'Mapa final'!$O$46),"")</f>
        <v/>
      </c>
      <c r="U41" s="83" t="str">
        <f>IF(AND('Mapa final'!$Y$47="Baja",'Mapa final'!$AA$47="Menor"),CONCATENATE("R6C",'Mapa final'!$O$47),"")</f>
        <v/>
      </c>
      <c r="V41" s="81" t="str">
        <f ca="1">IF(AND('Mapa final'!$Y$42="Baja",'Mapa final'!$AA$42="Moderado"),CONCATENATE("R6C",'Mapa final'!$O$42),"")</f>
        <v/>
      </c>
      <c r="W41" s="82" t="str">
        <f>IF(AND('Mapa final'!$Y$43="Baja",'Mapa final'!$AA$43="Moderado"),CONCATENATE("R6C",'Mapa final'!$O$43),"")</f>
        <v/>
      </c>
      <c r="X41" s="82" t="str">
        <f>IF(AND('Mapa final'!$Y$44="Baja",'Mapa final'!$AA$44="Moderado"),CONCATENATE("R6C",'Mapa final'!$O$44),"")</f>
        <v/>
      </c>
      <c r="Y41" s="82" t="str">
        <f>IF(AND('Mapa final'!$Y$45="Baja",'Mapa final'!$AA$45="Moderado"),CONCATENATE("R6C",'Mapa final'!$O$45),"")</f>
        <v/>
      </c>
      <c r="Z41" s="82" t="str">
        <f>IF(AND('Mapa final'!$Y$46="Baja",'Mapa final'!$AA$46="Moderado"),CONCATENATE("R6C",'Mapa final'!$O$46),"")</f>
        <v/>
      </c>
      <c r="AA41" s="83" t="str">
        <f>IF(AND('Mapa final'!$Y$47="Baja",'Mapa final'!$AA$47="Moderado"),CONCATENATE("R6C",'Mapa final'!$O$47),"")</f>
        <v/>
      </c>
      <c r="AB41" s="66" t="str">
        <f ca="1">IF(AND('Mapa final'!$Y$42="Baja",'Mapa final'!$AA$42="Mayor"),CONCATENATE("R6C",'Mapa final'!$O$42),"")</f>
        <v/>
      </c>
      <c r="AC41" s="67" t="str">
        <f>IF(AND('Mapa final'!$Y$43="Baja",'Mapa final'!$AA$43="Mayor"),CONCATENATE("R6C",'Mapa final'!$O$43),"")</f>
        <v/>
      </c>
      <c r="AD41" s="67" t="str">
        <f>IF(AND('Mapa final'!$Y$44="Baja",'Mapa final'!$AA$44="Mayor"),CONCATENATE("R6C",'Mapa final'!$O$44),"")</f>
        <v/>
      </c>
      <c r="AE41" s="67" t="str">
        <f>IF(AND('Mapa final'!$Y$45="Baja",'Mapa final'!$AA$45="Mayor"),CONCATENATE("R6C",'Mapa final'!$O$45),"")</f>
        <v/>
      </c>
      <c r="AF41" s="67" t="str">
        <f>IF(AND('Mapa final'!$Y$46="Baja",'Mapa final'!$AA$46="Mayor"),CONCATENATE("R6C",'Mapa final'!$O$46),"")</f>
        <v/>
      </c>
      <c r="AG41" s="68" t="str">
        <f>IF(AND('Mapa final'!$Y$47="Baja",'Mapa final'!$AA$47="Mayor"),CONCATENATE("R6C",'Mapa final'!$O$47),"")</f>
        <v/>
      </c>
      <c r="AH41" s="69" t="str">
        <f ca="1">IF(AND('Mapa final'!$Y$42="Baja",'Mapa final'!$AA$42="Catastrófico"),CONCATENATE("R6C",'Mapa final'!$O$42),"")</f>
        <v/>
      </c>
      <c r="AI41" s="70" t="str">
        <f>IF(AND('Mapa final'!$Y$43="Baja",'Mapa final'!$AA$43="Catastrófico"),CONCATENATE("R6C",'Mapa final'!$O$43),"")</f>
        <v/>
      </c>
      <c r="AJ41" s="70" t="str">
        <f>IF(AND('Mapa final'!$Y$44="Baja",'Mapa final'!$AA$44="Catastrófico"),CONCATENATE("R6C",'Mapa final'!$O$44),"")</f>
        <v/>
      </c>
      <c r="AK41" s="70" t="str">
        <f>IF(AND('Mapa final'!$Y$45="Baja",'Mapa final'!$AA$45="Catastrófico"),CONCATENATE("R6C",'Mapa final'!$O$45),"")</f>
        <v/>
      </c>
      <c r="AL41" s="70" t="str">
        <f>IF(AND('Mapa final'!$Y$46="Baja",'Mapa final'!$AA$46="Catastrófico"),CONCATENATE("R6C",'Mapa final'!$O$46),"")</f>
        <v/>
      </c>
      <c r="AM41" s="71" t="str">
        <f>IF(AND('Mapa final'!$Y$47="Baja",'Mapa final'!$AA$47="Catastrófico"),CONCATENATE("R6C",'Mapa final'!$O$47),"")</f>
        <v/>
      </c>
      <c r="AN41" s="97"/>
      <c r="AO41" s="483"/>
      <c r="AP41" s="484"/>
      <c r="AQ41" s="484"/>
      <c r="AR41" s="484"/>
      <c r="AS41" s="484"/>
      <c r="AT41" s="485"/>
      <c r="AU41" s="97"/>
      <c r="AV41" s="97"/>
      <c r="AW41" s="97"/>
      <c r="AX41" s="97"/>
      <c r="AY41" s="97"/>
      <c r="AZ41" s="97"/>
      <c r="BA41" s="97"/>
      <c r="BB41" s="97"/>
      <c r="BC41" s="97"/>
      <c r="BD41" s="97"/>
      <c r="BE41" s="97"/>
      <c r="BF41" s="97"/>
      <c r="BG41" s="97"/>
      <c r="BH41" s="97"/>
      <c r="BI41" s="97"/>
      <c r="BJ41" s="97"/>
      <c r="BK41" s="97"/>
      <c r="BL41" s="97"/>
      <c r="BM41" s="97"/>
      <c r="BN41" s="97"/>
      <c r="BO41" s="97"/>
      <c r="BP41" s="97"/>
      <c r="BQ41" s="97"/>
      <c r="BR41" s="97"/>
      <c r="BS41" s="97"/>
      <c r="BT41" s="97"/>
      <c r="BU41" s="97"/>
      <c r="BV41" s="97"/>
      <c r="BW41" s="97"/>
      <c r="BX41" s="97"/>
    </row>
    <row r="42" spans="1:80" ht="15" customHeight="1">
      <c r="A42" s="97"/>
      <c r="B42" s="411"/>
      <c r="C42" s="411"/>
      <c r="D42" s="412"/>
      <c r="E42" s="452"/>
      <c r="F42" s="453"/>
      <c r="G42" s="453"/>
      <c r="H42" s="453"/>
      <c r="I42" s="453"/>
      <c r="J42" s="90" t="str">
        <f ca="1">IF(AND('Mapa final'!$Y$48="Baja",'Mapa final'!$AA$48="Leve"),CONCATENATE("R7C",'Mapa final'!$O$48),"")</f>
        <v/>
      </c>
      <c r="K42" s="91" t="str">
        <f>IF(AND('Mapa final'!$Y$49="Baja",'Mapa final'!$AA$49="Leve"),CONCATENATE("R7C",'Mapa final'!$O$49),"")</f>
        <v/>
      </c>
      <c r="L42" s="91" t="str">
        <f>IF(AND('Mapa final'!$Y$50="Baja",'Mapa final'!$AA$50="Leve"),CONCATENATE("R7C",'Mapa final'!$O$50),"")</f>
        <v/>
      </c>
      <c r="M42" s="91" t="str">
        <f>IF(AND('Mapa final'!$Y$51="Baja",'Mapa final'!$AA$51="Leve"),CONCATENATE("R7C",'Mapa final'!$O$51),"")</f>
        <v/>
      </c>
      <c r="N42" s="91" t="str">
        <f>IF(AND('Mapa final'!$Y$52="Baja",'Mapa final'!$AA$52="Leve"),CONCATENATE("R7C",'Mapa final'!$O$52),"")</f>
        <v/>
      </c>
      <c r="O42" s="92" t="str">
        <f>IF(AND('Mapa final'!$Y$53="Baja",'Mapa final'!$AA$53="Leve"),CONCATENATE("R7C",'Mapa final'!$O$53),"")</f>
        <v/>
      </c>
      <c r="P42" s="81" t="str">
        <f ca="1">IF(AND('Mapa final'!$Y$48="Baja",'Mapa final'!$AA$48="Menor"),CONCATENATE("R7C",'Mapa final'!$O$48),"")</f>
        <v/>
      </c>
      <c r="Q42" s="82" t="str">
        <f>IF(AND('Mapa final'!$Y$49="Baja",'Mapa final'!$AA$49="Menor"),CONCATENATE("R7C",'Mapa final'!$O$49),"")</f>
        <v/>
      </c>
      <c r="R42" s="82" t="str">
        <f>IF(AND('Mapa final'!$Y$50="Baja",'Mapa final'!$AA$50="Menor"),CONCATENATE("R7C",'Mapa final'!$O$50),"")</f>
        <v/>
      </c>
      <c r="S42" s="82" t="str">
        <f>IF(AND('Mapa final'!$Y$51="Baja",'Mapa final'!$AA$51="Menor"),CONCATENATE("R7C",'Mapa final'!$O$51),"")</f>
        <v/>
      </c>
      <c r="T42" s="82" t="str">
        <f>IF(AND('Mapa final'!$Y$52="Baja",'Mapa final'!$AA$52="Menor"),CONCATENATE("R7C",'Mapa final'!$O$52),"")</f>
        <v/>
      </c>
      <c r="U42" s="83" t="str">
        <f>IF(AND('Mapa final'!$Y$53="Baja",'Mapa final'!$AA$53="Menor"),CONCATENATE("R7C",'Mapa final'!$O$53),"")</f>
        <v/>
      </c>
      <c r="V42" s="81" t="str">
        <f ca="1">IF(AND('Mapa final'!$Y$48="Baja",'Mapa final'!$AA$48="Moderado"),CONCATENATE("R7C",'Mapa final'!$O$48),"")</f>
        <v/>
      </c>
      <c r="W42" s="82" t="str">
        <f>IF(AND('Mapa final'!$Y$49="Baja",'Mapa final'!$AA$49="Moderado"),CONCATENATE("R7C",'Mapa final'!$O$49),"")</f>
        <v/>
      </c>
      <c r="X42" s="82" t="str">
        <f>IF(AND('Mapa final'!$Y$50="Baja",'Mapa final'!$AA$50="Moderado"),CONCATENATE("R7C",'Mapa final'!$O$50),"")</f>
        <v/>
      </c>
      <c r="Y42" s="82" t="str">
        <f>IF(AND('Mapa final'!$Y$51="Baja",'Mapa final'!$AA$51="Moderado"),CONCATENATE("R7C",'Mapa final'!$O$51),"")</f>
        <v/>
      </c>
      <c r="Z42" s="82" t="str">
        <f>IF(AND('Mapa final'!$Y$52="Baja",'Mapa final'!$AA$52="Moderado"),CONCATENATE("R7C",'Mapa final'!$O$52),"")</f>
        <v/>
      </c>
      <c r="AA42" s="83" t="str">
        <f>IF(AND('Mapa final'!$Y$53="Baja",'Mapa final'!$AA$53="Moderado"),CONCATENATE("R7C",'Mapa final'!$O$53),"")</f>
        <v/>
      </c>
      <c r="AB42" s="66" t="str">
        <f ca="1">IF(AND('Mapa final'!$Y$48="Baja",'Mapa final'!$AA$48="Mayor"),CONCATENATE("R7C",'Mapa final'!$O$48),"")</f>
        <v>R7C1</v>
      </c>
      <c r="AC42" s="67" t="str">
        <f>IF(AND('Mapa final'!$Y$49="Baja",'Mapa final'!$AA$49="Mayor"),CONCATENATE("R7C",'Mapa final'!$O$49),"")</f>
        <v/>
      </c>
      <c r="AD42" s="67" t="str">
        <f>IF(AND('Mapa final'!$Y$50="Baja",'Mapa final'!$AA$50="Mayor"),CONCATENATE("R7C",'Mapa final'!$O$50),"")</f>
        <v/>
      </c>
      <c r="AE42" s="67" t="str">
        <f>IF(AND('Mapa final'!$Y$51="Baja",'Mapa final'!$AA$51="Mayor"),CONCATENATE("R7C",'Mapa final'!$O$51),"")</f>
        <v/>
      </c>
      <c r="AF42" s="67" t="str">
        <f>IF(AND('Mapa final'!$Y$52="Baja",'Mapa final'!$AA$52="Mayor"),CONCATENATE("R7C",'Mapa final'!$O$52),"")</f>
        <v/>
      </c>
      <c r="AG42" s="68" t="str">
        <f>IF(AND('Mapa final'!$Y$53="Baja",'Mapa final'!$AA$53="Mayor"),CONCATENATE("R7C",'Mapa final'!$O$53),"")</f>
        <v/>
      </c>
      <c r="AH42" s="69" t="str">
        <f ca="1">IF(AND('Mapa final'!$Y$48="Baja",'Mapa final'!$AA$48="Catastrófico"),CONCATENATE("R7C",'Mapa final'!$O$48),"")</f>
        <v/>
      </c>
      <c r="AI42" s="70" t="str">
        <f>IF(AND('Mapa final'!$Y$49="Baja",'Mapa final'!$AA$49="Catastrófico"),CONCATENATE("R7C",'Mapa final'!$O$49),"")</f>
        <v/>
      </c>
      <c r="AJ42" s="70" t="str">
        <f>IF(AND('Mapa final'!$Y$50="Baja",'Mapa final'!$AA$50="Catastrófico"),CONCATENATE("R7C",'Mapa final'!$O$50),"")</f>
        <v/>
      </c>
      <c r="AK42" s="70" t="str">
        <f>IF(AND('Mapa final'!$Y$51="Baja",'Mapa final'!$AA$51="Catastrófico"),CONCATENATE("R7C",'Mapa final'!$O$51),"")</f>
        <v/>
      </c>
      <c r="AL42" s="70" t="str">
        <f>IF(AND('Mapa final'!$Y$52="Baja",'Mapa final'!$AA$52="Catastrófico"),CONCATENATE("R7C",'Mapa final'!$O$52),"")</f>
        <v/>
      </c>
      <c r="AM42" s="71" t="str">
        <f>IF(AND('Mapa final'!$Y$53="Baja",'Mapa final'!$AA$53="Catastrófico"),CONCATENATE("R7C",'Mapa final'!$O$53),"")</f>
        <v/>
      </c>
      <c r="AN42" s="97"/>
      <c r="AO42" s="483"/>
      <c r="AP42" s="484"/>
      <c r="AQ42" s="484"/>
      <c r="AR42" s="484"/>
      <c r="AS42" s="484"/>
      <c r="AT42" s="485"/>
      <c r="AU42" s="97"/>
      <c r="AV42" s="97"/>
      <c r="AW42" s="97"/>
      <c r="AX42" s="97"/>
      <c r="AY42" s="97"/>
      <c r="AZ42" s="97"/>
      <c r="BA42" s="97"/>
      <c r="BB42" s="97"/>
      <c r="BC42" s="97"/>
      <c r="BD42" s="97"/>
      <c r="BE42" s="97"/>
      <c r="BF42" s="97"/>
      <c r="BG42" s="97"/>
      <c r="BH42" s="97"/>
      <c r="BI42" s="97"/>
      <c r="BJ42" s="97"/>
      <c r="BK42" s="97"/>
      <c r="BL42" s="97"/>
      <c r="BM42" s="97"/>
      <c r="BN42" s="97"/>
      <c r="BO42" s="97"/>
      <c r="BP42" s="97"/>
      <c r="BQ42" s="97"/>
      <c r="BR42" s="97"/>
      <c r="BS42" s="97"/>
      <c r="BT42" s="97"/>
      <c r="BU42" s="97"/>
      <c r="BV42" s="97"/>
      <c r="BW42" s="97"/>
      <c r="BX42" s="97"/>
    </row>
    <row r="43" spans="1:80" ht="15" customHeight="1">
      <c r="A43" s="97"/>
      <c r="B43" s="411"/>
      <c r="C43" s="411"/>
      <c r="D43" s="412"/>
      <c r="E43" s="452"/>
      <c r="F43" s="453"/>
      <c r="G43" s="453"/>
      <c r="H43" s="453"/>
      <c r="I43" s="453"/>
      <c r="J43" s="90" t="str">
        <f>IF(AND('Mapa final'!$Y$54="Baja",'Mapa final'!$AA$54="Leve"),CONCATENATE("R8C",'Mapa final'!$O$54),"")</f>
        <v/>
      </c>
      <c r="K43" s="91" t="str">
        <f>IF(AND('Mapa final'!$Y$55="Baja",'Mapa final'!$AA$55="Leve"),CONCATENATE("R8C",'Mapa final'!$O$55),"")</f>
        <v/>
      </c>
      <c r="L43" s="91" t="str">
        <f>IF(AND('Mapa final'!$Y$56="Baja",'Mapa final'!$AA$56="Leve"),CONCATENATE("R8C",'Mapa final'!$O$56),"")</f>
        <v/>
      </c>
      <c r="M43" s="91" t="str">
        <f>IF(AND('Mapa final'!$Y$57="Baja",'Mapa final'!$AA$57="Leve"),CONCATENATE("R8C",'Mapa final'!$O$57),"")</f>
        <v/>
      </c>
      <c r="N43" s="91" t="str">
        <f>IF(AND('Mapa final'!$Y$58="Baja",'Mapa final'!$AA$58="Leve"),CONCATENATE("R8C",'Mapa final'!$O$58),"")</f>
        <v/>
      </c>
      <c r="O43" s="92" t="str">
        <f>IF(AND('Mapa final'!$Y$59="Baja",'Mapa final'!$AA$59="Leve"),CONCATENATE("R8C",'Mapa final'!$O$59),"")</f>
        <v/>
      </c>
      <c r="P43" s="81" t="str">
        <f>IF(AND('Mapa final'!$Y$54="Baja",'Mapa final'!$AA$54="Menor"),CONCATENATE("R8C",'Mapa final'!$O$54),"")</f>
        <v/>
      </c>
      <c r="Q43" s="82" t="str">
        <f>IF(AND('Mapa final'!$Y$55="Baja",'Mapa final'!$AA$55="Menor"),CONCATENATE("R8C",'Mapa final'!$O$55),"")</f>
        <v/>
      </c>
      <c r="R43" s="82" t="str">
        <f>IF(AND('Mapa final'!$Y$56="Baja",'Mapa final'!$AA$56="Menor"),CONCATENATE("R8C",'Mapa final'!$O$56),"")</f>
        <v/>
      </c>
      <c r="S43" s="82" t="str">
        <f>IF(AND('Mapa final'!$Y$57="Baja",'Mapa final'!$AA$57="Menor"),CONCATENATE("R8C",'Mapa final'!$O$57),"")</f>
        <v/>
      </c>
      <c r="T43" s="82" t="str">
        <f>IF(AND('Mapa final'!$Y$58="Baja",'Mapa final'!$AA$58="Menor"),CONCATENATE("R8C",'Mapa final'!$O$58),"")</f>
        <v/>
      </c>
      <c r="U43" s="83" t="str">
        <f>IF(AND('Mapa final'!$Y$59="Baja",'Mapa final'!$AA$59="Menor"),CONCATENATE("R8C",'Mapa final'!$O$59),"")</f>
        <v/>
      </c>
      <c r="V43" s="81" t="str">
        <f>IF(AND('Mapa final'!$Y$54="Baja",'Mapa final'!$AA$54="Moderado"),CONCATENATE("R8C",'Mapa final'!$O$54),"")</f>
        <v/>
      </c>
      <c r="W43" s="82" t="str">
        <f>IF(AND('Mapa final'!$Y$55="Baja",'Mapa final'!$AA$55="Moderado"),CONCATENATE("R8C",'Mapa final'!$O$55),"")</f>
        <v/>
      </c>
      <c r="X43" s="82" t="str">
        <f>IF(AND('Mapa final'!$Y$56="Baja",'Mapa final'!$AA$56="Moderado"),CONCATENATE("R8C",'Mapa final'!$O$56),"")</f>
        <v/>
      </c>
      <c r="Y43" s="82" t="str">
        <f>IF(AND('Mapa final'!$Y$57="Baja",'Mapa final'!$AA$57="Moderado"),CONCATENATE("R8C",'Mapa final'!$O$57),"")</f>
        <v/>
      </c>
      <c r="Z43" s="82" t="str">
        <f>IF(AND('Mapa final'!$Y$58="Baja",'Mapa final'!$AA$58="Moderado"),CONCATENATE("R8C",'Mapa final'!$O$58),"")</f>
        <v/>
      </c>
      <c r="AA43" s="83" t="str">
        <f>IF(AND('Mapa final'!$Y$59="Baja",'Mapa final'!$AA$59="Moderado"),CONCATENATE("R8C",'Mapa final'!$O$59),"")</f>
        <v/>
      </c>
      <c r="AB43" s="66" t="str">
        <f>IF(AND('Mapa final'!$Y$54="Baja",'Mapa final'!$AA$54="Mayor"),CONCATENATE("R8C",'Mapa final'!$O$54),"")</f>
        <v/>
      </c>
      <c r="AC43" s="67" t="str">
        <f>IF(AND('Mapa final'!$Y$55="Baja",'Mapa final'!$AA$55="Mayor"),CONCATENATE("R8C",'Mapa final'!$O$55),"")</f>
        <v/>
      </c>
      <c r="AD43" s="67" t="str">
        <f>IF(AND('Mapa final'!$Y$56="Baja",'Mapa final'!$AA$56="Mayor"),CONCATENATE("R8C",'Mapa final'!$O$56),"")</f>
        <v/>
      </c>
      <c r="AE43" s="67" t="str">
        <f>IF(AND('Mapa final'!$Y$57="Baja",'Mapa final'!$AA$57="Mayor"),CONCATENATE("R8C",'Mapa final'!$O$57),"")</f>
        <v/>
      </c>
      <c r="AF43" s="67" t="str">
        <f>IF(AND('Mapa final'!$Y$58="Baja",'Mapa final'!$AA$58="Mayor"),CONCATENATE("R8C",'Mapa final'!$O$58),"")</f>
        <v/>
      </c>
      <c r="AG43" s="68" t="str">
        <f>IF(AND('Mapa final'!$Y$59="Baja",'Mapa final'!$AA$59="Mayor"),CONCATENATE("R8C",'Mapa final'!$O$59),"")</f>
        <v/>
      </c>
      <c r="AH43" s="69" t="str">
        <f>IF(AND('Mapa final'!$Y$54="Baja",'Mapa final'!$AA$54="Catastrófico"),CONCATENATE("R8C",'Mapa final'!$O$54),"")</f>
        <v/>
      </c>
      <c r="AI43" s="70" t="str">
        <f>IF(AND('Mapa final'!$Y$55="Baja",'Mapa final'!$AA$55="Catastrófico"),CONCATENATE("R8C",'Mapa final'!$O$55),"")</f>
        <v/>
      </c>
      <c r="AJ43" s="70" t="str">
        <f>IF(AND('Mapa final'!$Y$56="Baja",'Mapa final'!$AA$56="Catastrófico"),CONCATENATE("R8C",'Mapa final'!$O$56),"")</f>
        <v/>
      </c>
      <c r="AK43" s="70" t="str">
        <f>IF(AND('Mapa final'!$Y$57="Baja",'Mapa final'!$AA$57="Catastrófico"),CONCATENATE("R8C",'Mapa final'!$O$57),"")</f>
        <v/>
      </c>
      <c r="AL43" s="70" t="str">
        <f>IF(AND('Mapa final'!$Y$58="Baja",'Mapa final'!$AA$58="Catastrófico"),CONCATENATE("R8C",'Mapa final'!$O$58),"")</f>
        <v/>
      </c>
      <c r="AM43" s="71" t="str">
        <f>IF(AND('Mapa final'!$Y$59="Baja",'Mapa final'!$AA$59="Catastrófico"),CONCATENATE("R8C",'Mapa final'!$O$59),"")</f>
        <v/>
      </c>
      <c r="AN43" s="97"/>
      <c r="AO43" s="483"/>
      <c r="AP43" s="484"/>
      <c r="AQ43" s="484"/>
      <c r="AR43" s="484"/>
      <c r="AS43" s="484"/>
      <c r="AT43" s="485"/>
      <c r="AU43" s="97"/>
      <c r="AV43" s="97"/>
      <c r="AW43" s="97"/>
      <c r="AX43" s="97"/>
      <c r="AY43" s="97"/>
      <c r="AZ43" s="97"/>
      <c r="BA43" s="97"/>
      <c r="BB43" s="97"/>
      <c r="BC43" s="97"/>
      <c r="BD43" s="97"/>
      <c r="BE43" s="97"/>
      <c r="BF43" s="97"/>
      <c r="BG43" s="97"/>
      <c r="BH43" s="97"/>
      <c r="BI43" s="97"/>
      <c r="BJ43" s="97"/>
      <c r="BK43" s="97"/>
      <c r="BL43" s="97"/>
      <c r="BM43" s="97"/>
      <c r="BN43" s="97"/>
      <c r="BO43" s="97"/>
      <c r="BP43" s="97"/>
      <c r="BQ43" s="97"/>
      <c r="BR43" s="97"/>
      <c r="BS43" s="97"/>
      <c r="BT43" s="97"/>
      <c r="BU43" s="97"/>
      <c r="BV43" s="97"/>
      <c r="BW43" s="97"/>
      <c r="BX43" s="97"/>
    </row>
    <row r="44" spans="1:80" ht="15" customHeight="1">
      <c r="A44" s="97"/>
      <c r="B44" s="411"/>
      <c r="C44" s="411"/>
      <c r="D44" s="412"/>
      <c r="E44" s="452"/>
      <c r="F44" s="453"/>
      <c r="G44" s="453"/>
      <c r="H44" s="453"/>
      <c r="I44" s="453"/>
      <c r="J44" s="90" t="str">
        <f>IF(AND('Mapa final'!$Y$60="Baja",'Mapa final'!$AA$60="Leve"),CONCATENATE("R9C",'Mapa final'!$O$60),"")</f>
        <v/>
      </c>
      <c r="K44" s="91" t="str">
        <f>IF(AND('Mapa final'!$Y$61="Baja",'Mapa final'!$AA$61="Leve"),CONCATENATE("R9C",'Mapa final'!$O$61),"")</f>
        <v/>
      </c>
      <c r="L44" s="91" t="str">
        <f>IF(AND('Mapa final'!$Y$62="Baja",'Mapa final'!$AA$62="Leve"),CONCATENATE("R9C",'Mapa final'!$O$62),"")</f>
        <v/>
      </c>
      <c r="M44" s="91" t="str">
        <f>IF(AND('Mapa final'!$Y$63="Baja",'Mapa final'!$AA$63="Leve"),CONCATENATE("R9C",'Mapa final'!$O$63),"")</f>
        <v/>
      </c>
      <c r="N44" s="91" t="str">
        <f>IF(AND('Mapa final'!$Y$64="Baja",'Mapa final'!$AA$64="Leve"),CONCATENATE("R9C",'Mapa final'!$O$64),"")</f>
        <v/>
      </c>
      <c r="O44" s="92" t="str">
        <f>IF(AND('Mapa final'!$Y$65="Baja",'Mapa final'!$AA$65="Leve"),CONCATENATE("R9C",'Mapa final'!$O$65),"")</f>
        <v/>
      </c>
      <c r="P44" s="81" t="str">
        <f>IF(AND('Mapa final'!$Y$60="Baja",'Mapa final'!$AA$60="Menor"),CONCATENATE("R9C",'Mapa final'!$O$60),"")</f>
        <v/>
      </c>
      <c r="Q44" s="82" t="str">
        <f>IF(AND('Mapa final'!$Y$61="Baja",'Mapa final'!$AA$61="Menor"),CONCATENATE("R9C",'Mapa final'!$O$61),"")</f>
        <v/>
      </c>
      <c r="R44" s="82" t="str">
        <f>IF(AND('Mapa final'!$Y$62="Baja",'Mapa final'!$AA$62="Menor"),CONCATENATE("R9C",'Mapa final'!$O$62),"")</f>
        <v/>
      </c>
      <c r="S44" s="82" t="str">
        <f>IF(AND('Mapa final'!$Y$63="Baja",'Mapa final'!$AA$63="Menor"),CONCATENATE("R9C",'Mapa final'!$O$63),"")</f>
        <v/>
      </c>
      <c r="T44" s="82" t="str">
        <f>IF(AND('Mapa final'!$Y$64="Baja",'Mapa final'!$AA$64="Menor"),CONCATENATE("R9C",'Mapa final'!$O$64),"")</f>
        <v/>
      </c>
      <c r="U44" s="83" t="str">
        <f>IF(AND('Mapa final'!$Y$65="Baja",'Mapa final'!$AA$65="Menor"),CONCATENATE("R9C",'Mapa final'!$O$65),"")</f>
        <v/>
      </c>
      <c r="V44" s="81" t="str">
        <f>IF(AND('Mapa final'!$Y$60="Baja",'Mapa final'!$AA$60="Moderado"),CONCATENATE("R9C",'Mapa final'!$O$60),"")</f>
        <v/>
      </c>
      <c r="W44" s="82" t="str">
        <f>IF(AND('Mapa final'!$Y$61="Baja",'Mapa final'!$AA$61="Moderado"),CONCATENATE("R9C",'Mapa final'!$O$61),"")</f>
        <v/>
      </c>
      <c r="X44" s="82" t="str">
        <f>IF(AND('Mapa final'!$Y$62="Baja",'Mapa final'!$AA$62="Moderado"),CONCATENATE("R9C",'Mapa final'!$O$62),"")</f>
        <v/>
      </c>
      <c r="Y44" s="82" t="str">
        <f>IF(AND('Mapa final'!$Y$63="Baja",'Mapa final'!$AA$63="Moderado"),CONCATENATE("R9C",'Mapa final'!$O$63),"")</f>
        <v/>
      </c>
      <c r="Z44" s="82" t="str">
        <f>IF(AND('Mapa final'!$Y$64="Baja",'Mapa final'!$AA$64="Moderado"),CONCATENATE("R9C",'Mapa final'!$O$64),"")</f>
        <v/>
      </c>
      <c r="AA44" s="83" t="str">
        <f>IF(AND('Mapa final'!$Y$65="Baja",'Mapa final'!$AA$65="Moderado"),CONCATENATE("R9C",'Mapa final'!$O$65),"")</f>
        <v/>
      </c>
      <c r="AB44" s="66" t="str">
        <f>IF(AND('Mapa final'!$Y$60="Baja",'Mapa final'!$AA$60="Mayor"),CONCATENATE("R9C",'Mapa final'!$O$60),"")</f>
        <v/>
      </c>
      <c r="AC44" s="67" t="str">
        <f>IF(AND('Mapa final'!$Y$61="Baja",'Mapa final'!$AA$61="Mayor"),CONCATENATE("R9C",'Mapa final'!$O$61),"")</f>
        <v/>
      </c>
      <c r="AD44" s="67" t="str">
        <f>IF(AND('Mapa final'!$Y$62="Baja",'Mapa final'!$AA$62="Mayor"),CONCATENATE("R9C",'Mapa final'!$O$62),"")</f>
        <v/>
      </c>
      <c r="AE44" s="67" t="str">
        <f>IF(AND('Mapa final'!$Y$63="Baja",'Mapa final'!$AA$63="Mayor"),CONCATENATE("R9C",'Mapa final'!$O$63),"")</f>
        <v/>
      </c>
      <c r="AF44" s="67" t="str">
        <f>IF(AND('Mapa final'!$Y$64="Baja",'Mapa final'!$AA$64="Mayor"),CONCATENATE("R9C",'Mapa final'!$O$64),"")</f>
        <v/>
      </c>
      <c r="AG44" s="68" t="str">
        <f>IF(AND('Mapa final'!$Y$65="Baja",'Mapa final'!$AA$65="Mayor"),CONCATENATE("R9C",'Mapa final'!$O$65),"")</f>
        <v/>
      </c>
      <c r="AH44" s="69" t="str">
        <f>IF(AND('Mapa final'!$Y$60="Baja",'Mapa final'!$AA$60="Catastrófico"),CONCATENATE("R9C",'Mapa final'!$O$60),"")</f>
        <v/>
      </c>
      <c r="AI44" s="70" t="str">
        <f>IF(AND('Mapa final'!$Y$61="Baja",'Mapa final'!$AA$61="Catastrófico"),CONCATENATE("R9C",'Mapa final'!$O$61),"")</f>
        <v/>
      </c>
      <c r="AJ44" s="70" t="str">
        <f>IF(AND('Mapa final'!$Y$62="Baja",'Mapa final'!$AA$62="Catastrófico"),CONCATENATE("R9C",'Mapa final'!$O$62),"")</f>
        <v/>
      </c>
      <c r="AK44" s="70" t="str">
        <f>IF(AND('Mapa final'!$Y$63="Baja",'Mapa final'!$AA$63="Catastrófico"),CONCATENATE("R9C",'Mapa final'!$O$63),"")</f>
        <v/>
      </c>
      <c r="AL44" s="70" t="str">
        <f>IF(AND('Mapa final'!$Y$64="Baja",'Mapa final'!$AA$64="Catastrófico"),CONCATENATE("R9C",'Mapa final'!$O$64),"")</f>
        <v/>
      </c>
      <c r="AM44" s="71" t="str">
        <f>IF(AND('Mapa final'!$Y$65="Baja",'Mapa final'!$AA$65="Catastrófico"),CONCATENATE("R9C",'Mapa final'!$O$65),"")</f>
        <v/>
      </c>
      <c r="AN44" s="97"/>
      <c r="AO44" s="483"/>
      <c r="AP44" s="484"/>
      <c r="AQ44" s="484"/>
      <c r="AR44" s="484"/>
      <c r="AS44" s="484"/>
      <c r="AT44" s="485"/>
      <c r="AU44" s="97"/>
      <c r="AV44" s="97"/>
      <c r="AW44" s="97"/>
      <c r="AX44" s="97"/>
      <c r="AY44" s="97"/>
      <c r="AZ44" s="97"/>
      <c r="BA44" s="97"/>
      <c r="BB44" s="97"/>
      <c r="BC44" s="97"/>
      <c r="BD44" s="97"/>
      <c r="BE44" s="97"/>
      <c r="BF44" s="97"/>
      <c r="BG44" s="97"/>
      <c r="BH44" s="97"/>
      <c r="BI44" s="97"/>
      <c r="BJ44" s="97"/>
      <c r="BK44" s="97"/>
      <c r="BL44" s="97"/>
      <c r="BM44" s="97"/>
      <c r="BN44" s="97"/>
      <c r="BO44" s="97"/>
      <c r="BP44" s="97"/>
      <c r="BQ44" s="97"/>
      <c r="BR44" s="97"/>
      <c r="BS44" s="97"/>
      <c r="BT44" s="97"/>
      <c r="BU44" s="97"/>
      <c r="BV44" s="97"/>
      <c r="BW44" s="97"/>
      <c r="BX44" s="97"/>
    </row>
    <row r="45" spans="1:80" ht="15.75" customHeight="1" thickBot="1">
      <c r="A45" s="97"/>
      <c r="B45" s="411"/>
      <c r="C45" s="411"/>
      <c r="D45" s="412"/>
      <c r="E45" s="455"/>
      <c r="F45" s="456"/>
      <c r="G45" s="456"/>
      <c r="H45" s="456"/>
      <c r="I45" s="456"/>
      <c r="J45" s="93" t="str">
        <f>IF(AND('Mapa final'!$Y$66="Baja",'Mapa final'!$AA$66="Leve"),CONCATENATE("R10C",'Mapa final'!$O$66),"")</f>
        <v/>
      </c>
      <c r="K45" s="94" t="str">
        <f>IF(AND('Mapa final'!$Y$67="Baja",'Mapa final'!$AA$67="Leve"),CONCATENATE("R10C",'Mapa final'!$O$67),"")</f>
        <v/>
      </c>
      <c r="L45" s="94" t="str">
        <f>IF(AND('Mapa final'!$Y$68="Baja",'Mapa final'!$AA$68="Leve"),CONCATENATE("R10C",'Mapa final'!$O$68),"")</f>
        <v/>
      </c>
      <c r="M45" s="94" t="str">
        <f>IF(AND('Mapa final'!$Y$69="Baja",'Mapa final'!$AA$69="Leve"),CONCATENATE("R10C",'Mapa final'!$O$69),"")</f>
        <v/>
      </c>
      <c r="N45" s="94" t="str">
        <f>IF(AND('Mapa final'!$Y$70="Baja",'Mapa final'!$AA$70="Leve"),CONCATENATE("R10C",'Mapa final'!$O$70),"")</f>
        <v/>
      </c>
      <c r="O45" s="95" t="str">
        <f>IF(AND('Mapa final'!$Y$71="Baja",'Mapa final'!$AA$71="Leve"),CONCATENATE("R10C",'Mapa final'!$O$71),"")</f>
        <v/>
      </c>
      <c r="P45" s="81" t="str">
        <f>IF(AND('Mapa final'!$Y$66="Baja",'Mapa final'!$AA$66="Menor"),CONCATENATE("R10C",'Mapa final'!$O$66),"")</f>
        <v/>
      </c>
      <c r="Q45" s="82" t="str">
        <f>IF(AND('Mapa final'!$Y$67="Baja",'Mapa final'!$AA$67="Menor"),CONCATENATE("R10C",'Mapa final'!$O$67),"")</f>
        <v/>
      </c>
      <c r="R45" s="82" t="str">
        <f>IF(AND('Mapa final'!$Y$68="Baja",'Mapa final'!$AA$68="Menor"),CONCATENATE("R10C",'Mapa final'!$O$68),"")</f>
        <v/>
      </c>
      <c r="S45" s="82" t="str">
        <f>IF(AND('Mapa final'!$Y$69="Baja",'Mapa final'!$AA$69="Menor"),CONCATENATE("R10C",'Mapa final'!$O$69),"")</f>
        <v/>
      </c>
      <c r="T45" s="82" t="str">
        <f>IF(AND('Mapa final'!$Y$70="Baja",'Mapa final'!$AA$70="Menor"),CONCATENATE("R10C",'Mapa final'!$O$70),"")</f>
        <v/>
      </c>
      <c r="U45" s="83" t="str">
        <f>IF(AND('Mapa final'!$Y$71="Baja",'Mapa final'!$AA$71="Menor"),CONCATENATE("R10C",'Mapa final'!$O$71),"")</f>
        <v/>
      </c>
      <c r="V45" s="84" t="str">
        <f>IF(AND('Mapa final'!$Y$66="Baja",'Mapa final'!$AA$66="Moderado"),CONCATENATE("R10C",'Mapa final'!$O$66),"")</f>
        <v/>
      </c>
      <c r="W45" s="85" t="str">
        <f>IF(AND('Mapa final'!$Y$67="Baja",'Mapa final'!$AA$67="Moderado"),CONCATENATE("R10C",'Mapa final'!$O$67),"")</f>
        <v/>
      </c>
      <c r="X45" s="85" t="str">
        <f>IF(AND('Mapa final'!$Y$68="Baja",'Mapa final'!$AA$68="Moderado"),CONCATENATE("R10C",'Mapa final'!$O$68),"")</f>
        <v/>
      </c>
      <c r="Y45" s="85" t="str">
        <f>IF(AND('Mapa final'!$Y$69="Baja",'Mapa final'!$AA$69="Moderado"),CONCATENATE("R10C",'Mapa final'!$O$69),"")</f>
        <v/>
      </c>
      <c r="Z45" s="85" t="str">
        <f>IF(AND('Mapa final'!$Y$70="Baja",'Mapa final'!$AA$70="Moderado"),CONCATENATE("R10C",'Mapa final'!$O$70),"")</f>
        <v/>
      </c>
      <c r="AA45" s="86" t="str">
        <f>IF(AND('Mapa final'!$Y$71="Baja",'Mapa final'!$AA$71="Moderado"),CONCATENATE("R10C",'Mapa final'!$O$71),"")</f>
        <v/>
      </c>
      <c r="AB45" s="72" t="str">
        <f>IF(AND('Mapa final'!$Y$66="Baja",'Mapa final'!$AA$66="Mayor"),CONCATENATE("R10C",'Mapa final'!$O$66),"")</f>
        <v/>
      </c>
      <c r="AC45" s="73" t="str">
        <f>IF(AND('Mapa final'!$Y$67="Baja",'Mapa final'!$AA$67="Mayor"),CONCATENATE("R10C",'Mapa final'!$O$67),"")</f>
        <v/>
      </c>
      <c r="AD45" s="73" t="str">
        <f>IF(AND('Mapa final'!$Y$68="Baja",'Mapa final'!$AA$68="Mayor"),CONCATENATE("R10C",'Mapa final'!$O$68),"")</f>
        <v/>
      </c>
      <c r="AE45" s="73" t="str">
        <f>IF(AND('Mapa final'!$Y$69="Baja",'Mapa final'!$AA$69="Mayor"),CONCATENATE("R10C",'Mapa final'!$O$69),"")</f>
        <v/>
      </c>
      <c r="AF45" s="73" t="str">
        <f>IF(AND('Mapa final'!$Y$70="Baja",'Mapa final'!$AA$70="Mayor"),CONCATENATE("R10C",'Mapa final'!$O$70),"")</f>
        <v/>
      </c>
      <c r="AG45" s="74" t="str">
        <f>IF(AND('Mapa final'!$Y$71="Baja",'Mapa final'!$AA$71="Mayor"),CONCATENATE("R10C",'Mapa final'!$O$71),"")</f>
        <v/>
      </c>
      <c r="AH45" s="75" t="str">
        <f>IF(AND('Mapa final'!$Y$66="Baja",'Mapa final'!$AA$66="Catastrófico"),CONCATENATE("R10C",'Mapa final'!$O$66),"")</f>
        <v/>
      </c>
      <c r="AI45" s="76" t="str">
        <f>IF(AND('Mapa final'!$Y$67="Baja",'Mapa final'!$AA$67="Catastrófico"),CONCATENATE("R10C",'Mapa final'!$O$67),"")</f>
        <v/>
      </c>
      <c r="AJ45" s="76" t="str">
        <f>IF(AND('Mapa final'!$Y$68="Baja",'Mapa final'!$AA$68="Catastrófico"),CONCATENATE("R10C",'Mapa final'!$O$68),"")</f>
        <v/>
      </c>
      <c r="AK45" s="76" t="str">
        <f>IF(AND('Mapa final'!$Y$69="Baja",'Mapa final'!$AA$69="Catastrófico"),CONCATENATE("R10C",'Mapa final'!$O$69),"")</f>
        <v/>
      </c>
      <c r="AL45" s="76" t="str">
        <f>IF(AND('Mapa final'!$Y$70="Baja",'Mapa final'!$AA$70="Catastrófico"),CONCATENATE("R10C",'Mapa final'!$O$70),"")</f>
        <v/>
      </c>
      <c r="AM45" s="77" t="str">
        <f>IF(AND('Mapa final'!$Y$71="Baja",'Mapa final'!$AA$71="Catastrófico"),CONCATENATE("R10C",'Mapa final'!$O$71),"")</f>
        <v/>
      </c>
      <c r="AN45" s="97"/>
      <c r="AO45" s="486"/>
      <c r="AP45" s="487"/>
      <c r="AQ45" s="487"/>
      <c r="AR45" s="487"/>
      <c r="AS45" s="487"/>
      <c r="AT45" s="488"/>
    </row>
    <row r="46" spans="1:80" ht="46.5" customHeight="1">
      <c r="A46" s="97"/>
      <c r="B46" s="411"/>
      <c r="C46" s="411"/>
      <c r="D46" s="412"/>
      <c r="E46" s="449" t="s">
        <v>113</v>
      </c>
      <c r="F46" s="450"/>
      <c r="G46" s="450"/>
      <c r="H46" s="450"/>
      <c r="I46" s="451"/>
      <c r="J46" s="87" t="str">
        <f>IF(AND('Mapa final'!$Y$12="Muy Baja",'Mapa final'!$AA$12="Leve"),CONCATENATE("R1C",'Mapa final'!$O$12),"")</f>
        <v/>
      </c>
      <c r="K46" s="88" t="str">
        <f>IF(AND('Mapa final'!$Y$13="Muy Baja",'Mapa final'!$AA$13="Leve"),CONCATENATE("R1C",'Mapa final'!$O$13),"")</f>
        <v/>
      </c>
      <c r="L46" s="88" t="str">
        <f>IF(AND('Mapa final'!$Y$14="Muy Baja",'Mapa final'!$AA$14="Leve"),CONCATENATE("R1C",'Mapa final'!$O$14),"")</f>
        <v>R1C3</v>
      </c>
      <c r="M46" s="88" t="str">
        <f>IF(AND('Mapa final'!$Y$15="Muy Baja",'Mapa final'!$AA$15="Leve"),CONCATENATE("R1C",'Mapa final'!$O$15),"")</f>
        <v/>
      </c>
      <c r="N46" s="88" t="str">
        <f>IF(AND('Mapa final'!$Y$16="Muy Baja",'Mapa final'!$AA$16="Leve"),CONCATENATE("R1C",'Mapa final'!$O$16),"")</f>
        <v/>
      </c>
      <c r="O46" s="89" t="str">
        <f>IF(AND('Mapa final'!$Y$17="Muy Baja",'Mapa final'!$AA$17="Leve"),CONCATENATE("R1C",'Mapa final'!$O$17),"")</f>
        <v/>
      </c>
      <c r="P46" s="87" t="str">
        <f>IF(AND('Mapa final'!$Y$12="Muy Baja",'Mapa final'!$AA$12="Menor"),CONCATENATE("R1C",'Mapa final'!$O$12),"")</f>
        <v/>
      </c>
      <c r="Q46" s="88" t="str">
        <f>IF(AND('Mapa final'!$Y$13="Muy Baja",'Mapa final'!$AA$13="Menor"),CONCATENATE("R1C",'Mapa final'!$O$13),"")</f>
        <v/>
      </c>
      <c r="R46" s="88" t="str">
        <f>IF(AND('Mapa final'!$Y$14="Muy Baja",'Mapa final'!$AA$14="Menor"),CONCATENATE("R1C",'Mapa final'!$O$14),"")</f>
        <v/>
      </c>
      <c r="S46" s="88" t="str">
        <f>IF(AND('Mapa final'!$Y$15="Muy Baja",'Mapa final'!$AA$15="Menor"),CONCATENATE("R1C",'Mapa final'!$O$15),"")</f>
        <v/>
      </c>
      <c r="T46" s="88" t="str">
        <f>IF(AND('Mapa final'!$Y$16="Muy Baja",'Mapa final'!$AA$16="Menor"),CONCATENATE("R1C",'Mapa final'!$O$16),"")</f>
        <v/>
      </c>
      <c r="U46" s="89" t="str">
        <f>IF(AND('Mapa final'!$Y$17="Muy Baja",'Mapa final'!$AA$17="Menor"),CONCATENATE("R1C",'Mapa final'!$O$17),"")</f>
        <v/>
      </c>
      <c r="V46" s="78" t="str">
        <f>IF(AND('Mapa final'!$Y$12="Muy Baja",'Mapa final'!$AA$12="Moderado"),CONCATENATE("R1C",'Mapa final'!$O$12),"")</f>
        <v/>
      </c>
      <c r="W46" s="96" t="str">
        <f>IF(AND('Mapa final'!$Y$13="Muy Baja",'Mapa final'!$AA$13="Moderado"),CONCATENATE("R1C",'Mapa final'!$O$13),"")</f>
        <v/>
      </c>
      <c r="X46" s="79" t="str">
        <f>IF(AND('Mapa final'!$Y$14="Muy Baja",'Mapa final'!$AA$14="Moderado"),CONCATENATE("R1C",'Mapa final'!$O$14),"")</f>
        <v/>
      </c>
      <c r="Y46" s="79" t="str">
        <f>IF(AND('Mapa final'!$Y$15="Muy Baja",'Mapa final'!$AA$15="Moderado"),CONCATENATE("R1C",'Mapa final'!$O$15),"")</f>
        <v/>
      </c>
      <c r="Z46" s="79" t="str">
        <f>IF(AND('Mapa final'!$Y$16="Muy Baja",'Mapa final'!$AA$16="Moderado"),CONCATENATE("R1C",'Mapa final'!$O$16),"")</f>
        <v/>
      </c>
      <c r="AA46" s="80" t="str">
        <f>IF(AND('Mapa final'!$Y$17="Muy Baja",'Mapa final'!$AA$17="Moderado"),CONCATENATE("R1C",'Mapa final'!$O$17),"")</f>
        <v/>
      </c>
      <c r="AB46" s="60" t="str">
        <f>IF(AND('Mapa final'!$Y$12="Muy Baja",'Mapa final'!$AA$12="Mayor"),CONCATENATE("R1C",'Mapa final'!$O$12),"")</f>
        <v/>
      </c>
      <c r="AC46" s="61" t="str">
        <f>IF(AND('Mapa final'!$Y$13="Muy Baja",'Mapa final'!$AA$13="Mayor"),CONCATENATE("R1C",'Mapa final'!$O$13),"")</f>
        <v/>
      </c>
      <c r="AD46" s="61" t="str">
        <f>IF(AND('Mapa final'!$Y$14="Muy Baja",'Mapa final'!$AA$14="Mayor"),CONCATENATE("R1C",'Mapa final'!$O$14),"")</f>
        <v/>
      </c>
      <c r="AE46" s="61" t="str">
        <f>IF(AND('Mapa final'!$Y$15="Muy Baja",'Mapa final'!$AA$15="Mayor"),CONCATENATE("R1C",'Mapa final'!$O$15),"")</f>
        <v/>
      </c>
      <c r="AF46" s="61" t="str">
        <f>IF(AND('Mapa final'!$Y$16="Muy Baja",'Mapa final'!$AA$16="Mayor"),CONCATENATE("R1C",'Mapa final'!$O$16),"")</f>
        <v/>
      </c>
      <c r="AG46" s="62" t="str">
        <f>IF(AND('Mapa final'!$Y$17="Muy Baja",'Mapa final'!$AA$17="Mayor"),CONCATENATE("R1C",'Mapa final'!$O$17),"")</f>
        <v/>
      </c>
      <c r="AH46" s="63" t="str">
        <f>IF(AND('Mapa final'!$Y$12="Muy Baja",'Mapa final'!$AA$12="Catastrófico"),CONCATENATE("R1C",'Mapa final'!$O$12),"")</f>
        <v/>
      </c>
      <c r="AI46" s="64" t="str">
        <f>IF(AND('Mapa final'!$Y$13="Muy Baja",'Mapa final'!$AA$13="Catastrófico"),CONCATENATE("R1C",'Mapa final'!$O$13),"")</f>
        <v/>
      </c>
      <c r="AJ46" s="64" t="str">
        <f>IF(AND('Mapa final'!$Y$14="Muy Baja",'Mapa final'!$AA$14="Catastrófico"),CONCATENATE("R1C",'Mapa final'!$O$14),"")</f>
        <v/>
      </c>
      <c r="AK46" s="64" t="str">
        <f>IF(AND('Mapa final'!$Y$15="Muy Baja",'Mapa final'!$AA$15="Catastrófico"),CONCATENATE("R1C",'Mapa final'!$O$15),"")</f>
        <v/>
      </c>
      <c r="AL46" s="64" t="str">
        <f>IF(AND('Mapa final'!$Y$16="Muy Baja",'Mapa final'!$AA$16="Catastrófico"),CONCATENATE("R1C",'Mapa final'!$O$16),"")</f>
        <v/>
      </c>
      <c r="AM46" s="65" t="str">
        <f>IF(AND('Mapa final'!$Y$17="Muy Baja",'Mapa final'!$AA$17="Catastrófico"),CONCATENATE("R1C",'Mapa final'!$O$17),"")</f>
        <v/>
      </c>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97"/>
      <c r="BT46" s="97"/>
      <c r="BU46" s="97"/>
      <c r="BV46" s="97"/>
      <c r="BW46" s="97"/>
      <c r="BX46" s="97"/>
      <c r="BY46" s="97"/>
      <c r="BZ46" s="97"/>
      <c r="CA46" s="97"/>
      <c r="CB46" s="97"/>
    </row>
    <row r="47" spans="1:80" ht="46.5" customHeight="1">
      <c r="A47" s="97"/>
      <c r="B47" s="411"/>
      <c r="C47" s="411"/>
      <c r="D47" s="412"/>
      <c r="E47" s="468"/>
      <c r="F47" s="453"/>
      <c r="G47" s="453"/>
      <c r="H47" s="453"/>
      <c r="I47" s="454"/>
      <c r="J47" s="90" t="str">
        <f>IF(AND('Mapa final'!$Y$18="Muy Baja",'Mapa final'!$AA$18="Leve"),CONCATENATE("R2C",'Mapa final'!$O$18),"")</f>
        <v/>
      </c>
      <c r="K47" s="91" t="str">
        <f>IF(AND('Mapa final'!$Y$19="Muy Baja",'Mapa final'!$AA$19="Leve"),CONCATENATE("R2C",'Mapa final'!$O$19),"")</f>
        <v/>
      </c>
      <c r="L47" s="91" t="str">
        <f>IF(AND('Mapa final'!$Y$20="Muy Baja",'Mapa final'!$AA$20="Leve"),CONCATENATE("R2C",'Mapa final'!$O$20),"")</f>
        <v/>
      </c>
      <c r="M47" s="91" t="str">
        <f>IF(AND('Mapa final'!$Y$21="Muy Baja",'Mapa final'!$AA$21="Leve"),CONCATENATE("R2C",'Mapa final'!$O$21),"")</f>
        <v/>
      </c>
      <c r="N47" s="91" t="str">
        <f>IF(AND('Mapa final'!$Y$22="Muy Baja",'Mapa final'!$AA$22="Leve"),CONCATENATE("R2C",'Mapa final'!$O$22),"")</f>
        <v/>
      </c>
      <c r="O47" s="92" t="str">
        <f>IF(AND('Mapa final'!$Y$23="Muy Baja",'Mapa final'!$AA$23="Leve"),CONCATENATE("R2C",'Mapa final'!$O$23),"")</f>
        <v/>
      </c>
      <c r="P47" s="90" t="str">
        <f>IF(AND('Mapa final'!$Y$18="Muy Baja",'Mapa final'!$AA$18="Menor"),CONCATENATE("R2C",'Mapa final'!$O$18),"")</f>
        <v/>
      </c>
      <c r="Q47" s="91" t="str">
        <f>IF(AND('Mapa final'!$Y$19="Muy Baja",'Mapa final'!$AA$19="Menor"),CONCATENATE("R2C",'Mapa final'!$O$19),"")</f>
        <v/>
      </c>
      <c r="R47" s="91" t="str">
        <f>IF(AND('Mapa final'!$Y$20="Muy Baja",'Mapa final'!$AA$20="Menor"),CONCATENATE("R2C",'Mapa final'!$O$20),"")</f>
        <v/>
      </c>
      <c r="S47" s="91" t="str">
        <f>IF(AND('Mapa final'!$Y$21="Muy Baja",'Mapa final'!$AA$21="Menor"),CONCATENATE("R2C",'Mapa final'!$O$21),"")</f>
        <v/>
      </c>
      <c r="T47" s="91" t="str">
        <f>IF(AND('Mapa final'!$Y$22="Muy Baja",'Mapa final'!$AA$22="Menor"),CONCATENATE("R2C",'Mapa final'!$O$22),"")</f>
        <v/>
      </c>
      <c r="U47" s="92" t="str">
        <f>IF(AND('Mapa final'!$Y$23="Muy Baja",'Mapa final'!$AA$23="Menor"),CONCATENATE("R2C",'Mapa final'!$O$23),"")</f>
        <v/>
      </c>
      <c r="V47" s="81" t="str">
        <f>IF(AND('Mapa final'!$Y$18="Muy Baja",'Mapa final'!$AA$18="Moderado"),CONCATENATE("R2C",'Mapa final'!$O$18),"")</f>
        <v/>
      </c>
      <c r="W47" s="82" t="str">
        <f>IF(AND('Mapa final'!$Y$19="Muy Baja",'Mapa final'!$AA$19="Moderado"),CONCATENATE("R2C",'Mapa final'!$O$19),"")</f>
        <v/>
      </c>
      <c r="X47" s="82" t="str">
        <f>IF(AND('Mapa final'!$Y$20="Muy Baja",'Mapa final'!$AA$20="Moderado"),CONCATENATE("R2C",'Mapa final'!$O$20),"")</f>
        <v/>
      </c>
      <c r="Y47" s="82" t="str">
        <f>IF(AND('Mapa final'!$Y$21="Muy Baja",'Mapa final'!$AA$21="Moderado"),CONCATENATE("R2C",'Mapa final'!$O$21),"")</f>
        <v/>
      </c>
      <c r="Z47" s="82" t="str">
        <f>IF(AND('Mapa final'!$Y$22="Muy Baja",'Mapa final'!$AA$22="Moderado"),CONCATENATE("R2C",'Mapa final'!$O$22),"")</f>
        <v/>
      </c>
      <c r="AA47" s="83" t="str">
        <f>IF(AND('Mapa final'!$Y$23="Muy Baja",'Mapa final'!$AA$23="Moderado"),CONCATENATE("R2C",'Mapa final'!$O$23),"")</f>
        <v/>
      </c>
      <c r="AB47" s="66" t="str">
        <f>IF(AND('Mapa final'!$Y$18="Muy Baja",'Mapa final'!$AA$18="Mayor"),CONCATENATE("R2C",'Mapa final'!$O$18),"")</f>
        <v/>
      </c>
      <c r="AC47" s="67" t="str">
        <f>IF(AND('Mapa final'!$Y$19="Muy Baja",'Mapa final'!$AA$19="Mayor"),CONCATENATE("R2C",'Mapa final'!$O$19),"")</f>
        <v/>
      </c>
      <c r="AD47" s="67" t="str">
        <f>IF(AND('Mapa final'!$Y$20="Muy Baja",'Mapa final'!$AA$20="Mayor"),CONCATENATE("R2C",'Mapa final'!$O$20),"")</f>
        <v/>
      </c>
      <c r="AE47" s="67" t="str">
        <f>IF(AND('Mapa final'!$Y$21="Muy Baja",'Mapa final'!$AA$21="Mayor"),CONCATENATE("R2C",'Mapa final'!$O$21),"")</f>
        <v/>
      </c>
      <c r="AF47" s="67" t="str">
        <f>IF(AND('Mapa final'!$Y$22="Muy Baja",'Mapa final'!$AA$22="Mayor"),CONCATENATE("R2C",'Mapa final'!$O$22),"")</f>
        <v/>
      </c>
      <c r="AG47" s="68" t="str">
        <f>IF(AND('Mapa final'!$Y$23="Muy Baja",'Mapa final'!$AA$23="Mayor"),CONCATENATE("R2C",'Mapa final'!$O$23),"")</f>
        <v/>
      </c>
      <c r="AH47" s="69" t="str">
        <f>IF(AND('Mapa final'!$Y$18="Muy Baja",'Mapa final'!$AA$18="Catastrófico"),CONCATENATE("R2C",'Mapa final'!$O$18),"")</f>
        <v/>
      </c>
      <c r="AI47" s="70" t="str">
        <f>IF(AND('Mapa final'!$Y$19="Muy Baja",'Mapa final'!$AA$19="Catastrófico"),CONCATENATE("R2C",'Mapa final'!$O$19),"")</f>
        <v/>
      </c>
      <c r="AJ47" s="70" t="str">
        <f>IF(AND('Mapa final'!$Y$20="Muy Baja",'Mapa final'!$AA$20="Catastrófico"),CONCATENATE("R2C",'Mapa final'!$O$20),"")</f>
        <v/>
      </c>
      <c r="AK47" s="70" t="str">
        <f>IF(AND('Mapa final'!$Y$21="Muy Baja",'Mapa final'!$AA$21="Catastrófico"),CONCATENATE("R2C",'Mapa final'!$O$21),"")</f>
        <v/>
      </c>
      <c r="AL47" s="70" t="str">
        <f>IF(AND('Mapa final'!$Y$22="Muy Baja",'Mapa final'!$AA$22="Catastrófico"),CONCATENATE("R2C",'Mapa final'!$O$22),"")</f>
        <v/>
      </c>
      <c r="AM47" s="71" t="str">
        <f>IF(AND('Mapa final'!$Y$23="Muy Baja",'Mapa final'!$AA$23="Catastrófico"),CONCATENATE("R2C",'Mapa final'!$O$23),"")</f>
        <v/>
      </c>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7"/>
      <c r="BR47" s="97"/>
      <c r="BS47" s="97"/>
      <c r="BT47" s="97"/>
      <c r="BU47" s="97"/>
      <c r="BV47" s="97"/>
      <c r="BW47" s="97"/>
      <c r="BX47" s="97"/>
      <c r="BY47" s="97"/>
      <c r="BZ47" s="97"/>
      <c r="CA47" s="97"/>
      <c r="CB47" s="97"/>
    </row>
    <row r="48" spans="1:80" ht="15" customHeight="1">
      <c r="A48" s="97"/>
      <c r="B48" s="411"/>
      <c r="C48" s="411"/>
      <c r="D48" s="412"/>
      <c r="E48" s="468"/>
      <c r="F48" s="453"/>
      <c r="G48" s="453"/>
      <c r="H48" s="453"/>
      <c r="I48" s="454"/>
      <c r="J48" s="90" t="str">
        <f ca="1">IF(AND('Mapa final'!$Y$24="Muy Baja",'Mapa final'!$AA$24="Leve"),CONCATENATE("R3C",'Mapa final'!$O$24),"")</f>
        <v/>
      </c>
      <c r="K48" s="91" t="str">
        <f>IF(AND('Mapa final'!$Y$25="Muy Baja",'Mapa final'!$AA$25="Leve"),CONCATENATE("R3C",'Mapa final'!$O$25),"")</f>
        <v/>
      </c>
      <c r="L48" s="91" t="str">
        <f>IF(AND('Mapa final'!$Y$26="Muy Baja",'Mapa final'!$AA$26="Leve"),CONCATENATE("R3C",'Mapa final'!$O$26),"")</f>
        <v/>
      </c>
      <c r="M48" s="91" t="str">
        <f>IF(AND('Mapa final'!$Y$27="Muy Baja",'Mapa final'!$AA$27="Leve"),CONCATENATE("R3C",'Mapa final'!$O$27),"")</f>
        <v/>
      </c>
      <c r="N48" s="91" t="str">
        <f>IF(AND('Mapa final'!$Y$28="Muy Baja",'Mapa final'!$AA$28="Leve"),CONCATENATE("R3C",'Mapa final'!$O$28),"")</f>
        <v/>
      </c>
      <c r="O48" s="92" t="str">
        <f>IF(AND('Mapa final'!$Y$29="Muy Baja",'Mapa final'!$AA$29="Leve"),CONCATENATE("R3C",'Mapa final'!$O$29),"")</f>
        <v/>
      </c>
      <c r="P48" s="90" t="str">
        <f ca="1">IF(AND('Mapa final'!$Y$24="Muy Baja",'Mapa final'!$AA$24="Menor"),CONCATENATE("R3C",'Mapa final'!$O$24),"")</f>
        <v/>
      </c>
      <c r="Q48" s="91" t="str">
        <f>IF(AND('Mapa final'!$Y$25="Muy Baja",'Mapa final'!$AA$25="Menor"),CONCATENATE("R3C",'Mapa final'!$O$25),"")</f>
        <v/>
      </c>
      <c r="R48" s="91" t="str">
        <f>IF(AND('Mapa final'!$Y$26="Muy Baja",'Mapa final'!$AA$26="Menor"),CONCATENATE("R3C",'Mapa final'!$O$26),"")</f>
        <v/>
      </c>
      <c r="S48" s="91" t="str">
        <f>IF(AND('Mapa final'!$Y$27="Muy Baja",'Mapa final'!$AA$27="Menor"),CONCATENATE("R3C",'Mapa final'!$O$27),"")</f>
        <v/>
      </c>
      <c r="T48" s="91" t="str">
        <f>IF(AND('Mapa final'!$Y$28="Muy Baja",'Mapa final'!$AA$28="Menor"),CONCATENATE("R3C",'Mapa final'!$O$28),"")</f>
        <v/>
      </c>
      <c r="U48" s="92" t="str">
        <f>IF(AND('Mapa final'!$Y$29="Muy Baja",'Mapa final'!$AA$29="Menor"),CONCATENATE("R3C",'Mapa final'!$O$29),"")</f>
        <v/>
      </c>
      <c r="V48" s="81" t="str">
        <f ca="1">IF(AND('Mapa final'!$Y$24="Muy Baja",'Mapa final'!$AA$24="Moderado"),CONCATENATE("R3C",'Mapa final'!$O$24),"")</f>
        <v/>
      </c>
      <c r="W48" s="82" t="str">
        <f>IF(AND('Mapa final'!$Y$25="Muy Baja",'Mapa final'!$AA$25="Moderado"),CONCATENATE("R3C",'Mapa final'!$O$25),"")</f>
        <v/>
      </c>
      <c r="X48" s="82" t="str">
        <f>IF(AND('Mapa final'!$Y$26="Muy Baja",'Mapa final'!$AA$26="Moderado"),CONCATENATE("R3C",'Mapa final'!$O$26),"")</f>
        <v/>
      </c>
      <c r="Y48" s="82" t="str">
        <f>IF(AND('Mapa final'!$Y$27="Muy Baja",'Mapa final'!$AA$27="Moderado"),CONCATENATE("R3C",'Mapa final'!$O$27),"")</f>
        <v/>
      </c>
      <c r="Z48" s="82" t="str">
        <f>IF(AND('Mapa final'!$Y$28="Muy Baja",'Mapa final'!$AA$28="Moderado"),CONCATENATE("R3C",'Mapa final'!$O$28),"")</f>
        <v/>
      </c>
      <c r="AA48" s="83" t="str">
        <f>IF(AND('Mapa final'!$Y$29="Muy Baja",'Mapa final'!$AA$29="Moderado"),CONCATENATE("R3C",'Mapa final'!$O$29),"")</f>
        <v/>
      </c>
      <c r="AB48" s="66" t="str">
        <f ca="1">IF(AND('Mapa final'!$Y$24="Muy Baja",'Mapa final'!$AA$24="Mayor"),CONCATENATE("R3C",'Mapa final'!$O$24),"")</f>
        <v/>
      </c>
      <c r="AC48" s="67" t="str">
        <f>IF(AND('Mapa final'!$Y$25="Muy Baja",'Mapa final'!$AA$25="Mayor"),CONCATENATE("R3C",'Mapa final'!$O$25),"")</f>
        <v/>
      </c>
      <c r="AD48" s="67" t="str">
        <f>IF(AND('Mapa final'!$Y$26="Muy Baja",'Mapa final'!$AA$26="Mayor"),CONCATENATE("R3C",'Mapa final'!$O$26),"")</f>
        <v/>
      </c>
      <c r="AE48" s="67" t="str">
        <f>IF(AND('Mapa final'!$Y$27="Muy Baja",'Mapa final'!$AA$27="Mayor"),CONCATENATE("R3C",'Mapa final'!$O$27),"")</f>
        <v/>
      </c>
      <c r="AF48" s="67" t="str">
        <f>IF(AND('Mapa final'!$Y$28="Muy Baja",'Mapa final'!$AA$28="Mayor"),CONCATENATE("R3C",'Mapa final'!$O$28),"")</f>
        <v/>
      </c>
      <c r="AG48" s="68" t="str">
        <f>IF(AND('Mapa final'!$Y$29="Muy Baja",'Mapa final'!$AA$29="Mayor"),CONCATENATE("R3C",'Mapa final'!$O$29),"")</f>
        <v/>
      </c>
      <c r="AH48" s="69" t="str">
        <f ca="1">IF(AND('Mapa final'!$Y$24="Muy Baja",'Mapa final'!$AA$24="Catastrófico"),CONCATENATE("R3C",'Mapa final'!$O$24),"")</f>
        <v/>
      </c>
      <c r="AI48" s="70" t="str">
        <f>IF(AND('Mapa final'!$Y$25="Muy Baja",'Mapa final'!$AA$25="Catastrófico"),CONCATENATE("R3C",'Mapa final'!$O$25),"")</f>
        <v/>
      </c>
      <c r="AJ48" s="70" t="str">
        <f>IF(AND('Mapa final'!$Y$26="Muy Baja",'Mapa final'!$AA$26="Catastrófico"),CONCATENATE("R3C",'Mapa final'!$O$26),"")</f>
        <v/>
      </c>
      <c r="AK48" s="70" t="str">
        <f>IF(AND('Mapa final'!$Y$27="Muy Baja",'Mapa final'!$AA$27="Catastrófico"),CONCATENATE("R3C",'Mapa final'!$O$27),"")</f>
        <v/>
      </c>
      <c r="AL48" s="70" t="str">
        <f>IF(AND('Mapa final'!$Y$28="Muy Baja",'Mapa final'!$AA$28="Catastrófico"),CONCATENATE("R3C",'Mapa final'!$O$28),"")</f>
        <v/>
      </c>
      <c r="AM48" s="71" t="str">
        <f>IF(AND('Mapa final'!$Y$29="Muy Baja",'Mapa final'!$AA$29="Catastrófico"),CONCATENATE("R3C",'Mapa final'!$O$29),"")</f>
        <v/>
      </c>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97"/>
      <c r="BS48" s="97"/>
      <c r="BT48" s="97"/>
      <c r="BU48" s="97"/>
      <c r="BV48" s="97"/>
      <c r="BW48" s="97"/>
      <c r="BX48" s="97"/>
      <c r="BY48" s="97"/>
      <c r="BZ48" s="97"/>
      <c r="CA48" s="97"/>
      <c r="CB48" s="97"/>
    </row>
    <row r="49" spans="1:80" ht="15" customHeight="1">
      <c r="A49" s="97"/>
      <c r="B49" s="411"/>
      <c r="C49" s="411"/>
      <c r="D49" s="412"/>
      <c r="E49" s="452"/>
      <c r="F49" s="453"/>
      <c r="G49" s="453"/>
      <c r="H49" s="453"/>
      <c r="I49" s="454"/>
      <c r="J49" s="90" t="str">
        <f ca="1">IF(AND('Mapa final'!$Y$30="Muy Baja",'Mapa final'!$AA$30="Leve"),CONCATENATE("R4C",'Mapa final'!$O$30),"")</f>
        <v/>
      </c>
      <c r="K49" s="91" t="str">
        <f>IF(AND('Mapa final'!$Y$31="Muy Baja",'Mapa final'!$AA$31="Leve"),CONCATENATE("R4C",'Mapa final'!$O$31),"")</f>
        <v/>
      </c>
      <c r="L49" s="91" t="str">
        <f>IF(AND('Mapa final'!$Y$32="Muy Baja",'Mapa final'!$AA$32="Leve"),CONCATENATE("R4C",'Mapa final'!$O$32),"")</f>
        <v/>
      </c>
      <c r="M49" s="91" t="str">
        <f>IF(AND('Mapa final'!$Y$33="Muy Baja",'Mapa final'!$AA$33="Leve"),CONCATENATE("R4C",'Mapa final'!$O$33),"")</f>
        <v/>
      </c>
      <c r="N49" s="91" t="str">
        <f>IF(AND('Mapa final'!$Y$34="Muy Baja",'Mapa final'!$AA$34="Leve"),CONCATENATE("R4C",'Mapa final'!$O$34),"")</f>
        <v/>
      </c>
      <c r="O49" s="92" t="str">
        <f>IF(AND('Mapa final'!$Y$35="Muy Baja",'Mapa final'!$AA$35="Leve"),CONCATENATE("R4C",'Mapa final'!$O$35),"")</f>
        <v/>
      </c>
      <c r="P49" s="90" t="str">
        <f ca="1">IF(AND('Mapa final'!$Y$30="Muy Baja",'Mapa final'!$AA$30="Menor"),CONCATENATE("R4C",'Mapa final'!$O$30),"")</f>
        <v/>
      </c>
      <c r="Q49" s="91" t="str">
        <f>IF(AND('Mapa final'!$Y$31="Muy Baja",'Mapa final'!$AA$31="Menor"),CONCATENATE("R4C",'Mapa final'!$O$31),"")</f>
        <v/>
      </c>
      <c r="R49" s="91" t="str">
        <f>IF(AND('Mapa final'!$Y$32="Muy Baja",'Mapa final'!$AA$32="Menor"),CONCATENATE("R4C",'Mapa final'!$O$32),"")</f>
        <v/>
      </c>
      <c r="S49" s="91" t="str">
        <f>IF(AND('Mapa final'!$Y$33="Muy Baja",'Mapa final'!$AA$33="Menor"),CONCATENATE("R4C",'Mapa final'!$O$33),"")</f>
        <v/>
      </c>
      <c r="T49" s="91" t="str">
        <f>IF(AND('Mapa final'!$Y$34="Muy Baja",'Mapa final'!$AA$34="Menor"),CONCATENATE("R4C",'Mapa final'!$O$34),"")</f>
        <v/>
      </c>
      <c r="U49" s="92" t="str">
        <f>IF(AND('Mapa final'!$Y$35="Muy Baja",'Mapa final'!$AA$35="Menor"),CONCATENATE("R4C",'Mapa final'!$O$35),"")</f>
        <v/>
      </c>
      <c r="V49" s="81" t="str">
        <f ca="1">IF(AND('Mapa final'!$Y$30="Muy Baja",'Mapa final'!$AA$30="Moderado"),CONCATENATE("R4C",'Mapa final'!$O$30),"")</f>
        <v/>
      </c>
      <c r="W49" s="82" t="str">
        <f>IF(AND('Mapa final'!$Y$31="Muy Baja",'Mapa final'!$AA$31="Moderado"),CONCATENATE("R4C",'Mapa final'!$O$31),"")</f>
        <v/>
      </c>
      <c r="X49" s="82" t="str">
        <f>IF(AND('Mapa final'!$Y$32="Muy Baja",'Mapa final'!$AA$32="Moderado"),CONCATENATE("R4C",'Mapa final'!$O$32),"")</f>
        <v/>
      </c>
      <c r="Y49" s="82" t="str">
        <f>IF(AND('Mapa final'!$Y$33="Muy Baja",'Mapa final'!$AA$33="Moderado"),CONCATENATE("R4C",'Mapa final'!$O$33),"")</f>
        <v/>
      </c>
      <c r="Z49" s="82" t="str">
        <f>IF(AND('Mapa final'!$Y$34="Muy Baja",'Mapa final'!$AA$34="Moderado"),CONCATENATE("R4C",'Mapa final'!$O$34),"")</f>
        <v/>
      </c>
      <c r="AA49" s="83" t="str">
        <f>IF(AND('Mapa final'!$Y$35="Muy Baja",'Mapa final'!$AA$35="Moderado"),CONCATENATE("R4C",'Mapa final'!$O$35),"")</f>
        <v/>
      </c>
      <c r="AB49" s="66" t="str">
        <f ca="1">IF(AND('Mapa final'!$Y$30="Muy Baja",'Mapa final'!$AA$30="Mayor"),CONCATENATE("R4C",'Mapa final'!$O$30),"")</f>
        <v/>
      </c>
      <c r="AC49" s="67" t="str">
        <f>IF(AND('Mapa final'!$Y$31="Muy Baja",'Mapa final'!$AA$31="Mayor"),CONCATENATE("R4C",'Mapa final'!$O$31),"")</f>
        <v/>
      </c>
      <c r="AD49" s="67" t="str">
        <f>IF(AND('Mapa final'!$Y$32="Muy Baja",'Mapa final'!$AA$32="Mayor"),CONCATENATE("R4C",'Mapa final'!$O$32),"")</f>
        <v/>
      </c>
      <c r="AE49" s="67" t="str">
        <f>IF(AND('Mapa final'!$Y$33="Muy Baja",'Mapa final'!$AA$33="Mayor"),CONCATENATE("R4C",'Mapa final'!$O$33),"")</f>
        <v/>
      </c>
      <c r="AF49" s="67" t="str">
        <f>IF(AND('Mapa final'!$Y$34="Muy Baja",'Mapa final'!$AA$34="Mayor"),CONCATENATE("R4C",'Mapa final'!$O$34),"")</f>
        <v/>
      </c>
      <c r="AG49" s="68" t="str">
        <f>IF(AND('Mapa final'!$Y$35="Muy Baja",'Mapa final'!$AA$35="Mayor"),CONCATENATE("R4C",'Mapa final'!$O$35),"")</f>
        <v/>
      </c>
      <c r="AH49" s="69" t="str">
        <f ca="1">IF(AND('Mapa final'!$Y$30="Muy Baja",'Mapa final'!$AA$30="Catastrófico"),CONCATENATE("R4C",'Mapa final'!$O$30),"")</f>
        <v/>
      </c>
      <c r="AI49" s="70" t="str">
        <f>IF(AND('Mapa final'!$Y$31="Muy Baja",'Mapa final'!$AA$31="Catastrófico"),CONCATENATE("R4C",'Mapa final'!$O$31),"")</f>
        <v/>
      </c>
      <c r="AJ49" s="70" t="str">
        <f>IF(AND('Mapa final'!$Y$32="Muy Baja",'Mapa final'!$AA$32="Catastrófico"),CONCATENATE("R4C",'Mapa final'!$O$32),"")</f>
        <v/>
      </c>
      <c r="AK49" s="70" t="str">
        <f>IF(AND('Mapa final'!$Y$33="Muy Baja",'Mapa final'!$AA$33="Catastrófico"),CONCATENATE("R4C",'Mapa final'!$O$33),"")</f>
        <v/>
      </c>
      <c r="AL49" s="70" t="str">
        <f>IF(AND('Mapa final'!$Y$34="Muy Baja",'Mapa final'!$AA$34="Catastrófico"),CONCATENATE("R4C",'Mapa final'!$O$34),"")</f>
        <v/>
      </c>
      <c r="AM49" s="71" t="str">
        <f>IF(AND('Mapa final'!$Y$35="Muy Baja",'Mapa final'!$AA$35="Catastrófico"),CONCATENATE("R4C",'Mapa final'!$O$35),"")</f>
        <v/>
      </c>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row>
    <row r="50" spans="1:80" ht="15" customHeight="1">
      <c r="A50" s="97"/>
      <c r="B50" s="411"/>
      <c r="C50" s="411"/>
      <c r="D50" s="412"/>
      <c r="E50" s="452"/>
      <c r="F50" s="453"/>
      <c r="G50" s="453"/>
      <c r="H50" s="453"/>
      <c r="I50" s="454"/>
      <c r="J50" s="90" t="str">
        <f ca="1">IF(AND('Mapa final'!$Y$36="Muy Baja",'Mapa final'!$AA$36="Leve"),CONCATENATE("R5C",'Mapa final'!$O$36),"")</f>
        <v/>
      </c>
      <c r="K50" s="91" t="str">
        <f>IF(AND('Mapa final'!$Y$37="Muy Baja",'Mapa final'!$AA$37="Leve"),CONCATENATE("R5C",'Mapa final'!$O$37),"")</f>
        <v/>
      </c>
      <c r="L50" s="91" t="str">
        <f>IF(AND('Mapa final'!$Y$38="Muy Baja",'Mapa final'!$AA$38="Leve"),CONCATENATE("R5C",'Mapa final'!$O$38),"")</f>
        <v/>
      </c>
      <c r="M50" s="91" t="str">
        <f>IF(AND('Mapa final'!$Y$39="Muy Baja",'Mapa final'!$AA$39="Leve"),CONCATENATE("R5C",'Mapa final'!$O$39),"")</f>
        <v/>
      </c>
      <c r="N50" s="91" t="str">
        <f>IF(AND('Mapa final'!$Y$40="Muy Baja",'Mapa final'!$AA$40="Leve"),CONCATENATE("R5C",'Mapa final'!$O$40),"")</f>
        <v/>
      </c>
      <c r="O50" s="92" t="str">
        <f>IF(AND('Mapa final'!$Y$41="Muy Baja",'Mapa final'!$AA$41="Leve"),CONCATENATE("R5C",'Mapa final'!$O$41),"")</f>
        <v/>
      </c>
      <c r="P50" s="90" t="str">
        <f ca="1">IF(AND('Mapa final'!$Y$36="Muy Baja",'Mapa final'!$AA$36="Menor"),CONCATENATE("R5C",'Mapa final'!$O$36),"")</f>
        <v/>
      </c>
      <c r="Q50" s="91" t="str">
        <f>IF(AND('Mapa final'!$Y$37="Muy Baja",'Mapa final'!$AA$37="Menor"),CONCATENATE("R5C",'Mapa final'!$O$37),"")</f>
        <v/>
      </c>
      <c r="R50" s="91" t="str">
        <f>IF(AND('Mapa final'!$Y$38="Muy Baja",'Mapa final'!$AA$38="Menor"),CONCATENATE("R5C",'Mapa final'!$O$38),"")</f>
        <v/>
      </c>
      <c r="S50" s="91" t="str">
        <f>IF(AND('Mapa final'!$Y$39="Muy Baja",'Mapa final'!$AA$39="Menor"),CONCATENATE("R5C",'Mapa final'!$O$39),"")</f>
        <v/>
      </c>
      <c r="T50" s="91" t="str">
        <f>IF(AND('Mapa final'!$Y$40="Muy Baja",'Mapa final'!$AA$40="Menor"),CONCATENATE("R5C",'Mapa final'!$O$40),"")</f>
        <v/>
      </c>
      <c r="U50" s="92" t="str">
        <f>IF(AND('Mapa final'!$Y$41="Muy Baja",'Mapa final'!$AA$41="Menor"),CONCATENATE("R5C",'Mapa final'!$O$41),"")</f>
        <v/>
      </c>
      <c r="V50" s="81" t="str">
        <f ca="1">IF(AND('Mapa final'!$Y$36="Muy Baja",'Mapa final'!$AA$36="Moderado"),CONCATENATE("R5C",'Mapa final'!$O$36),"")</f>
        <v/>
      </c>
      <c r="W50" s="82" t="str">
        <f>IF(AND('Mapa final'!$Y$37="Muy Baja",'Mapa final'!$AA$37="Moderado"),CONCATENATE("R5C",'Mapa final'!$O$37),"")</f>
        <v/>
      </c>
      <c r="X50" s="82" t="str">
        <f>IF(AND('Mapa final'!$Y$38="Muy Baja",'Mapa final'!$AA$38="Moderado"),CONCATENATE("R5C",'Mapa final'!$O$38),"")</f>
        <v/>
      </c>
      <c r="Y50" s="82" t="str">
        <f>IF(AND('Mapa final'!$Y$39="Muy Baja",'Mapa final'!$AA$39="Moderado"),CONCATENATE("R5C",'Mapa final'!$O$39),"")</f>
        <v/>
      </c>
      <c r="Z50" s="82" t="str">
        <f>IF(AND('Mapa final'!$Y$40="Muy Baja",'Mapa final'!$AA$40="Moderado"),CONCATENATE("R5C",'Mapa final'!$O$40),"")</f>
        <v/>
      </c>
      <c r="AA50" s="83" t="str">
        <f>IF(AND('Mapa final'!$Y$41="Muy Baja",'Mapa final'!$AA$41="Moderado"),CONCATENATE("R5C",'Mapa final'!$O$41),"")</f>
        <v/>
      </c>
      <c r="AB50" s="66" t="str">
        <f ca="1">IF(AND('Mapa final'!$Y$36="Muy Baja",'Mapa final'!$AA$36="Mayor"),CONCATENATE("R5C",'Mapa final'!$O$36),"")</f>
        <v/>
      </c>
      <c r="AC50" s="67" t="str">
        <f>IF(AND('Mapa final'!$Y$37="Muy Baja",'Mapa final'!$AA$37="Mayor"),CONCATENATE("R5C",'Mapa final'!$O$37),"")</f>
        <v/>
      </c>
      <c r="AD50" s="67" t="str">
        <f>IF(AND('Mapa final'!$Y$38="Muy Baja",'Mapa final'!$AA$38="Mayor"),CONCATENATE("R5C",'Mapa final'!$O$38),"")</f>
        <v/>
      </c>
      <c r="AE50" s="67" t="str">
        <f>IF(AND('Mapa final'!$Y$39="Muy Baja",'Mapa final'!$AA$39="Mayor"),CONCATENATE("R5C",'Mapa final'!$O$39),"")</f>
        <v/>
      </c>
      <c r="AF50" s="67" t="str">
        <f>IF(AND('Mapa final'!$Y$40="Muy Baja",'Mapa final'!$AA$40="Mayor"),CONCATENATE("R5C",'Mapa final'!$O$40),"")</f>
        <v/>
      </c>
      <c r="AG50" s="68" t="str">
        <f>IF(AND('Mapa final'!$Y$41="Muy Baja",'Mapa final'!$AA$41="Mayor"),CONCATENATE("R5C",'Mapa final'!$O$41),"")</f>
        <v/>
      </c>
      <c r="AH50" s="69" t="str">
        <f ca="1">IF(AND('Mapa final'!$Y$36="Muy Baja",'Mapa final'!$AA$36="Catastrófico"),CONCATENATE("R5C",'Mapa final'!$O$36),"")</f>
        <v/>
      </c>
      <c r="AI50" s="70" t="str">
        <f>IF(AND('Mapa final'!$Y$37="Muy Baja",'Mapa final'!$AA$37="Catastrófico"),CONCATENATE("R5C",'Mapa final'!$O$37),"")</f>
        <v/>
      </c>
      <c r="AJ50" s="70" t="str">
        <f>IF(AND('Mapa final'!$Y$38="Muy Baja",'Mapa final'!$AA$38="Catastrófico"),CONCATENATE("R5C",'Mapa final'!$O$38),"")</f>
        <v/>
      </c>
      <c r="AK50" s="70" t="str">
        <f>IF(AND('Mapa final'!$Y$39="Muy Baja",'Mapa final'!$AA$39="Catastrófico"),CONCATENATE("R5C",'Mapa final'!$O$39),"")</f>
        <v/>
      </c>
      <c r="AL50" s="70" t="str">
        <f>IF(AND('Mapa final'!$Y$40="Muy Baja",'Mapa final'!$AA$40="Catastrófico"),CONCATENATE("R5C",'Mapa final'!$O$40),"")</f>
        <v/>
      </c>
      <c r="AM50" s="71" t="str">
        <f>IF(AND('Mapa final'!$Y$41="Muy Baja",'Mapa final'!$AA$41="Catastrófico"),CONCATENATE("R5C",'Mapa final'!$O$41),"")</f>
        <v/>
      </c>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7"/>
      <c r="BR50" s="97"/>
      <c r="BS50" s="97"/>
      <c r="BT50" s="97"/>
      <c r="BU50" s="97"/>
      <c r="BV50" s="97"/>
      <c r="BW50" s="97"/>
      <c r="BX50" s="97"/>
      <c r="BY50" s="97"/>
      <c r="BZ50" s="97"/>
      <c r="CA50" s="97"/>
      <c r="CB50" s="97"/>
    </row>
    <row r="51" spans="1:80" ht="15" customHeight="1">
      <c r="A51" s="97"/>
      <c r="B51" s="411"/>
      <c r="C51" s="411"/>
      <c r="D51" s="412"/>
      <c r="E51" s="452"/>
      <c r="F51" s="453"/>
      <c r="G51" s="453"/>
      <c r="H51" s="453"/>
      <c r="I51" s="454"/>
      <c r="J51" s="90" t="str">
        <f ca="1">IF(AND('Mapa final'!$Y$42="Muy Baja",'Mapa final'!$AA$42="Leve"),CONCATENATE("R6C",'Mapa final'!$O$42),"")</f>
        <v/>
      </c>
      <c r="K51" s="91" t="str">
        <f>IF(AND('Mapa final'!$Y$43="Muy Baja",'Mapa final'!$AA$43="Leve"),CONCATENATE("R6C",'Mapa final'!$O$43),"")</f>
        <v/>
      </c>
      <c r="L51" s="91" t="str">
        <f>IF(AND('Mapa final'!$Y$44="Muy Baja",'Mapa final'!$AA$44="Leve"),CONCATENATE("R6C",'Mapa final'!$O$44),"")</f>
        <v/>
      </c>
      <c r="M51" s="91" t="str">
        <f>IF(AND('Mapa final'!$Y$45="Muy Baja",'Mapa final'!$AA$45="Leve"),CONCATENATE("R6C",'Mapa final'!$O$45),"")</f>
        <v/>
      </c>
      <c r="N51" s="91" t="str">
        <f>IF(AND('Mapa final'!$Y$46="Muy Baja",'Mapa final'!$AA$46="Leve"),CONCATENATE("R6C",'Mapa final'!$O$46),"")</f>
        <v/>
      </c>
      <c r="O51" s="92" t="str">
        <f>IF(AND('Mapa final'!$Y$47="Muy Baja",'Mapa final'!$AA$47="Leve"),CONCATENATE("R6C",'Mapa final'!$O$47),"")</f>
        <v/>
      </c>
      <c r="P51" s="90" t="str">
        <f ca="1">IF(AND('Mapa final'!$Y$42="Muy Baja",'Mapa final'!$AA$42="Menor"),CONCATENATE("R6C",'Mapa final'!$O$42),"")</f>
        <v/>
      </c>
      <c r="Q51" s="91" t="str">
        <f>IF(AND('Mapa final'!$Y$43="Muy Baja",'Mapa final'!$AA$43="Menor"),CONCATENATE("R6C",'Mapa final'!$O$43),"")</f>
        <v/>
      </c>
      <c r="R51" s="91" t="str">
        <f>IF(AND('Mapa final'!$Y$44="Muy Baja",'Mapa final'!$AA$44="Menor"),CONCATENATE("R6C",'Mapa final'!$O$44),"")</f>
        <v/>
      </c>
      <c r="S51" s="91" t="str">
        <f>IF(AND('Mapa final'!$Y$45="Muy Baja",'Mapa final'!$AA$45="Menor"),CONCATENATE("R6C",'Mapa final'!$O$45),"")</f>
        <v/>
      </c>
      <c r="T51" s="91" t="str">
        <f>IF(AND('Mapa final'!$Y$46="Muy Baja",'Mapa final'!$AA$46="Menor"),CONCATENATE("R6C",'Mapa final'!$O$46),"")</f>
        <v/>
      </c>
      <c r="U51" s="92" t="str">
        <f>IF(AND('Mapa final'!$Y$47="Muy Baja",'Mapa final'!$AA$47="Menor"),CONCATENATE("R6C",'Mapa final'!$O$47),"")</f>
        <v/>
      </c>
      <c r="V51" s="81" t="str">
        <f ca="1">IF(AND('Mapa final'!$Y$42="Muy Baja",'Mapa final'!$AA$42="Moderado"),CONCATENATE("R6C",'Mapa final'!$O$42),"")</f>
        <v/>
      </c>
      <c r="W51" s="82" t="str">
        <f>IF(AND('Mapa final'!$Y$43="Muy Baja",'Mapa final'!$AA$43="Moderado"),CONCATENATE("R6C",'Mapa final'!$O$43),"")</f>
        <v/>
      </c>
      <c r="X51" s="82" t="str">
        <f>IF(AND('Mapa final'!$Y$44="Muy Baja",'Mapa final'!$AA$44="Moderado"),CONCATENATE("R6C",'Mapa final'!$O$44),"")</f>
        <v/>
      </c>
      <c r="Y51" s="82" t="str">
        <f>IF(AND('Mapa final'!$Y$45="Muy Baja",'Mapa final'!$AA$45="Moderado"),CONCATENATE("R6C",'Mapa final'!$O$45),"")</f>
        <v/>
      </c>
      <c r="Z51" s="82" t="str">
        <f>IF(AND('Mapa final'!$Y$46="Muy Baja",'Mapa final'!$AA$46="Moderado"),CONCATENATE("R6C",'Mapa final'!$O$46),"")</f>
        <v/>
      </c>
      <c r="AA51" s="83" t="str">
        <f>IF(AND('Mapa final'!$Y$47="Muy Baja",'Mapa final'!$AA$47="Moderado"),CONCATENATE("R6C",'Mapa final'!$O$47),"")</f>
        <v/>
      </c>
      <c r="AB51" s="66" t="str">
        <f ca="1">IF(AND('Mapa final'!$Y$42="Muy Baja",'Mapa final'!$AA$42="Mayor"),CONCATENATE("R6C",'Mapa final'!$O$42),"")</f>
        <v/>
      </c>
      <c r="AC51" s="67" t="str">
        <f>IF(AND('Mapa final'!$Y$43="Muy Baja",'Mapa final'!$AA$43="Mayor"),CONCATENATE("R6C",'Mapa final'!$O$43),"")</f>
        <v/>
      </c>
      <c r="AD51" s="67" t="str">
        <f>IF(AND('Mapa final'!$Y$44="Muy Baja",'Mapa final'!$AA$44="Mayor"),CONCATENATE("R6C",'Mapa final'!$O$44),"")</f>
        <v/>
      </c>
      <c r="AE51" s="67" t="str">
        <f>IF(AND('Mapa final'!$Y$45="Muy Baja",'Mapa final'!$AA$45="Mayor"),CONCATENATE("R6C",'Mapa final'!$O$45),"")</f>
        <v/>
      </c>
      <c r="AF51" s="67" t="str">
        <f>IF(AND('Mapa final'!$Y$46="Muy Baja",'Mapa final'!$AA$46="Mayor"),CONCATENATE("R6C",'Mapa final'!$O$46),"")</f>
        <v/>
      </c>
      <c r="AG51" s="68" t="str">
        <f>IF(AND('Mapa final'!$Y$47="Muy Baja",'Mapa final'!$AA$47="Mayor"),CONCATENATE("R6C",'Mapa final'!$O$47),"")</f>
        <v/>
      </c>
      <c r="AH51" s="69" t="str">
        <f ca="1">IF(AND('Mapa final'!$Y$42="Muy Baja",'Mapa final'!$AA$42="Catastrófico"),CONCATENATE("R6C",'Mapa final'!$O$42),"")</f>
        <v/>
      </c>
      <c r="AI51" s="70" t="str">
        <f>IF(AND('Mapa final'!$Y$43="Muy Baja",'Mapa final'!$AA$43="Catastrófico"),CONCATENATE("R6C",'Mapa final'!$O$43),"")</f>
        <v/>
      </c>
      <c r="AJ51" s="70" t="str">
        <f>IF(AND('Mapa final'!$Y$44="Muy Baja",'Mapa final'!$AA$44="Catastrófico"),CONCATENATE("R6C",'Mapa final'!$O$44),"")</f>
        <v/>
      </c>
      <c r="AK51" s="70" t="str">
        <f>IF(AND('Mapa final'!$Y$45="Muy Baja",'Mapa final'!$AA$45="Catastrófico"),CONCATENATE("R6C",'Mapa final'!$O$45),"")</f>
        <v/>
      </c>
      <c r="AL51" s="70" t="str">
        <f>IF(AND('Mapa final'!$Y$46="Muy Baja",'Mapa final'!$AA$46="Catastrófico"),CONCATENATE("R6C",'Mapa final'!$O$46),"")</f>
        <v/>
      </c>
      <c r="AM51" s="71" t="str">
        <f>IF(AND('Mapa final'!$Y$47="Muy Baja",'Mapa final'!$AA$47="Catastrófico"),CONCATENATE("R6C",'Mapa final'!$O$47),"")</f>
        <v/>
      </c>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7"/>
      <c r="BR51" s="97"/>
      <c r="BS51" s="97"/>
      <c r="BT51" s="97"/>
      <c r="BU51" s="97"/>
      <c r="BV51" s="97"/>
      <c r="BW51" s="97"/>
      <c r="BX51" s="97"/>
      <c r="BY51" s="97"/>
      <c r="BZ51" s="97"/>
      <c r="CA51" s="97"/>
      <c r="CB51" s="97"/>
    </row>
    <row r="52" spans="1:80" ht="15" customHeight="1">
      <c r="A52" s="97"/>
      <c r="B52" s="411"/>
      <c r="C52" s="411"/>
      <c r="D52" s="412"/>
      <c r="E52" s="452"/>
      <c r="F52" s="453"/>
      <c r="G52" s="453"/>
      <c r="H52" s="453"/>
      <c r="I52" s="454"/>
      <c r="J52" s="90" t="str">
        <f ca="1">IF(AND('Mapa final'!$Y$48="Muy Baja",'Mapa final'!$AA$48="Leve"),CONCATENATE("R7C",'Mapa final'!$O$48),"")</f>
        <v/>
      </c>
      <c r="K52" s="91" t="str">
        <f>IF(AND('Mapa final'!$Y$49="Muy Baja",'Mapa final'!$AA$49="Leve"),CONCATENATE("R7C",'Mapa final'!$O$49),"")</f>
        <v/>
      </c>
      <c r="L52" s="91" t="str">
        <f>IF(AND('Mapa final'!$Y$50="Muy Baja",'Mapa final'!$AA$50="Leve"),CONCATENATE("R7C",'Mapa final'!$O$50),"")</f>
        <v/>
      </c>
      <c r="M52" s="91" t="str">
        <f>IF(AND('Mapa final'!$Y$51="Muy Baja",'Mapa final'!$AA$51="Leve"),CONCATENATE("R7C",'Mapa final'!$O$51),"")</f>
        <v/>
      </c>
      <c r="N52" s="91" t="str">
        <f>IF(AND('Mapa final'!$Y$52="Muy Baja",'Mapa final'!$AA$52="Leve"),CONCATENATE("R7C",'Mapa final'!$O$52),"")</f>
        <v/>
      </c>
      <c r="O52" s="92" t="str">
        <f>IF(AND('Mapa final'!$Y$53="Muy Baja",'Mapa final'!$AA$53="Leve"),CONCATENATE("R7C",'Mapa final'!$O$53),"")</f>
        <v/>
      </c>
      <c r="P52" s="90" t="str">
        <f ca="1">IF(AND('Mapa final'!$Y$48="Muy Baja",'Mapa final'!$AA$48="Menor"),CONCATENATE("R7C",'Mapa final'!$O$48),"")</f>
        <v/>
      </c>
      <c r="Q52" s="91" t="str">
        <f>IF(AND('Mapa final'!$Y$49="Muy Baja",'Mapa final'!$AA$49="Menor"),CONCATENATE("R7C",'Mapa final'!$O$49),"")</f>
        <v/>
      </c>
      <c r="R52" s="91" t="str">
        <f>IF(AND('Mapa final'!$Y$50="Muy Baja",'Mapa final'!$AA$50="Menor"),CONCATENATE("R7C",'Mapa final'!$O$50),"")</f>
        <v/>
      </c>
      <c r="S52" s="91" t="str">
        <f>IF(AND('Mapa final'!$Y$51="Muy Baja",'Mapa final'!$AA$51="Menor"),CONCATENATE("R7C",'Mapa final'!$O$51),"")</f>
        <v/>
      </c>
      <c r="T52" s="91" t="str">
        <f>IF(AND('Mapa final'!$Y$52="Muy Baja",'Mapa final'!$AA$52="Menor"),CONCATENATE("R7C",'Mapa final'!$O$52),"")</f>
        <v/>
      </c>
      <c r="U52" s="92" t="str">
        <f>IF(AND('Mapa final'!$Y$53="Muy Baja",'Mapa final'!$AA$53="Menor"),CONCATENATE("R7C",'Mapa final'!$O$53),"")</f>
        <v/>
      </c>
      <c r="V52" s="81" t="str">
        <f ca="1">IF(AND('Mapa final'!$Y$48="Muy Baja",'Mapa final'!$AA$48="Moderado"),CONCATENATE("R7C",'Mapa final'!$O$48),"")</f>
        <v/>
      </c>
      <c r="W52" s="82" t="str">
        <f>IF(AND('Mapa final'!$Y$49="Muy Baja",'Mapa final'!$AA$49="Moderado"),CONCATENATE("R7C",'Mapa final'!$O$49),"")</f>
        <v/>
      </c>
      <c r="X52" s="82" t="str">
        <f>IF(AND('Mapa final'!$Y$50="Muy Baja",'Mapa final'!$AA$50="Moderado"),CONCATENATE("R7C",'Mapa final'!$O$50),"")</f>
        <v/>
      </c>
      <c r="Y52" s="82" t="str">
        <f>IF(AND('Mapa final'!$Y$51="Muy Baja",'Mapa final'!$AA$51="Moderado"),CONCATENATE("R7C",'Mapa final'!$O$51),"")</f>
        <v/>
      </c>
      <c r="Z52" s="82" t="str">
        <f>IF(AND('Mapa final'!$Y$52="Muy Baja",'Mapa final'!$AA$52="Moderado"),CONCATENATE("R7C",'Mapa final'!$O$52),"")</f>
        <v/>
      </c>
      <c r="AA52" s="83" t="str">
        <f>IF(AND('Mapa final'!$Y$53="Muy Baja",'Mapa final'!$AA$53="Moderado"),CONCATENATE("R7C",'Mapa final'!$O$53),"")</f>
        <v/>
      </c>
      <c r="AB52" s="66" t="str">
        <f ca="1">IF(AND('Mapa final'!$Y$48="Muy Baja",'Mapa final'!$AA$48="Mayor"),CONCATENATE("R7C",'Mapa final'!$O$48),"")</f>
        <v/>
      </c>
      <c r="AC52" s="67" t="str">
        <f>IF(AND('Mapa final'!$Y$49="Muy Baja",'Mapa final'!$AA$49="Mayor"),CONCATENATE("R7C",'Mapa final'!$O$49),"")</f>
        <v/>
      </c>
      <c r="AD52" s="67" t="str">
        <f>IF(AND('Mapa final'!$Y$50="Muy Baja",'Mapa final'!$AA$50="Mayor"),CONCATENATE("R7C",'Mapa final'!$O$50),"")</f>
        <v/>
      </c>
      <c r="AE52" s="67" t="str">
        <f>IF(AND('Mapa final'!$Y$51="Muy Baja",'Mapa final'!$AA$51="Mayor"),CONCATENATE("R7C",'Mapa final'!$O$51),"")</f>
        <v/>
      </c>
      <c r="AF52" s="67" t="str">
        <f>IF(AND('Mapa final'!$Y$52="Muy Baja",'Mapa final'!$AA$52="Mayor"),CONCATENATE("R7C",'Mapa final'!$O$52),"")</f>
        <v/>
      </c>
      <c r="AG52" s="68" t="str">
        <f>IF(AND('Mapa final'!$Y$53="Muy Baja",'Mapa final'!$AA$53="Mayor"),CONCATENATE("R7C",'Mapa final'!$O$53),"")</f>
        <v/>
      </c>
      <c r="AH52" s="69" t="str">
        <f ca="1">IF(AND('Mapa final'!$Y$48="Muy Baja",'Mapa final'!$AA$48="Catastrófico"),CONCATENATE("R7C",'Mapa final'!$O$48),"")</f>
        <v/>
      </c>
      <c r="AI52" s="70" t="str">
        <f>IF(AND('Mapa final'!$Y$49="Muy Baja",'Mapa final'!$AA$49="Catastrófico"),CONCATENATE("R7C",'Mapa final'!$O$49),"")</f>
        <v/>
      </c>
      <c r="AJ52" s="70" t="str">
        <f>IF(AND('Mapa final'!$Y$50="Muy Baja",'Mapa final'!$AA$50="Catastrófico"),CONCATENATE("R7C",'Mapa final'!$O$50),"")</f>
        <v/>
      </c>
      <c r="AK52" s="70" t="str">
        <f>IF(AND('Mapa final'!$Y$51="Muy Baja",'Mapa final'!$AA$51="Catastrófico"),CONCATENATE("R7C",'Mapa final'!$O$51),"")</f>
        <v/>
      </c>
      <c r="AL52" s="70" t="str">
        <f>IF(AND('Mapa final'!$Y$52="Muy Baja",'Mapa final'!$AA$52="Catastrófico"),CONCATENATE("R7C",'Mapa final'!$O$52),"")</f>
        <v/>
      </c>
      <c r="AM52" s="71" t="str">
        <f>IF(AND('Mapa final'!$Y$53="Muy Baja",'Mapa final'!$AA$53="Catastrófico"),CONCATENATE("R7C",'Mapa final'!$O$53),"")</f>
        <v/>
      </c>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7"/>
      <c r="BR52" s="97"/>
      <c r="BS52" s="97"/>
      <c r="BT52" s="97"/>
      <c r="BU52" s="97"/>
      <c r="BV52" s="97"/>
      <c r="BW52" s="97"/>
      <c r="BX52" s="97"/>
      <c r="BY52" s="97"/>
      <c r="BZ52" s="97"/>
      <c r="CA52" s="97"/>
      <c r="CB52" s="97"/>
    </row>
    <row r="53" spans="1:80" ht="15" customHeight="1">
      <c r="A53" s="97"/>
      <c r="B53" s="411"/>
      <c r="C53" s="411"/>
      <c r="D53" s="412"/>
      <c r="E53" s="452"/>
      <c r="F53" s="453"/>
      <c r="G53" s="453"/>
      <c r="H53" s="453"/>
      <c r="I53" s="454"/>
      <c r="J53" s="90" t="str">
        <f>IF(AND('Mapa final'!$Y$54="Muy Baja",'Mapa final'!$AA$54="Leve"),CONCATENATE("R8C",'Mapa final'!$O$54),"")</f>
        <v/>
      </c>
      <c r="K53" s="91" t="str">
        <f>IF(AND('Mapa final'!$Y$55="Muy Baja",'Mapa final'!$AA$55="Leve"),CONCATENATE("R8C",'Mapa final'!$O$55),"")</f>
        <v/>
      </c>
      <c r="L53" s="91" t="str">
        <f>IF(AND('Mapa final'!$Y$56="Muy Baja",'Mapa final'!$AA$56="Leve"),CONCATENATE("R8C",'Mapa final'!$O$56),"")</f>
        <v/>
      </c>
      <c r="M53" s="91" t="str">
        <f>IF(AND('Mapa final'!$Y$57="Muy Baja",'Mapa final'!$AA$57="Leve"),CONCATENATE("R8C",'Mapa final'!$O$57),"")</f>
        <v/>
      </c>
      <c r="N53" s="91" t="str">
        <f>IF(AND('Mapa final'!$Y$58="Muy Baja",'Mapa final'!$AA$58="Leve"),CONCATENATE("R8C",'Mapa final'!$O$58),"")</f>
        <v/>
      </c>
      <c r="O53" s="92" t="str">
        <f>IF(AND('Mapa final'!$Y$59="Muy Baja",'Mapa final'!$AA$59="Leve"),CONCATENATE("R8C",'Mapa final'!$O$59),"")</f>
        <v/>
      </c>
      <c r="P53" s="90" t="str">
        <f>IF(AND('Mapa final'!$Y$54="Muy Baja",'Mapa final'!$AA$54="Menor"),CONCATENATE("R8C",'Mapa final'!$O$54),"")</f>
        <v/>
      </c>
      <c r="Q53" s="91" t="str">
        <f>IF(AND('Mapa final'!$Y$55="Muy Baja",'Mapa final'!$AA$55="Menor"),CONCATENATE("R8C",'Mapa final'!$O$55),"")</f>
        <v/>
      </c>
      <c r="R53" s="91" t="str">
        <f>IF(AND('Mapa final'!$Y$56="Muy Baja",'Mapa final'!$AA$56="Menor"),CONCATENATE("R8C",'Mapa final'!$O$56),"")</f>
        <v/>
      </c>
      <c r="S53" s="91" t="str">
        <f>IF(AND('Mapa final'!$Y$57="Muy Baja",'Mapa final'!$AA$57="Menor"),CONCATENATE("R8C",'Mapa final'!$O$57),"")</f>
        <v/>
      </c>
      <c r="T53" s="91" t="str">
        <f>IF(AND('Mapa final'!$Y$58="Muy Baja",'Mapa final'!$AA$58="Menor"),CONCATENATE("R8C",'Mapa final'!$O$58),"")</f>
        <v/>
      </c>
      <c r="U53" s="92" t="str">
        <f>IF(AND('Mapa final'!$Y$59="Muy Baja",'Mapa final'!$AA$59="Menor"),CONCATENATE("R8C",'Mapa final'!$O$59),"")</f>
        <v/>
      </c>
      <c r="V53" s="81" t="str">
        <f>IF(AND('Mapa final'!$Y$54="Muy Baja",'Mapa final'!$AA$54="Moderado"),CONCATENATE("R8C",'Mapa final'!$O$54),"")</f>
        <v/>
      </c>
      <c r="W53" s="82" t="str">
        <f>IF(AND('Mapa final'!$Y$55="Muy Baja",'Mapa final'!$AA$55="Moderado"),CONCATENATE("R8C",'Mapa final'!$O$55),"")</f>
        <v/>
      </c>
      <c r="X53" s="82" t="str">
        <f>IF(AND('Mapa final'!$Y$56="Muy Baja",'Mapa final'!$AA$56="Moderado"),CONCATENATE("R8C",'Mapa final'!$O$56),"")</f>
        <v/>
      </c>
      <c r="Y53" s="82" t="str">
        <f>IF(AND('Mapa final'!$Y$57="Muy Baja",'Mapa final'!$AA$57="Moderado"),CONCATENATE("R8C",'Mapa final'!$O$57),"")</f>
        <v/>
      </c>
      <c r="Z53" s="82" t="str">
        <f>IF(AND('Mapa final'!$Y$58="Muy Baja",'Mapa final'!$AA$58="Moderado"),CONCATENATE("R8C",'Mapa final'!$O$58),"")</f>
        <v/>
      </c>
      <c r="AA53" s="83" t="str">
        <f>IF(AND('Mapa final'!$Y$59="Muy Baja",'Mapa final'!$AA$59="Moderado"),CONCATENATE("R8C",'Mapa final'!$O$59),"")</f>
        <v/>
      </c>
      <c r="AB53" s="66" t="str">
        <f>IF(AND('Mapa final'!$Y$54="Muy Baja",'Mapa final'!$AA$54="Mayor"),CONCATENATE("R8C",'Mapa final'!$O$54),"")</f>
        <v/>
      </c>
      <c r="AC53" s="67" t="str">
        <f>IF(AND('Mapa final'!$Y$55="Muy Baja",'Mapa final'!$AA$55="Mayor"),CONCATENATE("R8C",'Mapa final'!$O$55),"")</f>
        <v/>
      </c>
      <c r="AD53" s="67" t="str">
        <f>IF(AND('Mapa final'!$Y$56="Muy Baja",'Mapa final'!$AA$56="Mayor"),CONCATENATE("R8C",'Mapa final'!$O$56),"")</f>
        <v/>
      </c>
      <c r="AE53" s="67" t="str">
        <f>IF(AND('Mapa final'!$Y$57="Muy Baja",'Mapa final'!$AA$57="Mayor"),CONCATENATE("R8C",'Mapa final'!$O$57),"")</f>
        <v/>
      </c>
      <c r="AF53" s="67" t="str">
        <f>IF(AND('Mapa final'!$Y$58="Muy Baja",'Mapa final'!$AA$58="Mayor"),CONCATENATE("R8C",'Mapa final'!$O$58),"")</f>
        <v/>
      </c>
      <c r="AG53" s="68" t="str">
        <f>IF(AND('Mapa final'!$Y$59="Muy Baja",'Mapa final'!$AA$59="Mayor"),CONCATENATE("R8C",'Mapa final'!$O$59),"")</f>
        <v/>
      </c>
      <c r="AH53" s="69" t="str">
        <f>IF(AND('Mapa final'!$Y$54="Muy Baja",'Mapa final'!$AA$54="Catastrófico"),CONCATENATE("R8C",'Mapa final'!$O$54),"")</f>
        <v/>
      </c>
      <c r="AI53" s="70" t="str">
        <f>IF(AND('Mapa final'!$Y$55="Muy Baja",'Mapa final'!$AA$55="Catastrófico"),CONCATENATE("R8C",'Mapa final'!$O$55),"")</f>
        <v/>
      </c>
      <c r="AJ53" s="70" t="str">
        <f>IF(AND('Mapa final'!$Y$56="Muy Baja",'Mapa final'!$AA$56="Catastrófico"),CONCATENATE("R8C",'Mapa final'!$O$56),"")</f>
        <v/>
      </c>
      <c r="AK53" s="70" t="str">
        <f>IF(AND('Mapa final'!$Y$57="Muy Baja",'Mapa final'!$AA$57="Catastrófico"),CONCATENATE("R8C",'Mapa final'!$O$57),"")</f>
        <v/>
      </c>
      <c r="AL53" s="70" t="str">
        <f>IF(AND('Mapa final'!$Y$58="Muy Baja",'Mapa final'!$AA$58="Catastrófico"),CONCATENATE("R8C",'Mapa final'!$O$58),"")</f>
        <v/>
      </c>
      <c r="AM53" s="71" t="str">
        <f>IF(AND('Mapa final'!$Y$59="Muy Baja",'Mapa final'!$AA$59="Catastrófico"),CONCATENATE("R8C",'Mapa final'!$O$59),"")</f>
        <v/>
      </c>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7"/>
      <c r="BR53" s="97"/>
      <c r="BS53" s="97"/>
      <c r="BT53" s="97"/>
      <c r="BU53" s="97"/>
      <c r="BV53" s="97"/>
      <c r="BW53" s="97"/>
      <c r="BX53" s="97"/>
      <c r="BY53" s="97"/>
      <c r="BZ53" s="97"/>
      <c r="CA53" s="97"/>
      <c r="CB53" s="97"/>
    </row>
    <row r="54" spans="1:80" ht="15" customHeight="1">
      <c r="A54" s="97"/>
      <c r="B54" s="411"/>
      <c r="C54" s="411"/>
      <c r="D54" s="412"/>
      <c r="E54" s="452"/>
      <c r="F54" s="453"/>
      <c r="G54" s="453"/>
      <c r="H54" s="453"/>
      <c r="I54" s="454"/>
      <c r="J54" s="90" t="str">
        <f>IF(AND('Mapa final'!$Y$60="Muy Baja",'Mapa final'!$AA$60="Leve"),CONCATENATE("R9C",'Mapa final'!$O$60),"")</f>
        <v/>
      </c>
      <c r="K54" s="91" t="str">
        <f>IF(AND('Mapa final'!$Y$61="Muy Baja",'Mapa final'!$AA$61="Leve"),CONCATENATE("R9C",'Mapa final'!$O$61),"")</f>
        <v/>
      </c>
      <c r="L54" s="91" t="str">
        <f>IF(AND('Mapa final'!$Y$62="Muy Baja",'Mapa final'!$AA$62="Leve"),CONCATENATE("R9C",'Mapa final'!$O$62),"")</f>
        <v/>
      </c>
      <c r="M54" s="91" t="str">
        <f>IF(AND('Mapa final'!$Y$63="Muy Baja",'Mapa final'!$AA$63="Leve"),CONCATENATE("R9C",'Mapa final'!$O$63),"")</f>
        <v/>
      </c>
      <c r="N54" s="91" t="str">
        <f>IF(AND('Mapa final'!$Y$64="Muy Baja",'Mapa final'!$AA$64="Leve"),CONCATENATE("R9C",'Mapa final'!$O$64),"")</f>
        <v/>
      </c>
      <c r="O54" s="92" t="str">
        <f>IF(AND('Mapa final'!$Y$65="Muy Baja",'Mapa final'!$AA$65="Leve"),CONCATENATE("R9C",'Mapa final'!$O$65),"")</f>
        <v/>
      </c>
      <c r="P54" s="90" t="str">
        <f>IF(AND('Mapa final'!$Y$60="Muy Baja",'Mapa final'!$AA$60="Menor"),CONCATENATE("R9C",'Mapa final'!$O$60),"")</f>
        <v/>
      </c>
      <c r="Q54" s="91" t="str">
        <f>IF(AND('Mapa final'!$Y$61="Muy Baja",'Mapa final'!$AA$61="Menor"),CONCATENATE("R9C",'Mapa final'!$O$61),"")</f>
        <v/>
      </c>
      <c r="R54" s="91" t="str">
        <f>IF(AND('Mapa final'!$Y$62="Muy Baja",'Mapa final'!$AA$62="Menor"),CONCATENATE("R9C",'Mapa final'!$O$62),"")</f>
        <v/>
      </c>
      <c r="S54" s="91" t="str">
        <f>IF(AND('Mapa final'!$Y$63="Muy Baja",'Mapa final'!$AA$63="Menor"),CONCATENATE("R9C",'Mapa final'!$O$63),"")</f>
        <v/>
      </c>
      <c r="T54" s="91" t="str">
        <f>IF(AND('Mapa final'!$Y$64="Muy Baja",'Mapa final'!$AA$64="Menor"),CONCATENATE("R9C",'Mapa final'!$O$64),"")</f>
        <v/>
      </c>
      <c r="U54" s="92" t="str">
        <f>IF(AND('Mapa final'!$Y$65="Muy Baja",'Mapa final'!$AA$65="Menor"),CONCATENATE("R9C",'Mapa final'!$O$65),"")</f>
        <v/>
      </c>
      <c r="V54" s="81" t="str">
        <f>IF(AND('Mapa final'!$Y$60="Muy Baja",'Mapa final'!$AA$60="Moderado"),CONCATENATE("R9C",'Mapa final'!$O$60),"")</f>
        <v/>
      </c>
      <c r="W54" s="82" t="str">
        <f>IF(AND('Mapa final'!$Y$61="Muy Baja",'Mapa final'!$AA$61="Moderado"),CONCATENATE("R9C",'Mapa final'!$O$61),"")</f>
        <v/>
      </c>
      <c r="X54" s="82" t="str">
        <f>IF(AND('Mapa final'!$Y$62="Muy Baja",'Mapa final'!$AA$62="Moderado"),CONCATENATE("R9C",'Mapa final'!$O$62),"")</f>
        <v/>
      </c>
      <c r="Y54" s="82" t="str">
        <f>IF(AND('Mapa final'!$Y$63="Muy Baja",'Mapa final'!$AA$63="Moderado"),CONCATENATE("R9C",'Mapa final'!$O$63),"")</f>
        <v/>
      </c>
      <c r="Z54" s="82" t="str">
        <f>IF(AND('Mapa final'!$Y$64="Muy Baja",'Mapa final'!$AA$64="Moderado"),CONCATENATE("R9C",'Mapa final'!$O$64),"")</f>
        <v/>
      </c>
      <c r="AA54" s="83" t="str">
        <f>IF(AND('Mapa final'!$Y$65="Muy Baja",'Mapa final'!$AA$65="Moderado"),CONCATENATE("R9C",'Mapa final'!$O$65),"")</f>
        <v/>
      </c>
      <c r="AB54" s="66" t="str">
        <f>IF(AND('Mapa final'!$Y$60="Muy Baja",'Mapa final'!$AA$60="Mayor"),CONCATENATE("R9C",'Mapa final'!$O$60),"")</f>
        <v/>
      </c>
      <c r="AC54" s="67" t="str">
        <f>IF(AND('Mapa final'!$Y$61="Muy Baja",'Mapa final'!$AA$61="Mayor"),CONCATENATE("R9C",'Mapa final'!$O$61),"")</f>
        <v/>
      </c>
      <c r="AD54" s="67" t="str">
        <f>IF(AND('Mapa final'!$Y$62="Muy Baja",'Mapa final'!$AA$62="Mayor"),CONCATENATE("R9C",'Mapa final'!$O$62),"")</f>
        <v/>
      </c>
      <c r="AE54" s="67" t="str">
        <f>IF(AND('Mapa final'!$Y$63="Muy Baja",'Mapa final'!$AA$63="Mayor"),CONCATENATE("R9C",'Mapa final'!$O$63),"")</f>
        <v/>
      </c>
      <c r="AF54" s="67" t="str">
        <f>IF(AND('Mapa final'!$Y$64="Muy Baja",'Mapa final'!$AA$64="Mayor"),CONCATENATE("R9C",'Mapa final'!$O$64),"")</f>
        <v/>
      </c>
      <c r="AG54" s="68" t="str">
        <f>IF(AND('Mapa final'!$Y$65="Muy Baja",'Mapa final'!$AA$65="Mayor"),CONCATENATE("R9C",'Mapa final'!$O$65),"")</f>
        <v/>
      </c>
      <c r="AH54" s="69" t="str">
        <f>IF(AND('Mapa final'!$Y$60="Muy Baja",'Mapa final'!$AA$60="Catastrófico"),CONCATENATE("R9C",'Mapa final'!$O$60),"")</f>
        <v/>
      </c>
      <c r="AI54" s="70" t="str">
        <f>IF(AND('Mapa final'!$Y$61="Muy Baja",'Mapa final'!$AA$61="Catastrófico"),CONCATENATE("R9C",'Mapa final'!$O$61),"")</f>
        <v/>
      </c>
      <c r="AJ54" s="70" t="str">
        <f>IF(AND('Mapa final'!$Y$62="Muy Baja",'Mapa final'!$AA$62="Catastrófico"),CONCATENATE("R9C",'Mapa final'!$O$62),"")</f>
        <v/>
      </c>
      <c r="AK54" s="70" t="str">
        <f>IF(AND('Mapa final'!$Y$63="Muy Baja",'Mapa final'!$AA$63="Catastrófico"),CONCATENATE("R9C",'Mapa final'!$O$63),"")</f>
        <v/>
      </c>
      <c r="AL54" s="70" t="str">
        <f>IF(AND('Mapa final'!$Y$64="Muy Baja",'Mapa final'!$AA$64="Catastrófico"),CONCATENATE("R9C",'Mapa final'!$O$64),"")</f>
        <v/>
      </c>
      <c r="AM54" s="71" t="str">
        <f>IF(AND('Mapa final'!$Y$65="Muy Baja",'Mapa final'!$AA$65="Catastrófico"),CONCATENATE("R9C",'Mapa final'!$O$65),"")</f>
        <v/>
      </c>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97"/>
      <c r="BS54" s="97"/>
      <c r="BT54" s="97"/>
      <c r="BU54" s="97"/>
      <c r="BV54" s="97"/>
      <c r="BW54" s="97"/>
      <c r="BX54" s="97"/>
      <c r="BY54" s="97"/>
      <c r="BZ54" s="97"/>
      <c r="CA54" s="97"/>
      <c r="CB54" s="97"/>
    </row>
    <row r="55" spans="1:80" ht="15.75" customHeight="1" thickBot="1">
      <c r="A55" s="97"/>
      <c r="B55" s="411"/>
      <c r="C55" s="411"/>
      <c r="D55" s="412"/>
      <c r="E55" s="455"/>
      <c r="F55" s="456"/>
      <c r="G55" s="456"/>
      <c r="H55" s="456"/>
      <c r="I55" s="457"/>
      <c r="J55" s="93" t="str">
        <f>IF(AND('Mapa final'!$Y$66="Muy Baja",'Mapa final'!$AA$66="Leve"),CONCATENATE("R10C",'Mapa final'!$O$66),"")</f>
        <v/>
      </c>
      <c r="K55" s="94" t="str">
        <f>IF(AND('Mapa final'!$Y$67="Muy Baja",'Mapa final'!$AA$67="Leve"),CONCATENATE("R10C",'Mapa final'!$O$67),"")</f>
        <v/>
      </c>
      <c r="L55" s="94" t="str">
        <f>IF(AND('Mapa final'!$Y$68="Muy Baja",'Mapa final'!$AA$68="Leve"),CONCATENATE("R10C",'Mapa final'!$O$68),"")</f>
        <v/>
      </c>
      <c r="M55" s="94" t="str">
        <f>IF(AND('Mapa final'!$Y$69="Muy Baja",'Mapa final'!$AA$69="Leve"),CONCATENATE("R10C",'Mapa final'!$O$69),"")</f>
        <v/>
      </c>
      <c r="N55" s="94" t="str">
        <f>IF(AND('Mapa final'!$Y$70="Muy Baja",'Mapa final'!$AA$70="Leve"),CONCATENATE("R10C",'Mapa final'!$O$70),"")</f>
        <v/>
      </c>
      <c r="O55" s="95" t="str">
        <f>IF(AND('Mapa final'!$Y$71="Muy Baja",'Mapa final'!$AA$71="Leve"),CONCATENATE("R10C",'Mapa final'!$O$71),"")</f>
        <v/>
      </c>
      <c r="P55" s="93" t="str">
        <f>IF(AND('Mapa final'!$Y$66="Muy Baja",'Mapa final'!$AA$66="Menor"),CONCATENATE("R10C",'Mapa final'!$O$66),"")</f>
        <v/>
      </c>
      <c r="Q55" s="94" t="str">
        <f>IF(AND('Mapa final'!$Y$67="Muy Baja",'Mapa final'!$AA$67="Menor"),CONCATENATE("R10C",'Mapa final'!$O$67),"")</f>
        <v/>
      </c>
      <c r="R55" s="94" t="str">
        <f>IF(AND('Mapa final'!$Y$68="Muy Baja",'Mapa final'!$AA$68="Menor"),CONCATENATE("R10C",'Mapa final'!$O$68),"")</f>
        <v/>
      </c>
      <c r="S55" s="94" t="str">
        <f>IF(AND('Mapa final'!$Y$69="Muy Baja",'Mapa final'!$AA$69="Menor"),CONCATENATE("R10C",'Mapa final'!$O$69),"")</f>
        <v/>
      </c>
      <c r="T55" s="94" t="str">
        <f>IF(AND('Mapa final'!$Y$70="Muy Baja",'Mapa final'!$AA$70="Menor"),CONCATENATE("R10C",'Mapa final'!$O$70),"")</f>
        <v/>
      </c>
      <c r="U55" s="95" t="str">
        <f>IF(AND('Mapa final'!$Y$71="Muy Baja",'Mapa final'!$AA$71="Menor"),CONCATENATE("R10C",'Mapa final'!$O$71),"")</f>
        <v/>
      </c>
      <c r="V55" s="84" t="str">
        <f>IF(AND('Mapa final'!$Y$66="Muy Baja",'Mapa final'!$AA$66="Moderado"),CONCATENATE("R10C",'Mapa final'!$O$66),"")</f>
        <v/>
      </c>
      <c r="W55" s="85" t="str">
        <f>IF(AND('Mapa final'!$Y$67="Muy Baja",'Mapa final'!$AA$67="Moderado"),CONCATENATE("R10C",'Mapa final'!$O$67),"")</f>
        <v/>
      </c>
      <c r="X55" s="85" t="str">
        <f>IF(AND('Mapa final'!$Y$68="Muy Baja",'Mapa final'!$AA$68="Moderado"),CONCATENATE("R10C",'Mapa final'!$O$68),"")</f>
        <v/>
      </c>
      <c r="Y55" s="85" t="str">
        <f>IF(AND('Mapa final'!$Y$69="Muy Baja",'Mapa final'!$AA$69="Moderado"),CONCATENATE("R10C",'Mapa final'!$O$69),"")</f>
        <v/>
      </c>
      <c r="Z55" s="85" t="str">
        <f>IF(AND('Mapa final'!$Y$70="Muy Baja",'Mapa final'!$AA$70="Moderado"),CONCATENATE("R10C",'Mapa final'!$O$70),"")</f>
        <v/>
      </c>
      <c r="AA55" s="86" t="str">
        <f>IF(AND('Mapa final'!$Y$71="Muy Baja",'Mapa final'!$AA$71="Moderado"),CONCATENATE("R10C",'Mapa final'!$O$71),"")</f>
        <v/>
      </c>
      <c r="AB55" s="72" t="str">
        <f>IF(AND('Mapa final'!$Y$66="Muy Baja",'Mapa final'!$AA$66="Mayor"),CONCATENATE("R10C",'Mapa final'!$O$66),"")</f>
        <v/>
      </c>
      <c r="AC55" s="73" t="str">
        <f>IF(AND('Mapa final'!$Y$67="Muy Baja",'Mapa final'!$AA$67="Mayor"),CONCATENATE("R10C",'Mapa final'!$O$67),"")</f>
        <v/>
      </c>
      <c r="AD55" s="73" t="str">
        <f>IF(AND('Mapa final'!$Y$68="Muy Baja",'Mapa final'!$AA$68="Mayor"),CONCATENATE("R10C",'Mapa final'!$O$68),"")</f>
        <v/>
      </c>
      <c r="AE55" s="73" t="str">
        <f>IF(AND('Mapa final'!$Y$69="Muy Baja",'Mapa final'!$AA$69="Mayor"),CONCATENATE("R10C",'Mapa final'!$O$69),"")</f>
        <v/>
      </c>
      <c r="AF55" s="73" t="str">
        <f>IF(AND('Mapa final'!$Y$70="Muy Baja",'Mapa final'!$AA$70="Mayor"),CONCATENATE("R10C",'Mapa final'!$O$70),"")</f>
        <v/>
      </c>
      <c r="AG55" s="74" t="str">
        <f>IF(AND('Mapa final'!$Y$71="Muy Baja",'Mapa final'!$AA$71="Mayor"),CONCATENATE("R10C",'Mapa final'!$O$71),"")</f>
        <v/>
      </c>
      <c r="AH55" s="75" t="str">
        <f>IF(AND('Mapa final'!$Y$66="Muy Baja",'Mapa final'!$AA$66="Catastrófico"),CONCATENATE("R10C",'Mapa final'!$O$66),"")</f>
        <v/>
      </c>
      <c r="AI55" s="76" t="str">
        <f>IF(AND('Mapa final'!$Y$67="Muy Baja",'Mapa final'!$AA$67="Catastrófico"),CONCATENATE("R10C",'Mapa final'!$O$67),"")</f>
        <v/>
      </c>
      <c r="AJ55" s="76" t="str">
        <f>IF(AND('Mapa final'!$Y$68="Muy Baja",'Mapa final'!$AA$68="Catastrófico"),CONCATENATE("R10C",'Mapa final'!$O$68),"")</f>
        <v/>
      </c>
      <c r="AK55" s="76" t="str">
        <f>IF(AND('Mapa final'!$Y$69="Muy Baja",'Mapa final'!$AA$69="Catastrófico"),CONCATENATE("R10C",'Mapa final'!$O$69),"")</f>
        <v/>
      </c>
      <c r="AL55" s="76" t="str">
        <f>IF(AND('Mapa final'!$Y$70="Muy Baja",'Mapa final'!$AA$70="Catastrófico"),CONCATENATE("R10C",'Mapa final'!$O$70),"")</f>
        <v/>
      </c>
      <c r="AM55" s="77" t="str">
        <f>IF(AND('Mapa final'!$Y$71="Muy Baja",'Mapa final'!$AA$71="Catastrófico"),CONCATENATE("R10C",'Mapa final'!$O$71),"")</f>
        <v/>
      </c>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7"/>
      <c r="BV55" s="97"/>
      <c r="BW55" s="97"/>
      <c r="BX55" s="97"/>
      <c r="BY55" s="97"/>
      <c r="BZ55" s="97"/>
      <c r="CA55" s="97"/>
      <c r="CB55" s="97"/>
    </row>
    <row r="56" spans="1:80">
      <c r="A56" s="97"/>
      <c r="B56" s="97"/>
      <c r="C56" s="97"/>
      <c r="D56" s="97"/>
      <c r="E56" s="97"/>
      <c r="F56" s="97"/>
      <c r="G56" s="97"/>
      <c r="H56" s="97"/>
      <c r="I56" s="97"/>
      <c r="J56" s="449" t="s">
        <v>112</v>
      </c>
      <c r="K56" s="450"/>
      <c r="L56" s="450"/>
      <c r="M56" s="450"/>
      <c r="N56" s="450"/>
      <c r="O56" s="451"/>
      <c r="P56" s="449" t="s">
        <v>111</v>
      </c>
      <c r="Q56" s="450"/>
      <c r="R56" s="450"/>
      <c r="S56" s="450"/>
      <c r="T56" s="450"/>
      <c r="U56" s="451"/>
      <c r="V56" s="449" t="s">
        <v>110</v>
      </c>
      <c r="W56" s="450"/>
      <c r="X56" s="450"/>
      <c r="Y56" s="450"/>
      <c r="Z56" s="450"/>
      <c r="AA56" s="451"/>
      <c r="AB56" s="449" t="s">
        <v>109</v>
      </c>
      <c r="AC56" s="458"/>
      <c r="AD56" s="450"/>
      <c r="AE56" s="450"/>
      <c r="AF56" s="450"/>
      <c r="AG56" s="451"/>
      <c r="AH56" s="449" t="s">
        <v>108</v>
      </c>
      <c r="AI56" s="450"/>
      <c r="AJ56" s="450"/>
      <c r="AK56" s="450"/>
      <c r="AL56" s="450"/>
      <c r="AM56" s="451"/>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7"/>
      <c r="BR56" s="97"/>
      <c r="BS56" s="97"/>
      <c r="BT56" s="97"/>
      <c r="BU56" s="97"/>
      <c r="BV56" s="97"/>
      <c r="BW56" s="97"/>
      <c r="BX56" s="97"/>
      <c r="BY56" s="97"/>
      <c r="BZ56" s="97"/>
      <c r="CA56" s="97"/>
      <c r="CB56" s="97"/>
    </row>
    <row r="57" spans="1:80">
      <c r="A57" s="97"/>
      <c r="B57" s="97"/>
      <c r="C57" s="97"/>
      <c r="D57" s="97"/>
      <c r="E57" s="97"/>
      <c r="F57" s="97"/>
      <c r="G57" s="97"/>
      <c r="H57" s="97"/>
      <c r="I57" s="97"/>
      <c r="J57" s="452"/>
      <c r="K57" s="453"/>
      <c r="L57" s="453"/>
      <c r="M57" s="453"/>
      <c r="N57" s="453"/>
      <c r="O57" s="454"/>
      <c r="P57" s="452"/>
      <c r="Q57" s="453"/>
      <c r="R57" s="453"/>
      <c r="S57" s="453"/>
      <c r="T57" s="453"/>
      <c r="U57" s="454"/>
      <c r="V57" s="452"/>
      <c r="W57" s="453"/>
      <c r="X57" s="453"/>
      <c r="Y57" s="453"/>
      <c r="Z57" s="453"/>
      <c r="AA57" s="454"/>
      <c r="AB57" s="452"/>
      <c r="AC57" s="453"/>
      <c r="AD57" s="453"/>
      <c r="AE57" s="453"/>
      <c r="AF57" s="453"/>
      <c r="AG57" s="454"/>
      <c r="AH57" s="452"/>
      <c r="AI57" s="453"/>
      <c r="AJ57" s="453"/>
      <c r="AK57" s="453"/>
      <c r="AL57" s="453"/>
      <c r="AM57" s="454"/>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7"/>
      <c r="BR57" s="97"/>
      <c r="BS57" s="97"/>
      <c r="BT57" s="97"/>
      <c r="BU57" s="97"/>
      <c r="BV57" s="97"/>
      <c r="BW57" s="97"/>
      <c r="BX57" s="97"/>
      <c r="BY57" s="97"/>
      <c r="BZ57" s="97"/>
      <c r="CA57" s="97"/>
      <c r="CB57" s="97"/>
    </row>
    <row r="58" spans="1:80">
      <c r="A58" s="97"/>
      <c r="B58" s="97"/>
      <c r="C58" s="97"/>
      <c r="D58" s="97"/>
      <c r="E58" s="97"/>
      <c r="F58" s="97"/>
      <c r="G58" s="97"/>
      <c r="H58" s="97"/>
      <c r="I58" s="97"/>
      <c r="J58" s="452"/>
      <c r="K58" s="453"/>
      <c r="L58" s="453"/>
      <c r="M58" s="453"/>
      <c r="N58" s="453"/>
      <c r="O58" s="454"/>
      <c r="P58" s="452"/>
      <c r="Q58" s="453"/>
      <c r="R58" s="453"/>
      <c r="S58" s="453"/>
      <c r="T58" s="453"/>
      <c r="U58" s="454"/>
      <c r="V58" s="452"/>
      <c r="W58" s="453"/>
      <c r="X58" s="453"/>
      <c r="Y58" s="453"/>
      <c r="Z58" s="453"/>
      <c r="AA58" s="454"/>
      <c r="AB58" s="452"/>
      <c r="AC58" s="453"/>
      <c r="AD58" s="453"/>
      <c r="AE58" s="453"/>
      <c r="AF58" s="453"/>
      <c r="AG58" s="454"/>
      <c r="AH58" s="452"/>
      <c r="AI58" s="453"/>
      <c r="AJ58" s="453"/>
      <c r="AK58" s="453"/>
      <c r="AL58" s="453"/>
      <c r="AM58" s="454"/>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7"/>
      <c r="BR58" s="97"/>
      <c r="BS58" s="97"/>
      <c r="BT58" s="97"/>
      <c r="BU58" s="97"/>
      <c r="BV58" s="97"/>
      <c r="BW58" s="97"/>
      <c r="BX58" s="97"/>
      <c r="BY58" s="97"/>
      <c r="BZ58" s="97"/>
      <c r="CA58" s="97"/>
      <c r="CB58" s="97"/>
    </row>
    <row r="59" spans="1:80">
      <c r="A59" s="97"/>
      <c r="B59" s="97"/>
      <c r="C59" s="97"/>
      <c r="D59" s="97"/>
      <c r="E59" s="97"/>
      <c r="F59" s="97"/>
      <c r="G59" s="97"/>
      <c r="H59" s="97"/>
      <c r="I59" s="97"/>
      <c r="J59" s="452"/>
      <c r="K59" s="453"/>
      <c r="L59" s="453"/>
      <c r="M59" s="453"/>
      <c r="N59" s="453"/>
      <c r="O59" s="454"/>
      <c r="P59" s="452"/>
      <c r="Q59" s="453"/>
      <c r="R59" s="453"/>
      <c r="S59" s="453"/>
      <c r="T59" s="453"/>
      <c r="U59" s="454"/>
      <c r="V59" s="452"/>
      <c r="W59" s="453"/>
      <c r="X59" s="453"/>
      <c r="Y59" s="453"/>
      <c r="Z59" s="453"/>
      <c r="AA59" s="454"/>
      <c r="AB59" s="452"/>
      <c r="AC59" s="453"/>
      <c r="AD59" s="453"/>
      <c r="AE59" s="453"/>
      <c r="AF59" s="453"/>
      <c r="AG59" s="454"/>
      <c r="AH59" s="452"/>
      <c r="AI59" s="453"/>
      <c r="AJ59" s="453"/>
      <c r="AK59" s="453"/>
      <c r="AL59" s="453"/>
      <c r="AM59" s="454"/>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7"/>
      <c r="BR59" s="97"/>
      <c r="BS59" s="97"/>
      <c r="BT59" s="97"/>
      <c r="BU59" s="97"/>
      <c r="BV59" s="97"/>
      <c r="BW59" s="97"/>
      <c r="BX59" s="97"/>
      <c r="BY59" s="97"/>
      <c r="BZ59" s="97"/>
      <c r="CA59" s="97"/>
      <c r="CB59" s="97"/>
    </row>
    <row r="60" spans="1:80">
      <c r="A60" s="97"/>
      <c r="B60" s="97"/>
      <c r="C60" s="97"/>
      <c r="D60" s="97"/>
      <c r="E60" s="97"/>
      <c r="F60" s="97"/>
      <c r="G60" s="97"/>
      <c r="H60" s="97"/>
      <c r="I60" s="97"/>
      <c r="J60" s="452"/>
      <c r="K60" s="453"/>
      <c r="L60" s="453"/>
      <c r="M60" s="453"/>
      <c r="N60" s="453"/>
      <c r="O60" s="454"/>
      <c r="P60" s="452"/>
      <c r="Q60" s="453"/>
      <c r="R60" s="453"/>
      <c r="S60" s="453"/>
      <c r="T60" s="453"/>
      <c r="U60" s="454"/>
      <c r="V60" s="452"/>
      <c r="W60" s="453"/>
      <c r="X60" s="453"/>
      <c r="Y60" s="453"/>
      <c r="Z60" s="453"/>
      <c r="AA60" s="454"/>
      <c r="AB60" s="452"/>
      <c r="AC60" s="453"/>
      <c r="AD60" s="453"/>
      <c r="AE60" s="453"/>
      <c r="AF60" s="453"/>
      <c r="AG60" s="454"/>
      <c r="AH60" s="452"/>
      <c r="AI60" s="453"/>
      <c r="AJ60" s="453"/>
      <c r="AK60" s="453"/>
      <c r="AL60" s="453"/>
      <c r="AM60" s="454"/>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row>
    <row r="61" spans="1:80" ht="15.75" thickBot="1">
      <c r="A61" s="97"/>
      <c r="B61" s="97"/>
      <c r="C61" s="97"/>
      <c r="D61" s="97"/>
      <c r="E61" s="97"/>
      <c r="F61" s="97"/>
      <c r="G61" s="97"/>
      <c r="H61" s="97"/>
      <c r="I61" s="97"/>
      <c r="J61" s="455"/>
      <c r="K61" s="456"/>
      <c r="L61" s="456"/>
      <c r="M61" s="456"/>
      <c r="N61" s="456"/>
      <c r="O61" s="457"/>
      <c r="P61" s="455"/>
      <c r="Q61" s="456"/>
      <c r="R61" s="456"/>
      <c r="S61" s="456"/>
      <c r="T61" s="456"/>
      <c r="U61" s="457"/>
      <c r="V61" s="455"/>
      <c r="W61" s="456"/>
      <c r="X61" s="456"/>
      <c r="Y61" s="456"/>
      <c r="Z61" s="456"/>
      <c r="AA61" s="457"/>
      <c r="AB61" s="455"/>
      <c r="AC61" s="456"/>
      <c r="AD61" s="456"/>
      <c r="AE61" s="456"/>
      <c r="AF61" s="456"/>
      <c r="AG61" s="457"/>
      <c r="AH61" s="455"/>
      <c r="AI61" s="456"/>
      <c r="AJ61" s="456"/>
      <c r="AK61" s="456"/>
      <c r="AL61" s="456"/>
      <c r="AM61" s="45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row>
    <row r="62" spans="1:80">
      <c r="A62" s="97"/>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c r="BB62" s="97"/>
      <c r="BC62" s="97"/>
      <c r="BD62" s="97"/>
      <c r="BE62" s="97"/>
      <c r="BF62" s="97"/>
      <c r="BG62" s="97"/>
      <c r="BH62" s="97"/>
    </row>
    <row r="63" spans="1:80" ht="15" customHeight="1">
      <c r="A63" s="97"/>
      <c r="B63" s="101"/>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97"/>
      <c r="AV63" s="97"/>
      <c r="AW63" s="97"/>
      <c r="AX63" s="97"/>
      <c r="AY63" s="97"/>
      <c r="AZ63" s="97"/>
      <c r="BA63" s="97"/>
      <c r="BB63" s="97"/>
      <c r="BC63" s="97"/>
      <c r="BD63" s="97"/>
      <c r="BE63" s="97"/>
      <c r="BF63" s="97"/>
      <c r="BG63" s="97"/>
      <c r="BH63" s="97"/>
    </row>
    <row r="64" spans="1:80" ht="15" customHeight="1">
      <c r="A64" s="97"/>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97"/>
      <c r="AV64" s="97"/>
      <c r="AW64" s="97"/>
      <c r="AX64" s="97"/>
      <c r="AY64" s="97"/>
      <c r="AZ64" s="97"/>
      <c r="BA64" s="97"/>
      <c r="BB64" s="97"/>
      <c r="BC64" s="97"/>
      <c r="BD64" s="97"/>
      <c r="BE64" s="97"/>
      <c r="BF64" s="97"/>
      <c r="BG64" s="97"/>
      <c r="BH64" s="97"/>
    </row>
    <row r="65" spans="1:60">
      <c r="A65" s="97"/>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row>
    <row r="66" spans="1:60">
      <c r="A66" s="97"/>
      <c r="B66" s="97"/>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c r="AZ66" s="97"/>
      <c r="BA66" s="97"/>
      <c r="BB66" s="97"/>
      <c r="BC66" s="97"/>
      <c r="BD66" s="97"/>
      <c r="BE66" s="97"/>
      <c r="BF66" s="97"/>
      <c r="BG66" s="97"/>
      <c r="BH66" s="97"/>
    </row>
    <row r="67" spans="1:60">
      <c r="A67" s="97"/>
      <c r="B67" s="97"/>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7"/>
      <c r="AY67" s="97"/>
      <c r="AZ67" s="97"/>
      <c r="BA67" s="97"/>
      <c r="BB67" s="97"/>
      <c r="BC67" s="97"/>
      <c r="BD67" s="97"/>
      <c r="BE67" s="97"/>
      <c r="BF67" s="97"/>
      <c r="BG67" s="97"/>
      <c r="BH67" s="97"/>
    </row>
    <row r="68" spans="1:60">
      <c r="A68" s="97"/>
      <c r="B68" s="97"/>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97"/>
      <c r="AY68" s="97"/>
      <c r="AZ68" s="97"/>
      <c r="BA68" s="97"/>
      <c r="BB68" s="97"/>
      <c r="BC68" s="97"/>
      <c r="BD68" s="97"/>
      <c r="BE68" s="97"/>
      <c r="BF68" s="97"/>
      <c r="BG68" s="97"/>
      <c r="BH68" s="97"/>
    </row>
    <row r="69" spans="1:60">
      <c r="A69" s="97"/>
      <c r="B69" s="97"/>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c r="BB69" s="97"/>
      <c r="BC69" s="97"/>
      <c r="BD69" s="97"/>
      <c r="BE69" s="97"/>
      <c r="BF69" s="97"/>
      <c r="BG69" s="97"/>
      <c r="BH69" s="97"/>
    </row>
    <row r="70" spans="1:60">
      <c r="A70" s="97"/>
      <c r="B70" s="97"/>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c r="AY70" s="97"/>
      <c r="AZ70" s="97"/>
      <c r="BA70" s="97"/>
      <c r="BB70" s="97"/>
      <c r="BC70" s="97"/>
      <c r="BD70" s="97"/>
      <c r="BE70" s="97"/>
      <c r="BF70" s="97"/>
      <c r="BG70" s="97"/>
      <c r="BH70" s="97"/>
    </row>
    <row r="71" spans="1:60">
      <c r="A71" s="97"/>
      <c r="B71" s="97"/>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c r="AX71" s="97"/>
      <c r="AY71" s="97"/>
      <c r="AZ71" s="97"/>
      <c r="BA71" s="97"/>
      <c r="BB71" s="97"/>
      <c r="BC71" s="97"/>
      <c r="BD71" s="97"/>
      <c r="BE71" s="97"/>
      <c r="BF71" s="97"/>
      <c r="BG71" s="97"/>
      <c r="BH71" s="97"/>
    </row>
    <row r="72" spans="1:60">
      <c r="A72" s="97"/>
      <c r="B72" s="97"/>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c r="AX72" s="97"/>
      <c r="AY72" s="97"/>
      <c r="AZ72" s="97"/>
      <c r="BA72" s="97"/>
      <c r="BB72" s="97"/>
      <c r="BC72" s="97"/>
      <c r="BD72" s="97"/>
      <c r="BE72" s="97"/>
      <c r="BF72" s="97"/>
      <c r="BG72" s="97"/>
      <c r="BH72" s="97"/>
    </row>
    <row r="73" spans="1:60">
      <c r="A73" s="97"/>
      <c r="B73" s="97"/>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c r="AY73" s="97"/>
      <c r="AZ73" s="97"/>
      <c r="BA73" s="97"/>
      <c r="BB73" s="97"/>
      <c r="BC73" s="97"/>
      <c r="BD73" s="97"/>
      <c r="BE73" s="97"/>
      <c r="BF73" s="97"/>
      <c r="BG73" s="97"/>
      <c r="BH73" s="97"/>
    </row>
    <row r="74" spans="1:60">
      <c r="A74" s="97"/>
      <c r="B74" s="97"/>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c r="AU74" s="97"/>
      <c r="AV74" s="97"/>
      <c r="AW74" s="97"/>
      <c r="AX74" s="97"/>
      <c r="AY74" s="97"/>
      <c r="AZ74" s="97"/>
      <c r="BA74" s="97"/>
      <c r="BB74" s="97"/>
      <c r="BC74" s="97"/>
      <c r="BD74" s="97"/>
      <c r="BE74" s="97"/>
      <c r="BF74" s="97"/>
      <c r="BG74" s="97"/>
      <c r="BH74" s="97"/>
    </row>
    <row r="75" spans="1:60">
      <c r="A75" s="97"/>
      <c r="B75" s="97"/>
      <c r="C75" s="97"/>
      <c r="D75" s="97"/>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c r="AU75" s="97"/>
      <c r="AV75" s="97"/>
      <c r="AW75" s="97"/>
      <c r="AX75" s="97"/>
      <c r="AY75" s="97"/>
      <c r="AZ75" s="97"/>
      <c r="BA75" s="97"/>
      <c r="BB75" s="97"/>
      <c r="BC75" s="97"/>
      <c r="BD75" s="97"/>
      <c r="BE75" s="97"/>
      <c r="BF75" s="97"/>
      <c r="BG75" s="97"/>
      <c r="BH75" s="97"/>
    </row>
    <row r="76" spans="1:60">
      <c r="A76" s="97"/>
      <c r="B76" s="97"/>
      <c r="C76" s="97"/>
      <c r="D76" s="97"/>
      <c r="E76" s="97"/>
      <c r="F76" s="97"/>
      <c r="G76" s="97"/>
      <c r="H76" s="97"/>
      <c r="I76" s="97"/>
      <c r="J76" s="97"/>
      <c r="K76" s="97"/>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97"/>
      <c r="AS76" s="97"/>
      <c r="AT76" s="97"/>
      <c r="AU76" s="97"/>
      <c r="AV76" s="97"/>
      <c r="AW76" s="97"/>
      <c r="AX76" s="97"/>
      <c r="AY76" s="97"/>
      <c r="AZ76" s="97"/>
      <c r="BA76" s="97"/>
      <c r="BB76" s="97"/>
      <c r="BC76" s="97"/>
      <c r="BD76" s="97"/>
      <c r="BE76" s="97"/>
      <c r="BF76" s="97"/>
      <c r="BG76" s="97"/>
      <c r="BH76" s="97"/>
    </row>
    <row r="77" spans="1:60">
      <c r="A77" s="97"/>
      <c r="B77" s="97"/>
      <c r="C77" s="97"/>
      <c r="D77" s="97"/>
      <c r="E77" s="97"/>
      <c r="F77" s="97"/>
      <c r="G77" s="97"/>
      <c r="H77" s="97"/>
      <c r="I77" s="97"/>
      <c r="J77" s="97"/>
      <c r="K77" s="97"/>
      <c r="L77" s="97"/>
      <c r="M77" s="97"/>
      <c r="N77" s="97"/>
      <c r="O77" s="97"/>
      <c r="P77" s="97"/>
      <c r="Q77" s="97"/>
      <c r="R77" s="97"/>
      <c r="S77" s="97"/>
      <c r="T77" s="97"/>
      <c r="U77" s="97"/>
      <c r="V77" s="97"/>
      <c r="W77" s="97"/>
      <c r="X77" s="97"/>
      <c r="Y77" s="97"/>
      <c r="Z77" s="97"/>
      <c r="AA77" s="97"/>
      <c r="AB77" s="97"/>
      <c r="AC77" s="97"/>
      <c r="AD77" s="97"/>
      <c r="AE77" s="97"/>
      <c r="AF77" s="97"/>
      <c r="AG77" s="97"/>
      <c r="AH77" s="97"/>
      <c r="AI77" s="97"/>
      <c r="AJ77" s="97"/>
      <c r="AK77" s="97"/>
      <c r="AL77" s="97"/>
      <c r="AM77" s="97"/>
      <c r="AN77" s="97"/>
      <c r="AO77" s="97"/>
      <c r="AP77" s="97"/>
      <c r="AQ77" s="97"/>
      <c r="AR77" s="97"/>
      <c r="AS77" s="97"/>
      <c r="AT77" s="97"/>
      <c r="AU77" s="97"/>
      <c r="AV77" s="97"/>
      <c r="AW77" s="97"/>
      <c r="AX77" s="97"/>
      <c r="AY77" s="97"/>
      <c r="AZ77" s="97"/>
      <c r="BA77" s="97"/>
      <c r="BB77" s="97"/>
      <c r="BC77" s="97"/>
      <c r="BD77" s="97"/>
      <c r="BE77" s="97"/>
      <c r="BF77" s="97"/>
      <c r="BG77" s="97"/>
      <c r="BH77" s="97"/>
    </row>
    <row r="78" spans="1:60">
      <c r="A78" s="97"/>
      <c r="B78" s="97"/>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c r="AU78" s="97"/>
      <c r="AV78" s="97"/>
      <c r="AW78" s="97"/>
      <c r="AX78" s="97"/>
      <c r="AY78" s="97"/>
      <c r="AZ78" s="97"/>
      <c r="BA78" s="97"/>
      <c r="BB78" s="97"/>
      <c r="BC78" s="97"/>
      <c r="BD78" s="97"/>
      <c r="BE78" s="97"/>
      <c r="BF78" s="97"/>
      <c r="BG78" s="97"/>
      <c r="BH78" s="97"/>
    </row>
    <row r="79" spans="1:60">
      <c r="A79" s="97"/>
      <c r="B79" s="97"/>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97"/>
      <c r="AY79" s="97"/>
      <c r="AZ79" s="97"/>
      <c r="BA79" s="97"/>
      <c r="BB79" s="97"/>
      <c r="BC79" s="97"/>
      <c r="BD79" s="97"/>
      <c r="BE79" s="97"/>
      <c r="BF79" s="97"/>
      <c r="BG79" s="97"/>
      <c r="BH79" s="97"/>
    </row>
    <row r="80" spans="1:60">
      <c r="A80" s="97"/>
      <c r="B80" s="97"/>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c r="AU80" s="97"/>
      <c r="AV80" s="97"/>
      <c r="AW80" s="97"/>
      <c r="AX80" s="97"/>
      <c r="AY80" s="97"/>
      <c r="AZ80" s="97"/>
      <c r="BA80" s="97"/>
      <c r="BB80" s="97"/>
      <c r="BC80" s="97"/>
      <c r="BD80" s="97"/>
      <c r="BE80" s="97"/>
      <c r="BF80" s="97"/>
      <c r="BG80" s="97"/>
      <c r="BH80" s="97"/>
    </row>
    <row r="81" spans="1:60">
      <c r="A81" s="97"/>
      <c r="B81" s="97"/>
      <c r="C81" s="97"/>
      <c r="D81" s="97"/>
      <c r="E81" s="97"/>
      <c r="F81" s="97"/>
      <c r="G81" s="97"/>
      <c r="H81" s="97"/>
      <c r="I81" s="97"/>
      <c r="J81" s="97"/>
      <c r="K81" s="97"/>
      <c r="L81" s="97"/>
      <c r="M81" s="97"/>
      <c r="N81" s="97"/>
      <c r="O81" s="97"/>
      <c r="P81" s="97"/>
      <c r="Q81" s="97"/>
      <c r="R81" s="97"/>
      <c r="S81" s="97"/>
      <c r="T81" s="97"/>
      <c r="U81" s="97"/>
      <c r="V81" s="97"/>
      <c r="W81" s="97"/>
      <c r="X81" s="97"/>
      <c r="Y81" s="97"/>
      <c r="Z81" s="97"/>
      <c r="AA81" s="97"/>
      <c r="AB81" s="97"/>
      <c r="AC81" s="97"/>
      <c r="AD81" s="97"/>
      <c r="AE81" s="97"/>
      <c r="AF81" s="97"/>
      <c r="AG81" s="97"/>
      <c r="AH81" s="97"/>
      <c r="AI81" s="97"/>
      <c r="AJ81" s="97"/>
      <c r="AK81" s="97"/>
      <c r="AL81" s="97"/>
      <c r="AM81" s="97"/>
      <c r="AN81" s="97"/>
      <c r="AO81" s="97"/>
      <c r="AP81" s="97"/>
      <c r="AQ81" s="97"/>
      <c r="AR81" s="97"/>
      <c r="AS81" s="97"/>
      <c r="AT81" s="97"/>
      <c r="AU81" s="97"/>
      <c r="AV81" s="97"/>
      <c r="AW81" s="97"/>
      <c r="AX81" s="97"/>
      <c r="AY81" s="97"/>
      <c r="AZ81" s="97"/>
      <c r="BA81" s="97"/>
      <c r="BB81" s="97"/>
      <c r="BC81" s="97"/>
      <c r="BD81" s="97"/>
      <c r="BE81" s="97"/>
      <c r="BF81" s="97"/>
      <c r="BG81" s="97"/>
      <c r="BH81" s="97"/>
    </row>
    <row r="82" spans="1:60">
      <c r="A82" s="97"/>
      <c r="B82" s="97"/>
      <c r="C82" s="97"/>
      <c r="D82" s="97"/>
      <c r="E82" s="97"/>
      <c r="F82" s="97"/>
      <c r="G82" s="97"/>
      <c r="H82" s="97"/>
      <c r="I82" s="97"/>
      <c r="J82" s="97"/>
      <c r="K82" s="97"/>
      <c r="L82" s="97"/>
      <c r="M82" s="97"/>
      <c r="N82" s="97"/>
      <c r="O82" s="97"/>
      <c r="P82" s="97"/>
      <c r="Q82" s="97"/>
      <c r="R82" s="97"/>
      <c r="S82" s="97"/>
      <c r="T82" s="97"/>
      <c r="U82" s="97"/>
      <c r="V82" s="97"/>
      <c r="W82" s="97"/>
      <c r="X82" s="97"/>
      <c r="Y82" s="97"/>
      <c r="Z82" s="97"/>
      <c r="AA82" s="97"/>
      <c r="AB82" s="97"/>
      <c r="AC82" s="97"/>
      <c r="AD82" s="97"/>
      <c r="AE82" s="97"/>
      <c r="AF82" s="97"/>
      <c r="AG82" s="97"/>
      <c r="AH82" s="97"/>
      <c r="AI82" s="97"/>
      <c r="AJ82" s="97"/>
      <c r="AK82" s="97"/>
      <c r="AL82" s="97"/>
      <c r="AM82" s="97"/>
      <c r="AN82" s="97"/>
      <c r="AO82" s="97"/>
      <c r="AP82" s="97"/>
      <c r="AQ82" s="97"/>
      <c r="AR82" s="97"/>
      <c r="AS82" s="97"/>
      <c r="AT82" s="97"/>
      <c r="AU82" s="97"/>
      <c r="AV82" s="97"/>
      <c r="AW82" s="97"/>
      <c r="AX82" s="97"/>
      <c r="AY82" s="97"/>
      <c r="AZ82" s="97"/>
      <c r="BA82" s="97"/>
      <c r="BB82" s="97"/>
      <c r="BC82" s="97"/>
      <c r="BD82" s="97"/>
      <c r="BE82" s="97"/>
      <c r="BF82" s="97"/>
      <c r="BG82" s="97"/>
      <c r="BH82" s="97"/>
    </row>
    <row r="83" spans="1:60">
      <c r="A83" s="97"/>
      <c r="B83" s="97"/>
      <c r="C83" s="97"/>
      <c r="D83" s="97"/>
      <c r="E83" s="97"/>
      <c r="F83" s="97"/>
      <c r="G83" s="97"/>
      <c r="H83" s="97"/>
      <c r="I83" s="97"/>
      <c r="J83" s="97"/>
      <c r="K83" s="97"/>
      <c r="L83" s="97"/>
      <c r="M83" s="97"/>
      <c r="N83" s="97"/>
      <c r="O83" s="97"/>
      <c r="P83" s="97"/>
      <c r="Q83" s="97"/>
      <c r="R83" s="97"/>
      <c r="S83" s="97"/>
      <c r="T83" s="97"/>
      <c r="U83" s="97"/>
      <c r="V83" s="97"/>
      <c r="W83" s="97"/>
      <c r="X83" s="97"/>
      <c r="Y83" s="97"/>
      <c r="Z83" s="97"/>
      <c r="AA83" s="97"/>
      <c r="AB83" s="97"/>
      <c r="AC83" s="97"/>
      <c r="AD83" s="97"/>
      <c r="AE83" s="97"/>
      <c r="AF83" s="97"/>
      <c r="AG83" s="97"/>
      <c r="AH83" s="97"/>
      <c r="AI83" s="97"/>
      <c r="AJ83" s="97"/>
      <c r="AK83" s="97"/>
      <c r="AL83" s="97"/>
      <c r="AM83" s="97"/>
      <c r="AN83" s="97"/>
      <c r="AO83" s="97"/>
      <c r="AP83" s="97"/>
      <c r="AQ83" s="97"/>
      <c r="AR83" s="97"/>
      <c r="AS83" s="97"/>
      <c r="AT83" s="97"/>
      <c r="AU83" s="97"/>
      <c r="AV83" s="97"/>
      <c r="AW83" s="97"/>
      <c r="AX83" s="97"/>
      <c r="AY83" s="97"/>
      <c r="AZ83" s="97"/>
      <c r="BA83" s="97"/>
      <c r="BB83" s="97"/>
      <c r="BC83" s="97"/>
      <c r="BD83" s="97"/>
      <c r="BE83" s="97"/>
      <c r="BF83" s="97"/>
      <c r="BG83" s="97"/>
      <c r="BH83" s="97"/>
    </row>
    <row r="84" spans="1:60">
      <c r="A84" s="97"/>
      <c r="B84" s="97"/>
      <c r="C84" s="97"/>
      <c r="D84" s="97"/>
      <c r="E84" s="97"/>
      <c r="F84" s="97"/>
      <c r="G84" s="97"/>
      <c r="H84" s="97"/>
      <c r="I84" s="97"/>
      <c r="J84" s="97"/>
      <c r="K84" s="97"/>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7"/>
      <c r="AY84" s="97"/>
      <c r="AZ84" s="97"/>
      <c r="BA84" s="97"/>
      <c r="BB84" s="97"/>
      <c r="BC84" s="97"/>
      <c r="BD84" s="97"/>
      <c r="BE84" s="97"/>
      <c r="BF84" s="97"/>
      <c r="BG84" s="97"/>
      <c r="BH84" s="97"/>
    </row>
    <row r="85" spans="1:60">
      <c r="A85" s="97"/>
      <c r="B85" s="97"/>
      <c r="C85" s="97"/>
      <c r="D85" s="97"/>
      <c r="E85" s="97"/>
      <c r="F85" s="97"/>
      <c r="G85" s="97"/>
      <c r="H85" s="97"/>
      <c r="I85" s="97"/>
      <c r="J85" s="97"/>
      <c r="K85" s="97"/>
      <c r="L85" s="97"/>
      <c r="M85" s="9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7"/>
      <c r="AO85" s="97"/>
      <c r="AP85" s="97"/>
      <c r="AQ85" s="97"/>
      <c r="AR85" s="97"/>
      <c r="AS85" s="97"/>
      <c r="AT85" s="97"/>
      <c r="AU85" s="97"/>
      <c r="AV85" s="97"/>
      <c r="AW85" s="97"/>
      <c r="AX85" s="97"/>
      <c r="AY85" s="97"/>
      <c r="AZ85" s="97"/>
      <c r="BA85" s="97"/>
      <c r="BB85" s="97"/>
      <c r="BC85" s="97"/>
      <c r="BD85" s="97"/>
      <c r="BE85" s="97"/>
      <c r="BF85" s="97"/>
      <c r="BG85" s="97"/>
      <c r="BH85" s="97"/>
    </row>
    <row r="86" spans="1:60">
      <c r="A86" s="97"/>
      <c r="B86" s="97"/>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c r="AS86" s="97"/>
      <c r="AT86" s="97"/>
      <c r="AU86" s="97"/>
      <c r="AV86" s="97"/>
      <c r="AW86" s="97"/>
      <c r="AX86" s="97"/>
      <c r="AY86" s="97"/>
      <c r="AZ86" s="97"/>
      <c r="BA86" s="97"/>
      <c r="BB86" s="97"/>
      <c r="BC86" s="97"/>
      <c r="BD86" s="97"/>
      <c r="BE86" s="97"/>
      <c r="BF86" s="97"/>
      <c r="BG86" s="97"/>
      <c r="BH86" s="97"/>
    </row>
    <row r="87" spans="1:60">
      <c r="A87" s="97"/>
      <c r="B87" s="97"/>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c r="AU87" s="97"/>
      <c r="AV87" s="97"/>
      <c r="AW87" s="97"/>
      <c r="AX87" s="97"/>
      <c r="AY87" s="97"/>
      <c r="AZ87" s="97"/>
      <c r="BA87" s="97"/>
      <c r="BB87" s="97"/>
      <c r="BC87" s="97"/>
      <c r="BD87" s="97"/>
      <c r="BE87" s="97"/>
      <c r="BF87" s="97"/>
      <c r="BG87" s="97"/>
      <c r="BH87" s="97"/>
    </row>
    <row r="88" spans="1:60">
      <c r="A88" s="97"/>
      <c r="B88" s="97"/>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c r="AS88" s="97"/>
      <c r="AT88" s="97"/>
      <c r="AU88" s="97"/>
      <c r="AV88" s="97"/>
      <c r="AW88" s="97"/>
      <c r="AX88" s="97"/>
      <c r="AY88" s="97"/>
      <c r="AZ88" s="97"/>
      <c r="BA88" s="97"/>
      <c r="BB88" s="97"/>
      <c r="BC88" s="97"/>
      <c r="BD88" s="97"/>
      <c r="BE88" s="97"/>
      <c r="BF88" s="97"/>
      <c r="BG88" s="97"/>
      <c r="BH88" s="97"/>
    </row>
    <row r="89" spans="1:60">
      <c r="A89" s="97"/>
      <c r="B89" s="97"/>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7"/>
      <c r="AR89" s="97"/>
      <c r="AS89" s="97"/>
      <c r="AT89" s="97"/>
      <c r="AU89" s="97"/>
      <c r="AV89" s="97"/>
      <c r="AW89" s="97"/>
      <c r="AX89" s="97"/>
      <c r="AY89" s="97"/>
      <c r="AZ89" s="97"/>
      <c r="BA89" s="97"/>
      <c r="BB89" s="97"/>
      <c r="BC89" s="97"/>
      <c r="BD89" s="97"/>
      <c r="BE89" s="97"/>
      <c r="BF89" s="97"/>
      <c r="BG89" s="97"/>
      <c r="BH89" s="97"/>
    </row>
    <row r="90" spans="1:60">
      <c r="A90" s="97"/>
      <c r="B90" s="97"/>
      <c r="C90" s="97"/>
      <c r="D90" s="97"/>
      <c r="E90" s="97"/>
      <c r="F90" s="97"/>
      <c r="G90" s="97"/>
      <c r="H90" s="97"/>
      <c r="I90" s="97"/>
      <c r="J90" s="97"/>
      <c r="K90" s="97"/>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7"/>
      <c r="AO90" s="97"/>
      <c r="AP90" s="97"/>
      <c r="AQ90" s="97"/>
      <c r="AR90" s="97"/>
      <c r="AS90" s="97"/>
      <c r="AT90" s="97"/>
      <c r="AU90" s="97"/>
      <c r="AV90" s="97"/>
      <c r="AW90" s="97"/>
      <c r="AX90" s="97"/>
      <c r="AY90" s="97"/>
      <c r="AZ90" s="97"/>
      <c r="BA90" s="97"/>
      <c r="BB90" s="97"/>
      <c r="BC90" s="97"/>
      <c r="BD90" s="97"/>
      <c r="BE90" s="97"/>
      <c r="BF90" s="97"/>
      <c r="BG90" s="97"/>
      <c r="BH90" s="97"/>
    </row>
    <row r="91" spans="1:60">
      <c r="A91" s="97"/>
      <c r="B91" s="97"/>
      <c r="C91" s="97"/>
      <c r="D91" s="97"/>
      <c r="E91" s="97"/>
      <c r="F91" s="97"/>
      <c r="G91" s="97"/>
      <c r="H91" s="97"/>
      <c r="I91" s="97"/>
      <c r="J91" s="97"/>
      <c r="K91" s="97"/>
      <c r="L91" s="97"/>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7"/>
      <c r="AO91" s="97"/>
      <c r="AP91" s="97"/>
      <c r="AQ91" s="97"/>
      <c r="AR91" s="97"/>
      <c r="AS91" s="97"/>
      <c r="AT91" s="97"/>
      <c r="AU91" s="97"/>
      <c r="AV91" s="97"/>
      <c r="AW91" s="97"/>
      <c r="AX91" s="97"/>
      <c r="AY91" s="97"/>
      <c r="AZ91" s="97"/>
      <c r="BA91" s="97"/>
      <c r="BB91" s="97"/>
      <c r="BC91" s="97"/>
      <c r="BD91" s="97"/>
      <c r="BE91" s="97"/>
      <c r="BF91" s="97"/>
      <c r="BG91" s="97"/>
      <c r="BH91" s="97"/>
    </row>
    <row r="92" spans="1:60">
      <c r="A92" s="97"/>
      <c r="B92" s="97"/>
      <c r="C92" s="97"/>
      <c r="D92" s="97"/>
      <c r="E92" s="97"/>
      <c r="F92" s="97"/>
      <c r="G92" s="97"/>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7"/>
      <c r="AY92" s="97"/>
      <c r="AZ92" s="97"/>
      <c r="BA92" s="97"/>
      <c r="BB92" s="97"/>
      <c r="BC92" s="97"/>
      <c r="BD92" s="97"/>
      <c r="BE92" s="97"/>
      <c r="BF92" s="97"/>
      <c r="BG92" s="97"/>
      <c r="BH92" s="97"/>
    </row>
    <row r="93" spans="1:60">
      <c r="A93" s="97"/>
      <c r="B93" s="97"/>
      <c r="C93" s="97"/>
      <c r="D93" s="97"/>
      <c r="E93" s="97"/>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c r="AU93" s="97"/>
      <c r="AV93" s="97"/>
      <c r="AW93" s="97"/>
      <c r="AX93" s="97"/>
      <c r="AY93" s="97"/>
      <c r="AZ93" s="97"/>
      <c r="BA93" s="97"/>
      <c r="BB93" s="97"/>
      <c r="BC93" s="97"/>
      <c r="BD93" s="97"/>
      <c r="BE93" s="97"/>
      <c r="BF93" s="97"/>
      <c r="BG93" s="97"/>
      <c r="BH93" s="97"/>
    </row>
    <row r="94" spans="1:60">
      <c r="A94" s="97"/>
      <c r="B94" s="97"/>
      <c r="C94" s="97"/>
      <c r="D94" s="97"/>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7"/>
      <c r="AS94" s="97"/>
      <c r="AT94" s="97"/>
      <c r="AU94" s="97"/>
      <c r="AV94" s="97"/>
      <c r="AW94" s="97"/>
      <c r="AX94" s="97"/>
      <c r="AY94" s="97"/>
      <c r="AZ94" s="97"/>
      <c r="BA94" s="97"/>
      <c r="BB94" s="97"/>
      <c r="BC94" s="97"/>
      <c r="BD94" s="97"/>
      <c r="BE94" s="97"/>
      <c r="BF94" s="97"/>
      <c r="BG94" s="97"/>
      <c r="BH94" s="97"/>
    </row>
    <row r="95" spans="1:60">
      <c r="A95" s="97"/>
      <c r="B95" s="97"/>
      <c r="C95" s="97"/>
      <c r="D95" s="97"/>
      <c r="E95" s="97"/>
      <c r="F95" s="97"/>
      <c r="G95" s="97"/>
      <c r="H95" s="97"/>
      <c r="I95" s="97"/>
      <c r="J95" s="97"/>
      <c r="K95" s="97"/>
      <c r="L95" s="97"/>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97"/>
      <c r="AO95" s="97"/>
      <c r="AP95" s="97"/>
      <c r="AQ95" s="97"/>
      <c r="AR95" s="97"/>
      <c r="AS95" s="97"/>
      <c r="AT95" s="97"/>
      <c r="AU95" s="97"/>
      <c r="AV95" s="97"/>
      <c r="AW95" s="97"/>
      <c r="AX95" s="97"/>
      <c r="AY95" s="97"/>
      <c r="AZ95" s="97"/>
      <c r="BA95" s="97"/>
      <c r="BB95" s="97"/>
      <c r="BC95" s="97"/>
      <c r="BD95" s="97"/>
      <c r="BE95" s="97"/>
      <c r="BF95" s="97"/>
      <c r="BG95" s="97"/>
      <c r="BH95" s="97"/>
    </row>
    <row r="96" spans="1:60">
      <c r="A96" s="97"/>
      <c r="B96" s="97"/>
      <c r="C96" s="97"/>
      <c r="D96" s="97"/>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7"/>
      <c r="AS96" s="97"/>
      <c r="AT96" s="97"/>
      <c r="AU96" s="97"/>
      <c r="AV96" s="97"/>
      <c r="AW96" s="97"/>
      <c r="AX96" s="97"/>
      <c r="AY96" s="97"/>
      <c r="AZ96" s="97"/>
      <c r="BA96" s="97"/>
      <c r="BB96" s="97"/>
      <c r="BC96" s="97"/>
      <c r="BD96" s="97"/>
      <c r="BE96" s="97"/>
      <c r="BF96" s="97"/>
      <c r="BG96" s="97"/>
      <c r="BH96" s="97"/>
    </row>
    <row r="97" spans="1:60">
      <c r="A97" s="97"/>
      <c r="B97" s="97"/>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c r="AU97" s="97"/>
      <c r="AV97" s="97"/>
      <c r="AW97" s="97"/>
      <c r="AX97" s="97"/>
      <c r="AY97" s="97"/>
      <c r="AZ97" s="97"/>
      <c r="BA97" s="97"/>
      <c r="BB97" s="97"/>
      <c r="BC97" s="97"/>
      <c r="BD97" s="97"/>
      <c r="BE97" s="97"/>
      <c r="BF97" s="97"/>
      <c r="BG97" s="97"/>
      <c r="BH97" s="97"/>
    </row>
    <row r="98" spans="1:60">
      <c r="A98" s="97"/>
      <c r="B98" s="97"/>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7"/>
      <c r="AS98" s="97"/>
      <c r="AT98" s="97"/>
      <c r="AU98" s="97"/>
      <c r="AV98" s="97"/>
      <c r="AW98" s="97"/>
      <c r="AX98" s="97"/>
      <c r="AY98" s="97"/>
      <c r="AZ98" s="97"/>
      <c r="BA98" s="97"/>
      <c r="BB98" s="97"/>
      <c r="BC98" s="97"/>
      <c r="BD98" s="97"/>
      <c r="BE98" s="97"/>
      <c r="BF98" s="97"/>
      <c r="BG98" s="97"/>
      <c r="BH98" s="97"/>
    </row>
    <row r="99" spans="1:60">
      <c r="A99" s="97"/>
      <c r="B99" s="97"/>
      <c r="C99" s="97"/>
      <c r="D99" s="97"/>
      <c r="E99" s="97"/>
      <c r="F99" s="97"/>
      <c r="G99" s="97"/>
      <c r="H99" s="97"/>
      <c r="I99" s="97"/>
      <c r="J99" s="97"/>
      <c r="K99" s="97"/>
      <c r="L99" s="97"/>
      <c r="M99" s="9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7"/>
      <c r="AO99" s="97"/>
      <c r="AP99" s="97"/>
      <c r="AQ99" s="97"/>
      <c r="AR99" s="97"/>
      <c r="AS99" s="97"/>
      <c r="AT99" s="97"/>
      <c r="AU99" s="97"/>
      <c r="AV99" s="97"/>
      <c r="AW99" s="97"/>
      <c r="AX99" s="97"/>
      <c r="AY99" s="97"/>
      <c r="AZ99" s="97"/>
      <c r="BA99" s="97"/>
      <c r="BB99" s="97"/>
      <c r="BC99" s="97"/>
      <c r="BD99" s="97"/>
      <c r="BE99" s="97"/>
      <c r="BF99" s="97"/>
      <c r="BG99" s="97"/>
      <c r="BH99" s="97"/>
    </row>
    <row r="100" spans="1:60">
      <c r="A100" s="97"/>
      <c r="B100" s="97"/>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7"/>
      <c r="AY100" s="97"/>
      <c r="AZ100" s="97"/>
      <c r="BA100" s="97"/>
      <c r="BB100" s="97"/>
      <c r="BC100" s="97"/>
      <c r="BD100" s="97"/>
      <c r="BE100" s="97"/>
      <c r="BF100" s="97"/>
      <c r="BG100" s="97"/>
      <c r="BH100" s="97"/>
    </row>
    <row r="101" spans="1:60">
      <c r="A101" s="97"/>
      <c r="B101" s="97"/>
      <c r="C101" s="97"/>
      <c r="D101" s="97"/>
      <c r="E101" s="97"/>
      <c r="F101" s="97"/>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7"/>
      <c r="AY101" s="97"/>
      <c r="AZ101" s="97"/>
      <c r="BA101" s="97"/>
      <c r="BB101" s="97"/>
      <c r="BC101" s="97"/>
      <c r="BD101" s="97"/>
      <c r="BE101" s="97"/>
      <c r="BF101" s="97"/>
      <c r="BG101" s="97"/>
      <c r="BH101" s="97"/>
    </row>
    <row r="102" spans="1:60">
      <c r="A102" s="97"/>
      <c r="B102" s="97"/>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97"/>
      <c r="AU102" s="97"/>
      <c r="AV102" s="97"/>
      <c r="AW102" s="97"/>
      <c r="AX102" s="97"/>
      <c r="AY102" s="97"/>
      <c r="AZ102" s="97"/>
      <c r="BA102" s="97"/>
      <c r="BB102" s="97"/>
      <c r="BC102" s="97"/>
      <c r="BD102" s="97"/>
      <c r="BE102" s="97"/>
      <c r="BF102" s="97"/>
      <c r="BG102" s="97"/>
      <c r="BH102" s="97"/>
    </row>
    <row r="103" spans="1:60">
      <c r="A103" s="97"/>
      <c r="B103" s="97"/>
      <c r="C103" s="97"/>
      <c r="D103" s="97"/>
      <c r="E103" s="97"/>
      <c r="F103" s="97"/>
      <c r="G103" s="97"/>
      <c r="H103" s="97"/>
      <c r="I103" s="97"/>
      <c r="J103" s="97"/>
      <c r="K103" s="97"/>
      <c r="L103" s="97"/>
      <c r="M103" s="97"/>
      <c r="N103" s="97"/>
      <c r="O103" s="97"/>
      <c r="P103" s="97"/>
      <c r="Q103" s="97"/>
      <c r="R103" s="97"/>
      <c r="S103" s="97"/>
      <c r="T103" s="97"/>
      <c r="U103" s="97"/>
      <c r="V103" s="97"/>
      <c r="W103" s="97"/>
      <c r="X103" s="97"/>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97"/>
      <c r="AU103" s="97"/>
      <c r="AV103" s="97"/>
      <c r="AW103" s="97"/>
      <c r="AX103" s="97"/>
      <c r="AY103" s="97"/>
      <c r="AZ103" s="97"/>
      <c r="BA103" s="97"/>
      <c r="BB103" s="97"/>
      <c r="BC103" s="97"/>
      <c r="BD103" s="97"/>
      <c r="BE103" s="97"/>
      <c r="BF103" s="97"/>
      <c r="BG103" s="97"/>
      <c r="BH103" s="97"/>
    </row>
    <row r="104" spans="1:60">
      <c r="A104" s="97"/>
      <c r="B104" s="97"/>
      <c r="C104" s="97"/>
      <c r="D104" s="97"/>
      <c r="E104" s="97"/>
      <c r="F104" s="97"/>
      <c r="G104" s="97"/>
      <c r="H104" s="97"/>
      <c r="I104" s="97"/>
      <c r="J104" s="97"/>
      <c r="K104" s="97"/>
      <c r="L104" s="97"/>
      <c r="M104" s="97"/>
      <c r="N104" s="97"/>
      <c r="O104" s="97"/>
      <c r="P104" s="97"/>
      <c r="Q104" s="97"/>
      <c r="R104" s="97"/>
      <c r="S104" s="97"/>
      <c r="T104" s="97"/>
      <c r="U104" s="97"/>
      <c r="V104" s="97"/>
      <c r="W104" s="97"/>
      <c r="X104" s="97"/>
      <c r="Y104" s="97"/>
      <c r="Z104" s="97"/>
      <c r="AA104" s="97"/>
      <c r="AB104" s="97"/>
      <c r="AC104" s="97"/>
      <c r="AD104" s="97"/>
      <c r="AE104" s="97"/>
      <c r="AF104" s="97"/>
      <c r="AG104" s="97"/>
      <c r="AH104" s="97"/>
      <c r="AI104" s="97"/>
      <c r="AJ104" s="97"/>
      <c r="AK104" s="97"/>
      <c r="AL104" s="97"/>
      <c r="AM104" s="97"/>
      <c r="AN104" s="97"/>
      <c r="AO104" s="97"/>
      <c r="AP104" s="97"/>
      <c r="AQ104" s="97"/>
      <c r="AR104" s="97"/>
      <c r="AS104" s="97"/>
      <c r="AT104" s="97"/>
      <c r="AU104" s="97"/>
      <c r="AV104" s="97"/>
      <c r="AW104" s="97"/>
      <c r="AX104" s="97"/>
      <c r="AY104" s="97"/>
      <c r="AZ104" s="97"/>
      <c r="BA104" s="97"/>
      <c r="BB104" s="97"/>
      <c r="BC104" s="97"/>
      <c r="BD104" s="97"/>
      <c r="BE104" s="97"/>
      <c r="BF104" s="97"/>
      <c r="BG104" s="97"/>
      <c r="BH104" s="97"/>
    </row>
    <row r="105" spans="1:60">
      <c r="A105" s="97"/>
      <c r="B105" s="97"/>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97"/>
      <c r="AC105" s="97"/>
      <c r="AD105" s="97"/>
      <c r="AE105" s="97"/>
      <c r="AF105" s="97"/>
      <c r="AG105" s="97"/>
      <c r="AH105" s="97"/>
      <c r="AI105" s="97"/>
      <c r="AJ105" s="97"/>
      <c r="AK105" s="97"/>
      <c r="AL105" s="97"/>
      <c r="AM105" s="97"/>
      <c r="AN105" s="97"/>
      <c r="AO105" s="97"/>
      <c r="AP105" s="97"/>
      <c r="AQ105" s="97"/>
      <c r="AR105" s="97"/>
      <c r="AS105" s="97"/>
      <c r="AT105" s="97"/>
      <c r="AU105" s="97"/>
      <c r="AV105" s="97"/>
      <c r="AW105" s="97"/>
      <c r="AX105" s="97"/>
      <c r="AY105" s="97"/>
      <c r="AZ105" s="97"/>
      <c r="BA105" s="97"/>
      <c r="BB105" s="97"/>
      <c r="BC105" s="97"/>
      <c r="BD105" s="97"/>
      <c r="BE105" s="97"/>
      <c r="BF105" s="97"/>
      <c r="BG105" s="97"/>
      <c r="BH105" s="97"/>
    </row>
    <row r="106" spans="1:60">
      <c r="A106" s="97"/>
      <c r="B106" s="97"/>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7"/>
      <c r="AM106" s="97"/>
      <c r="AN106" s="97"/>
      <c r="AO106" s="97"/>
      <c r="AP106" s="97"/>
      <c r="AQ106" s="97"/>
      <c r="AR106" s="97"/>
      <c r="AS106" s="97"/>
      <c r="AT106" s="97"/>
      <c r="AU106" s="97"/>
      <c r="AV106" s="97"/>
      <c r="AW106" s="97"/>
      <c r="AX106" s="97"/>
      <c r="AY106" s="97"/>
      <c r="AZ106" s="97"/>
      <c r="BA106" s="97"/>
      <c r="BB106" s="97"/>
      <c r="BC106" s="97"/>
      <c r="BD106" s="97"/>
      <c r="BE106" s="97"/>
      <c r="BF106" s="97"/>
      <c r="BG106" s="97"/>
      <c r="BH106" s="97"/>
    </row>
    <row r="107" spans="1:60">
      <c r="A107" s="97"/>
      <c r="B107" s="97"/>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97"/>
      <c r="AC107" s="97"/>
      <c r="AD107" s="97"/>
      <c r="AE107" s="97"/>
      <c r="AF107" s="97"/>
      <c r="AG107" s="97"/>
      <c r="AH107" s="97"/>
      <c r="AI107" s="97"/>
      <c r="AJ107" s="97"/>
      <c r="AK107" s="97"/>
      <c r="AL107" s="97"/>
      <c r="AM107" s="97"/>
      <c r="AN107" s="97"/>
      <c r="AO107" s="97"/>
      <c r="AP107" s="97"/>
      <c r="AQ107" s="97"/>
      <c r="AR107" s="97"/>
      <c r="AS107" s="97"/>
      <c r="AT107" s="97"/>
      <c r="AU107" s="97"/>
      <c r="AV107" s="97"/>
      <c r="AW107" s="97"/>
      <c r="AX107" s="97"/>
      <c r="AY107" s="97"/>
      <c r="AZ107" s="97"/>
      <c r="BA107" s="97"/>
      <c r="BB107" s="97"/>
      <c r="BC107" s="97"/>
      <c r="BD107" s="97"/>
      <c r="BE107" s="97"/>
      <c r="BF107" s="97"/>
      <c r="BG107" s="97"/>
      <c r="BH107" s="97"/>
    </row>
    <row r="108" spans="1:60">
      <c r="A108" s="97"/>
      <c r="B108" s="97"/>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7"/>
      <c r="AP108" s="97"/>
      <c r="AQ108" s="97"/>
      <c r="AR108" s="97"/>
      <c r="AS108" s="97"/>
      <c r="AT108" s="97"/>
      <c r="AU108" s="97"/>
      <c r="AV108" s="97"/>
      <c r="AW108" s="97"/>
      <c r="AX108" s="97"/>
      <c r="AY108" s="97"/>
      <c r="AZ108" s="97"/>
      <c r="BA108" s="97"/>
      <c r="BB108" s="97"/>
      <c r="BC108" s="97"/>
      <c r="BD108" s="97"/>
      <c r="BE108" s="97"/>
      <c r="BF108" s="97"/>
      <c r="BG108" s="97"/>
      <c r="BH108" s="97"/>
    </row>
    <row r="109" spans="1:60">
      <c r="A109" s="97"/>
      <c r="B109" s="97"/>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97"/>
      <c r="AP109" s="97"/>
      <c r="AQ109" s="97"/>
      <c r="AR109" s="97"/>
      <c r="AS109" s="97"/>
      <c r="AT109" s="97"/>
      <c r="AU109" s="97"/>
      <c r="AV109" s="97"/>
      <c r="AW109" s="97"/>
      <c r="AX109" s="97"/>
      <c r="AY109" s="97"/>
      <c r="AZ109" s="97"/>
      <c r="BA109" s="97"/>
      <c r="BB109" s="97"/>
      <c r="BC109" s="97"/>
      <c r="BD109" s="97"/>
      <c r="BE109" s="97"/>
      <c r="BF109" s="97"/>
      <c r="BG109" s="97"/>
      <c r="BH109" s="97"/>
    </row>
    <row r="110" spans="1:60">
      <c r="A110" s="97"/>
      <c r="B110" s="97"/>
      <c r="C110" s="97"/>
      <c r="D110" s="97"/>
      <c r="E110" s="97"/>
      <c r="F110" s="97"/>
      <c r="G110" s="97"/>
      <c r="H110" s="97"/>
      <c r="I110" s="97"/>
      <c r="J110" s="97"/>
      <c r="K110" s="97"/>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c r="AL110" s="97"/>
      <c r="AM110" s="97"/>
      <c r="AN110" s="97"/>
      <c r="AO110" s="97"/>
      <c r="AP110" s="97"/>
      <c r="AQ110" s="97"/>
      <c r="AR110" s="97"/>
      <c r="AS110" s="97"/>
      <c r="AT110" s="97"/>
      <c r="AU110" s="97"/>
      <c r="AV110" s="97"/>
      <c r="AW110" s="97"/>
      <c r="AX110" s="97"/>
      <c r="AY110" s="97"/>
      <c r="AZ110" s="97"/>
      <c r="BA110" s="97"/>
      <c r="BB110" s="97"/>
      <c r="BC110" s="97"/>
      <c r="BD110" s="97"/>
      <c r="BE110" s="97"/>
      <c r="BF110" s="97"/>
      <c r="BG110" s="97"/>
      <c r="BH110" s="97"/>
    </row>
    <row r="111" spans="1:60">
      <c r="A111" s="97"/>
      <c r="B111" s="97"/>
      <c r="C111" s="97"/>
      <c r="D111" s="97"/>
      <c r="E111" s="97"/>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97"/>
      <c r="AK111" s="97"/>
      <c r="AL111" s="97"/>
      <c r="AM111" s="97"/>
      <c r="AN111" s="97"/>
      <c r="AO111" s="97"/>
      <c r="AP111" s="97"/>
      <c r="AQ111" s="97"/>
      <c r="AR111" s="97"/>
      <c r="AS111" s="97"/>
      <c r="AT111" s="97"/>
      <c r="AU111" s="97"/>
      <c r="AV111" s="97"/>
      <c r="AW111" s="97"/>
      <c r="AX111" s="97"/>
      <c r="AY111" s="97"/>
      <c r="AZ111" s="97"/>
      <c r="BA111" s="97"/>
      <c r="BB111" s="97"/>
      <c r="BC111" s="97"/>
      <c r="BD111" s="97"/>
      <c r="BE111" s="97"/>
      <c r="BF111" s="97"/>
      <c r="BG111" s="97"/>
      <c r="BH111" s="97"/>
    </row>
    <row r="112" spans="1:60">
      <c r="A112" s="97"/>
      <c r="B112" s="97"/>
      <c r="C112" s="97"/>
      <c r="D112" s="97"/>
      <c r="E112" s="97"/>
      <c r="F112" s="97"/>
      <c r="G112" s="97"/>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7"/>
      <c r="AY112" s="97"/>
      <c r="AZ112" s="97"/>
      <c r="BA112" s="97"/>
      <c r="BB112" s="97"/>
      <c r="BC112" s="97"/>
      <c r="BD112" s="97"/>
      <c r="BE112" s="97"/>
      <c r="BF112" s="97"/>
      <c r="BG112" s="97"/>
      <c r="BH112" s="97"/>
    </row>
    <row r="113" spans="1:60">
      <c r="A113" s="97"/>
      <c r="B113" s="97"/>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c r="AK113" s="97"/>
      <c r="AL113" s="97"/>
      <c r="AM113" s="97"/>
      <c r="AN113" s="97"/>
      <c r="AO113" s="97"/>
      <c r="AP113" s="97"/>
      <c r="AQ113" s="97"/>
      <c r="AR113" s="97"/>
      <c r="AS113" s="97"/>
      <c r="AT113" s="97"/>
      <c r="AU113" s="97"/>
      <c r="AV113" s="97"/>
      <c r="AW113" s="97"/>
      <c r="AX113" s="97"/>
      <c r="AY113" s="97"/>
      <c r="AZ113" s="97"/>
      <c r="BA113" s="97"/>
      <c r="BB113" s="97"/>
      <c r="BC113" s="97"/>
      <c r="BD113" s="97"/>
      <c r="BE113" s="97"/>
      <c r="BF113" s="97"/>
      <c r="BG113" s="97"/>
      <c r="BH113" s="97"/>
    </row>
    <row r="114" spans="1:60">
      <c r="A114" s="97"/>
      <c r="B114" s="97"/>
      <c r="C114" s="97"/>
      <c r="D114" s="97"/>
      <c r="E114" s="97"/>
      <c r="F114" s="97"/>
      <c r="G114" s="97"/>
      <c r="H114" s="97"/>
      <c r="I114" s="97"/>
      <c r="J114" s="97"/>
      <c r="K114" s="97"/>
      <c r="L114" s="97"/>
      <c r="M114" s="97"/>
      <c r="N114" s="97"/>
      <c r="O114" s="97"/>
      <c r="P114" s="97"/>
      <c r="Q114" s="97"/>
      <c r="R114" s="97"/>
      <c r="S114" s="97"/>
      <c r="T114" s="97"/>
      <c r="U114" s="97"/>
      <c r="V114" s="97"/>
      <c r="W114" s="97"/>
      <c r="X114" s="97"/>
      <c r="Y114" s="97"/>
      <c r="Z114" s="97"/>
      <c r="AA114" s="97"/>
      <c r="AB114" s="97"/>
      <c r="AC114" s="97"/>
      <c r="AD114" s="97"/>
      <c r="AE114" s="97"/>
      <c r="AF114" s="97"/>
      <c r="AG114" s="97"/>
      <c r="AH114" s="97"/>
      <c r="AI114" s="97"/>
      <c r="AJ114" s="97"/>
      <c r="AK114" s="97"/>
      <c r="AL114" s="97"/>
      <c r="AM114" s="97"/>
      <c r="AN114" s="97"/>
      <c r="AO114" s="97"/>
      <c r="AP114" s="97"/>
      <c r="AQ114" s="97"/>
      <c r="AR114" s="97"/>
      <c r="AS114" s="97"/>
      <c r="AT114" s="97"/>
      <c r="AU114" s="97"/>
      <c r="AV114" s="97"/>
      <c r="AW114" s="97"/>
      <c r="AX114" s="97"/>
      <c r="AY114" s="97"/>
      <c r="AZ114" s="97"/>
      <c r="BA114" s="97"/>
      <c r="BB114" s="97"/>
      <c r="BC114" s="97"/>
      <c r="BD114" s="97"/>
      <c r="BE114" s="97"/>
      <c r="BF114" s="97"/>
      <c r="BG114" s="97"/>
      <c r="BH114" s="97"/>
    </row>
    <row r="115" spans="1:60">
      <c r="A115" s="97"/>
      <c r="B115" s="97"/>
      <c r="C115" s="97"/>
      <c r="D115" s="97"/>
      <c r="E115" s="97"/>
      <c r="F115" s="97"/>
      <c r="G115" s="97"/>
      <c r="H115" s="97"/>
      <c r="I115" s="97"/>
      <c r="J115" s="97"/>
      <c r="K115" s="97"/>
      <c r="L115" s="97"/>
      <c r="M115" s="97"/>
      <c r="N115" s="97"/>
      <c r="O115" s="97"/>
      <c r="P115" s="97"/>
      <c r="Q115" s="97"/>
      <c r="R115" s="97"/>
      <c r="S115" s="97"/>
      <c r="T115" s="97"/>
      <c r="U115" s="97"/>
      <c r="V115" s="97"/>
      <c r="W115" s="97"/>
      <c r="X115" s="97"/>
      <c r="Y115" s="97"/>
      <c r="Z115" s="97"/>
      <c r="AA115" s="97"/>
      <c r="AB115" s="97"/>
      <c r="AC115" s="97"/>
      <c r="AD115" s="97"/>
      <c r="AE115" s="97"/>
      <c r="AF115" s="97"/>
      <c r="AG115" s="97"/>
      <c r="AH115" s="97"/>
      <c r="AI115" s="97"/>
      <c r="AJ115" s="97"/>
      <c r="AK115" s="97"/>
      <c r="AL115" s="97"/>
      <c r="AM115" s="97"/>
      <c r="AN115" s="97"/>
      <c r="AO115" s="97"/>
      <c r="AP115" s="97"/>
      <c r="AQ115" s="97"/>
      <c r="AR115" s="97"/>
      <c r="AS115" s="97"/>
      <c r="AT115" s="97"/>
      <c r="AU115" s="97"/>
      <c r="AV115" s="97"/>
      <c r="AW115" s="97"/>
      <c r="AX115" s="97"/>
      <c r="AY115" s="97"/>
      <c r="AZ115" s="97"/>
      <c r="BA115" s="97"/>
      <c r="BB115" s="97"/>
      <c r="BC115" s="97"/>
      <c r="BD115" s="97"/>
      <c r="BE115" s="97"/>
      <c r="BF115" s="97"/>
      <c r="BG115" s="97"/>
      <c r="BH115" s="97"/>
    </row>
    <row r="116" spans="1:60">
      <c r="A116" s="97"/>
      <c r="B116" s="97"/>
      <c r="C116" s="97"/>
      <c r="D116" s="97"/>
      <c r="E116" s="97"/>
      <c r="F116" s="97"/>
      <c r="G116" s="97"/>
      <c r="H116" s="97"/>
      <c r="I116" s="97"/>
      <c r="J116" s="97"/>
      <c r="K116" s="97"/>
      <c r="L116" s="97"/>
      <c r="M116" s="97"/>
      <c r="N116" s="97"/>
      <c r="O116" s="97"/>
      <c r="P116" s="97"/>
      <c r="Q116" s="97"/>
      <c r="R116" s="97"/>
      <c r="S116" s="97"/>
      <c r="T116" s="97"/>
      <c r="U116" s="97"/>
      <c r="V116" s="97"/>
      <c r="W116" s="97"/>
      <c r="X116" s="97"/>
      <c r="Y116" s="97"/>
      <c r="Z116" s="97"/>
      <c r="AA116" s="97"/>
      <c r="AB116" s="97"/>
      <c r="AC116" s="97"/>
      <c r="AD116" s="97"/>
      <c r="AE116" s="97"/>
      <c r="AF116" s="97"/>
      <c r="AG116" s="97"/>
      <c r="AH116" s="97"/>
      <c r="AI116" s="97"/>
      <c r="AJ116" s="97"/>
      <c r="AK116" s="97"/>
      <c r="AL116" s="97"/>
      <c r="AM116" s="97"/>
      <c r="AN116" s="97"/>
      <c r="AO116" s="97"/>
      <c r="AP116" s="97"/>
      <c r="AQ116" s="97"/>
      <c r="AR116" s="97"/>
      <c r="AS116" s="97"/>
      <c r="AT116" s="97"/>
      <c r="AU116" s="97"/>
      <c r="AV116" s="97"/>
      <c r="AW116" s="97"/>
      <c r="AX116" s="97"/>
      <c r="AY116" s="97"/>
      <c r="AZ116" s="97"/>
      <c r="BA116" s="97"/>
      <c r="BB116" s="97"/>
      <c r="BC116" s="97"/>
      <c r="BD116" s="97"/>
      <c r="BE116" s="97"/>
      <c r="BF116" s="97"/>
      <c r="BG116" s="97"/>
      <c r="BH116" s="97"/>
    </row>
    <row r="117" spans="1:60">
      <c r="A117" s="97"/>
      <c r="B117" s="97"/>
      <c r="C117" s="97"/>
      <c r="D117" s="97"/>
      <c r="E117" s="97"/>
      <c r="F117" s="97"/>
      <c r="G117" s="97"/>
      <c r="H117" s="97"/>
      <c r="I117" s="97"/>
      <c r="J117" s="97"/>
      <c r="K117" s="97"/>
      <c r="L117" s="97"/>
      <c r="M117" s="9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7"/>
      <c r="AL117" s="97"/>
      <c r="AM117" s="97"/>
      <c r="AN117" s="97"/>
      <c r="AO117" s="97"/>
      <c r="AP117" s="97"/>
      <c r="AQ117" s="97"/>
      <c r="AR117" s="97"/>
      <c r="AS117" s="97"/>
      <c r="AT117" s="97"/>
      <c r="AU117" s="97"/>
      <c r="AV117" s="97"/>
      <c r="AW117" s="97"/>
      <c r="AX117" s="97"/>
      <c r="AY117" s="97"/>
      <c r="AZ117" s="97"/>
      <c r="BA117" s="97"/>
      <c r="BB117" s="97"/>
      <c r="BC117" s="97"/>
      <c r="BD117" s="97"/>
      <c r="BE117" s="97"/>
      <c r="BF117" s="97"/>
      <c r="BG117" s="97"/>
      <c r="BH117" s="97"/>
    </row>
    <row r="118" spans="1:60">
      <c r="A118" s="97"/>
      <c r="B118" s="97"/>
      <c r="C118" s="97"/>
      <c r="D118" s="97"/>
      <c r="E118" s="97"/>
      <c r="F118" s="97"/>
      <c r="G118" s="97"/>
      <c r="H118" s="97"/>
      <c r="I118" s="97"/>
      <c r="J118" s="97"/>
      <c r="K118" s="97"/>
      <c r="L118" s="97"/>
      <c r="M118" s="97"/>
      <c r="N118" s="97"/>
      <c r="O118" s="97"/>
      <c r="P118" s="97"/>
      <c r="Q118" s="97"/>
      <c r="R118" s="97"/>
      <c r="S118" s="97"/>
      <c r="T118" s="97"/>
      <c r="U118" s="97"/>
      <c r="V118" s="97"/>
      <c r="W118" s="97"/>
      <c r="X118" s="97"/>
      <c r="Y118" s="97"/>
      <c r="Z118" s="97"/>
      <c r="AA118" s="97"/>
      <c r="AB118" s="97"/>
      <c r="AC118" s="97"/>
      <c r="AD118" s="97"/>
      <c r="AE118" s="97"/>
      <c r="AF118" s="97"/>
      <c r="AG118" s="97"/>
      <c r="AH118" s="97"/>
      <c r="AI118" s="97"/>
      <c r="AJ118" s="97"/>
      <c r="AK118" s="97"/>
      <c r="AL118" s="97"/>
      <c r="AM118" s="97"/>
      <c r="AN118" s="97"/>
      <c r="AO118" s="97"/>
      <c r="AP118" s="97"/>
      <c r="AQ118" s="97"/>
      <c r="AR118" s="97"/>
      <c r="AS118" s="97"/>
      <c r="AT118" s="97"/>
      <c r="AU118" s="97"/>
      <c r="AV118" s="97"/>
      <c r="AW118" s="97"/>
      <c r="AX118" s="97"/>
      <c r="AY118" s="97"/>
      <c r="AZ118" s="97"/>
      <c r="BA118" s="97"/>
      <c r="BB118" s="97"/>
      <c r="BC118" s="97"/>
      <c r="BD118" s="97"/>
      <c r="BE118" s="97"/>
      <c r="BF118" s="97"/>
      <c r="BG118" s="97"/>
      <c r="BH118" s="97"/>
    </row>
    <row r="119" spans="1:60">
      <c r="A119" s="97"/>
      <c r="B119" s="97"/>
      <c r="C119" s="97"/>
      <c r="D119" s="97"/>
      <c r="E119" s="97"/>
      <c r="F119" s="97"/>
      <c r="G119" s="97"/>
      <c r="H119" s="97"/>
      <c r="I119" s="97"/>
      <c r="J119" s="97"/>
      <c r="K119" s="97"/>
      <c r="L119" s="97"/>
      <c r="M119" s="97"/>
      <c r="N119" s="97"/>
      <c r="O119" s="97"/>
      <c r="P119" s="97"/>
      <c r="Q119" s="97"/>
      <c r="R119" s="97"/>
      <c r="S119" s="97"/>
      <c r="T119" s="97"/>
      <c r="U119" s="97"/>
      <c r="V119" s="97"/>
      <c r="W119" s="97"/>
      <c r="X119" s="97"/>
      <c r="Y119" s="97"/>
      <c r="Z119" s="97"/>
      <c r="AA119" s="97"/>
      <c r="AB119" s="97"/>
      <c r="AC119" s="97"/>
      <c r="AD119" s="97"/>
      <c r="AE119" s="97"/>
      <c r="AF119" s="97"/>
      <c r="AG119" s="97"/>
      <c r="AH119" s="97"/>
      <c r="AI119" s="97"/>
      <c r="AJ119" s="97"/>
      <c r="AK119" s="97"/>
      <c r="AL119" s="97"/>
      <c r="AM119" s="97"/>
      <c r="AN119" s="97"/>
      <c r="AO119" s="97"/>
      <c r="AP119" s="97"/>
      <c r="AQ119" s="97"/>
      <c r="AR119" s="97"/>
      <c r="AS119" s="97"/>
      <c r="AT119" s="97"/>
      <c r="AU119" s="97"/>
      <c r="AV119" s="97"/>
      <c r="AW119" s="97"/>
      <c r="AX119" s="97"/>
      <c r="AY119" s="97"/>
      <c r="AZ119" s="97"/>
      <c r="BA119" s="97"/>
      <c r="BB119" s="97"/>
      <c r="BC119" s="97"/>
      <c r="BD119" s="97"/>
      <c r="BE119" s="97"/>
      <c r="BF119" s="97"/>
      <c r="BG119" s="97"/>
      <c r="BH119" s="97"/>
    </row>
    <row r="120" spans="1:60">
      <c r="A120" s="97"/>
      <c r="B120" s="97"/>
      <c r="C120" s="97"/>
      <c r="D120" s="97"/>
      <c r="E120" s="97"/>
      <c r="F120" s="97"/>
      <c r="G120" s="97"/>
      <c r="H120" s="97"/>
      <c r="I120" s="97"/>
      <c r="J120" s="97"/>
      <c r="K120" s="97"/>
      <c r="L120" s="97"/>
      <c r="M120" s="97"/>
      <c r="N120" s="97"/>
      <c r="O120" s="97"/>
      <c r="P120" s="97"/>
      <c r="Q120" s="97"/>
      <c r="R120" s="97"/>
      <c r="S120" s="97"/>
      <c r="T120" s="97"/>
      <c r="U120" s="97"/>
      <c r="V120" s="97"/>
      <c r="W120" s="97"/>
      <c r="X120" s="97"/>
      <c r="Y120" s="97"/>
      <c r="Z120" s="97"/>
      <c r="AA120" s="97"/>
      <c r="AB120" s="97"/>
      <c r="AC120" s="97"/>
      <c r="AD120" s="97"/>
      <c r="AE120" s="97"/>
      <c r="AF120" s="97"/>
      <c r="AG120" s="97"/>
      <c r="AH120" s="97"/>
      <c r="AI120" s="97"/>
      <c r="AJ120" s="97"/>
      <c r="AK120" s="97"/>
      <c r="AL120" s="97"/>
      <c r="AM120" s="97"/>
      <c r="AN120" s="97"/>
      <c r="AO120" s="97"/>
      <c r="AP120" s="97"/>
      <c r="AQ120" s="97"/>
      <c r="AR120" s="97"/>
      <c r="AS120" s="97"/>
      <c r="AT120" s="97"/>
      <c r="AU120" s="97"/>
      <c r="AV120" s="97"/>
      <c r="AW120" s="97"/>
      <c r="AX120" s="97"/>
      <c r="AY120" s="97"/>
      <c r="AZ120" s="97"/>
      <c r="BA120" s="97"/>
      <c r="BB120" s="97"/>
      <c r="BC120" s="97"/>
      <c r="BD120" s="97"/>
      <c r="BE120" s="97"/>
      <c r="BF120" s="97"/>
      <c r="BG120" s="97"/>
      <c r="BH120" s="97"/>
    </row>
    <row r="121" spans="1:60">
      <c r="A121" s="97"/>
      <c r="B121" s="97"/>
      <c r="C121" s="97"/>
      <c r="D121" s="97"/>
      <c r="E121" s="97"/>
      <c r="F121" s="97"/>
      <c r="G121" s="97"/>
      <c r="H121" s="97"/>
      <c r="I121" s="97"/>
      <c r="J121" s="97"/>
      <c r="K121" s="97"/>
      <c r="L121" s="97"/>
      <c r="M121" s="97"/>
      <c r="N121" s="97"/>
      <c r="O121" s="97"/>
      <c r="P121" s="97"/>
      <c r="Q121" s="97"/>
      <c r="R121" s="97"/>
      <c r="S121" s="97"/>
      <c r="T121" s="97"/>
      <c r="U121" s="97"/>
      <c r="V121" s="97"/>
      <c r="W121" s="97"/>
      <c r="X121" s="97"/>
      <c r="Y121" s="97"/>
      <c r="Z121" s="97"/>
      <c r="AA121" s="97"/>
      <c r="AB121" s="97"/>
      <c r="AC121" s="97"/>
      <c r="AD121" s="97"/>
      <c r="AE121" s="97"/>
      <c r="AF121" s="97"/>
      <c r="AG121" s="97"/>
      <c r="AH121" s="97"/>
      <c r="AI121" s="97"/>
      <c r="AJ121" s="97"/>
      <c r="AK121" s="97"/>
      <c r="AL121" s="97"/>
      <c r="AM121" s="97"/>
      <c r="AN121" s="97"/>
      <c r="AO121" s="97"/>
      <c r="AP121" s="97"/>
      <c r="AQ121" s="97"/>
      <c r="AR121" s="97"/>
      <c r="AS121" s="97"/>
      <c r="AT121" s="97"/>
      <c r="AU121" s="97"/>
      <c r="AV121" s="97"/>
      <c r="AW121" s="97"/>
      <c r="AX121" s="97"/>
      <c r="AY121" s="97"/>
      <c r="AZ121" s="97"/>
      <c r="BA121" s="97"/>
      <c r="BB121" s="97"/>
      <c r="BC121" s="97"/>
      <c r="BD121" s="97"/>
      <c r="BE121" s="97"/>
      <c r="BF121" s="97"/>
      <c r="BG121" s="97"/>
      <c r="BH121" s="97"/>
    </row>
    <row r="122" spans="1:60">
      <c r="A122" s="97"/>
      <c r="B122" s="97"/>
      <c r="C122" s="97"/>
      <c r="D122" s="97"/>
      <c r="E122" s="97"/>
      <c r="F122" s="97"/>
      <c r="G122" s="97"/>
      <c r="H122" s="97"/>
      <c r="I122" s="97"/>
      <c r="J122" s="97"/>
      <c r="K122" s="97"/>
      <c r="L122" s="97"/>
      <c r="M122" s="97"/>
      <c r="N122" s="97"/>
      <c r="O122" s="97"/>
      <c r="P122" s="97"/>
      <c r="Q122" s="97"/>
      <c r="R122" s="97"/>
      <c r="S122" s="97"/>
      <c r="T122" s="97"/>
      <c r="U122" s="97"/>
      <c r="V122" s="97"/>
      <c r="W122" s="97"/>
      <c r="X122" s="97"/>
      <c r="Y122" s="97"/>
      <c r="Z122" s="97"/>
      <c r="AA122" s="97"/>
      <c r="AB122" s="97"/>
      <c r="AC122" s="97"/>
      <c r="AD122" s="97"/>
      <c r="AE122" s="97"/>
      <c r="AF122" s="97"/>
      <c r="AG122" s="97"/>
      <c r="AH122" s="97"/>
      <c r="AI122" s="97"/>
      <c r="AJ122" s="97"/>
      <c r="AK122" s="97"/>
      <c r="AL122" s="97"/>
      <c r="AM122" s="97"/>
      <c r="AN122" s="97"/>
      <c r="AO122" s="97"/>
      <c r="AP122" s="97"/>
      <c r="AQ122" s="97"/>
      <c r="AR122" s="97"/>
      <c r="AS122" s="97"/>
      <c r="AT122" s="97"/>
      <c r="AU122" s="97"/>
      <c r="AV122" s="97"/>
      <c r="AW122" s="97"/>
      <c r="AX122" s="97"/>
      <c r="AY122" s="97"/>
      <c r="AZ122" s="97"/>
      <c r="BA122" s="97"/>
      <c r="BB122" s="97"/>
      <c r="BC122" s="97"/>
      <c r="BD122" s="97"/>
      <c r="BE122" s="97"/>
      <c r="BF122" s="97"/>
      <c r="BG122" s="97"/>
      <c r="BH122" s="97"/>
    </row>
    <row r="123" spans="1:60">
      <c r="A123" s="97"/>
      <c r="B123" s="97"/>
      <c r="C123" s="97"/>
      <c r="D123" s="97"/>
      <c r="E123" s="97"/>
      <c r="F123" s="97"/>
      <c r="G123" s="97"/>
      <c r="H123" s="97"/>
      <c r="I123" s="97"/>
      <c r="J123" s="97"/>
      <c r="K123" s="97"/>
      <c r="L123" s="97"/>
      <c r="M123" s="97"/>
      <c r="N123" s="97"/>
      <c r="O123" s="97"/>
      <c r="P123" s="97"/>
      <c r="Q123" s="97"/>
      <c r="R123" s="97"/>
      <c r="S123" s="97"/>
      <c r="T123" s="97"/>
      <c r="U123" s="97"/>
      <c r="V123" s="97"/>
      <c r="W123" s="97"/>
      <c r="X123" s="97"/>
      <c r="Y123" s="97"/>
      <c r="Z123" s="97"/>
      <c r="AA123" s="97"/>
      <c r="AB123" s="97"/>
      <c r="AC123" s="97"/>
      <c r="AD123" s="97"/>
      <c r="AE123" s="97"/>
      <c r="AF123" s="97"/>
      <c r="AG123" s="97"/>
      <c r="AH123" s="97"/>
      <c r="AI123" s="97"/>
      <c r="AJ123" s="97"/>
      <c r="AK123" s="97"/>
      <c r="AL123" s="97"/>
      <c r="AM123" s="97"/>
      <c r="AN123" s="97"/>
      <c r="AO123" s="97"/>
      <c r="AP123" s="97"/>
      <c r="AQ123" s="97"/>
      <c r="AR123" s="97"/>
      <c r="AS123" s="97"/>
      <c r="AT123" s="97"/>
      <c r="AU123" s="97"/>
      <c r="AV123" s="97"/>
      <c r="AW123" s="97"/>
      <c r="AX123" s="97"/>
      <c r="AY123" s="97"/>
      <c r="AZ123" s="97"/>
      <c r="BA123" s="97"/>
      <c r="BB123" s="97"/>
      <c r="BC123" s="97"/>
      <c r="BD123" s="97"/>
      <c r="BE123" s="97"/>
      <c r="BF123" s="97"/>
      <c r="BG123" s="97"/>
      <c r="BH123" s="97"/>
    </row>
    <row r="124" spans="1:60">
      <c r="A124" s="97"/>
      <c r="B124" s="97"/>
      <c r="C124" s="97"/>
      <c r="D124" s="9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97"/>
      <c r="AK124" s="97"/>
      <c r="AL124" s="97"/>
      <c r="AM124" s="97"/>
      <c r="AN124" s="97"/>
      <c r="AO124" s="97"/>
      <c r="AP124" s="97"/>
      <c r="AQ124" s="97"/>
      <c r="AR124" s="97"/>
      <c r="AS124" s="97"/>
      <c r="AT124" s="97"/>
      <c r="AU124" s="97"/>
      <c r="AV124" s="97"/>
      <c r="AW124" s="97"/>
      <c r="AX124" s="97"/>
      <c r="AY124" s="97"/>
      <c r="AZ124" s="97"/>
      <c r="BA124" s="97"/>
      <c r="BB124" s="97"/>
      <c r="BC124" s="97"/>
      <c r="BD124" s="97"/>
      <c r="BE124" s="97"/>
      <c r="BF124" s="97"/>
      <c r="BG124" s="97"/>
      <c r="BH124" s="97"/>
    </row>
    <row r="125" spans="1:60">
      <c r="A125" s="97"/>
      <c r="B125" s="97"/>
      <c r="C125" s="97"/>
      <c r="D125" s="97"/>
      <c r="E125" s="97"/>
      <c r="F125" s="97"/>
      <c r="G125" s="97"/>
      <c r="H125" s="97"/>
      <c r="I125" s="97"/>
      <c r="J125" s="97"/>
      <c r="K125" s="97"/>
      <c r="L125" s="97"/>
      <c r="M125" s="97"/>
      <c r="N125" s="97"/>
      <c r="O125" s="97"/>
      <c r="P125" s="97"/>
      <c r="Q125" s="97"/>
      <c r="R125" s="97"/>
      <c r="S125" s="97"/>
      <c r="T125" s="97"/>
      <c r="U125" s="97"/>
      <c r="V125" s="97"/>
      <c r="W125" s="97"/>
      <c r="X125" s="97"/>
      <c r="Y125" s="97"/>
      <c r="Z125" s="97"/>
      <c r="AA125" s="97"/>
      <c r="AB125" s="97"/>
      <c r="AC125" s="97"/>
      <c r="AD125" s="97"/>
      <c r="AE125" s="97"/>
      <c r="AF125" s="97"/>
      <c r="AG125" s="97"/>
      <c r="AH125" s="97"/>
      <c r="AI125" s="97"/>
      <c r="AJ125" s="97"/>
      <c r="AK125" s="97"/>
      <c r="AL125" s="97"/>
      <c r="AM125" s="97"/>
      <c r="AN125" s="97"/>
      <c r="AO125" s="97"/>
      <c r="AP125" s="97"/>
      <c r="AQ125" s="97"/>
      <c r="AR125" s="97"/>
      <c r="AS125" s="97"/>
      <c r="AT125" s="97"/>
      <c r="AU125" s="97"/>
      <c r="AV125" s="97"/>
      <c r="AW125" s="97"/>
      <c r="AX125" s="97"/>
      <c r="AY125" s="97"/>
      <c r="AZ125" s="97"/>
      <c r="BA125" s="97"/>
      <c r="BB125" s="97"/>
      <c r="BC125" s="97"/>
      <c r="BD125" s="97"/>
      <c r="BE125" s="97"/>
      <c r="BF125" s="97"/>
      <c r="BG125" s="97"/>
      <c r="BH125" s="97"/>
    </row>
    <row r="126" spans="1:60">
      <c r="A126" s="97"/>
      <c r="B126" s="97"/>
      <c r="C126" s="97"/>
      <c r="D126" s="97"/>
      <c r="E126" s="97"/>
      <c r="F126" s="97"/>
      <c r="G126" s="97"/>
      <c r="H126" s="97"/>
      <c r="I126" s="97"/>
      <c r="J126" s="97"/>
      <c r="K126" s="97"/>
      <c r="L126" s="97"/>
      <c r="M126" s="97"/>
      <c r="N126" s="97"/>
      <c r="O126" s="97"/>
      <c r="P126" s="97"/>
      <c r="Q126" s="97"/>
      <c r="R126" s="97"/>
      <c r="S126" s="97"/>
      <c r="T126" s="97"/>
      <c r="U126" s="97"/>
      <c r="V126" s="97"/>
      <c r="W126" s="97"/>
      <c r="X126" s="97"/>
      <c r="Y126" s="97"/>
      <c r="Z126" s="97"/>
      <c r="AA126" s="97"/>
      <c r="AB126" s="97"/>
      <c r="AC126" s="97"/>
      <c r="AD126" s="97"/>
      <c r="AE126" s="97"/>
      <c r="AF126" s="97"/>
      <c r="AG126" s="97"/>
      <c r="AH126" s="97"/>
      <c r="AI126" s="97"/>
      <c r="AJ126" s="97"/>
      <c r="AK126" s="97"/>
      <c r="AL126" s="97"/>
      <c r="AM126" s="97"/>
      <c r="AN126" s="97"/>
      <c r="AO126" s="97"/>
      <c r="AP126" s="97"/>
      <c r="AQ126" s="97"/>
      <c r="AR126" s="97"/>
      <c r="AS126" s="97"/>
      <c r="AT126" s="97"/>
      <c r="AU126" s="97"/>
      <c r="AV126" s="97"/>
      <c r="AW126" s="97"/>
      <c r="AX126" s="97"/>
      <c r="AY126" s="97"/>
      <c r="AZ126" s="97"/>
      <c r="BA126" s="97"/>
      <c r="BB126" s="97"/>
      <c r="BC126" s="97"/>
      <c r="BD126" s="97"/>
      <c r="BE126" s="97"/>
      <c r="BF126" s="97"/>
      <c r="BG126" s="97"/>
      <c r="BH126" s="97"/>
    </row>
    <row r="127" spans="1:60">
      <c r="A127" s="97"/>
      <c r="B127" s="97"/>
      <c r="C127" s="97"/>
      <c r="D127" s="97"/>
      <c r="E127" s="97"/>
      <c r="F127" s="97"/>
      <c r="G127" s="97"/>
      <c r="H127" s="97"/>
      <c r="I127" s="97"/>
      <c r="J127" s="97"/>
      <c r="K127" s="97"/>
      <c r="L127" s="97"/>
      <c r="M127" s="97"/>
      <c r="N127" s="97"/>
      <c r="O127" s="97"/>
      <c r="P127" s="97"/>
      <c r="Q127" s="97"/>
      <c r="R127" s="97"/>
      <c r="S127" s="97"/>
      <c r="T127" s="97"/>
      <c r="U127" s="97"/>
      <c r="V127" s="97"/>
      <c r="W127" s="97"/>
      <c r="X127" s="97"/>
      <c r="Y127" s="97"/>
      <c r="Z127" s="97"/>
      <c r="AA127" s="97"/>
      <c r="AB127" s="97"/>
      <c r="AC127" s="97"/>
      <c r="AD127" s="97"/>
      <c r="AE127" s="97"/>
      <c r="AF127" s="97"/>
      <c r="AG127" s="97"/>
      <c r="AH127" s="97"/>
      <c r="AI127" s="97"/>
      <c r="AJ127" s="97"/>
      <c r="AK127" s="97"/>
      <c r="AL127" s="97"/>
      <c r="AM127" s="97"/>
      <c r="AN127" s="97"/>
      <c r="AO127" s="97"/>
      <c r="AP127" s="97"/>
      <c r="AQ127" s="97"/>
      <c r="AR127" s="97"/>
      <c r="AS127" s="97"/>
      <c r="AT127" s="97"/>
      <c r="AU127" s="97"/>
      <c r="AV127" s="97"/>
      <c r="AW127" s="97"/>
      <c r="AX127" s="97"/>
      <c r="AY127" s="97"/>
      <c r="AZ127" s="97"/>
      <c r="BA127" s="97"/>
      <c r="BB127" s="97"/>
      <c r="BC127" s="97"/>
      <c r="BD127" s="97"/>
      <c r="BE127" s="97"/>
      <c r="BF127" s="97"/>
      <c r="BG127" s="97"/>
      <c r="BH127" s="97"/>
    </row>
    <row r="128" spans="1:60">
      <c r="A128" s="97"/>
      <c r="B128" s="97"/>
      <c r="C128" s="97"/>
      <c r="D128" s="97"/>
      <c r="E128" s="97"/>
      <c r="F128" s="97"/>
      <c r="G128" s="97"/>
      <c r="H128" s="97"/>
      <c r="I128" s="97"/>
      <c r="J128" s="97"/>
      <c r="K128" s="97"/>
      <c r="L128" s="97"/>
      <c r="M128" s="97"/>
      <c r="N128" s="97"/>
      <c r="O128" s="97"/>
      <c r="P128" s="97"/>
      <c r="Q128" s="97"/>
      <c r="R128" s="97"/>
      <c r="S128" s="97"/>
      <c r="T128" s="97"/>
      <c r="U128" s="97"/>
      <c r="V128" s="97"/>
      <c r="W128" s="97"/>
      <c r="X128" s="97"/>
      <c r="Y128" s="97"/>
      <c r="Z128" s="97"/>
      <c r="AA128" s="97"/>
      <c r="AB128" s="97"/>
      <c r="AC128" s="97"/>
      <c r="AD128" s="97"/>
      <c r="AE128" s="97"/>
      <c r="AF128" s="97"/>
      <c r="AG128" s="97"/>
      <c r="AH128" s="97"/>
      <c r="AI128" s="97"/>
      <c r="AJ128" s="97"/>
      <c r="AK128" s="97"/>
      <c r="AL128" s="97"/>
      <c r="AM128" s="97"/>
      <c r="AN128" s="97"/>
      <c r="AO128" s="97"/>
      <c r="AP128" s="97"/>
      <c r="AQ128" s="97"/>
      <c r="AR128" s="97"/>
      <c r="AS128" s="97"/>
      <c r="AT128" s="97"/>
      <c r="AU128" s="97"/>
      <c r="AV128" s="97"/>
      <c r="AW128" s="97"/>
      <c r="AX128" s="97"/>
      <c r="AY128" s="97"/>
      <c r="AZ128" s="97"/>
      <c r="BA128" s="97"/>
      <c r="BB128" s="97"/>
      <c r="BC128" s="97"/>
      <c r="BD128" s="97"/>
      <c r="BE128" s="97"/>
      <c r="BF128" s="97"/>
      <c r="BG128" s="97"/>
      <c r="BH128" s="97"/>
    </row>
    <row r="129" spans="1:60">
      <c r="A129" s="97"/>
      <c r="B129" s="97"/>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7"/>
      <c r="AL129" s="97"/>
      <c r="AM129" s="97"/>
      <c r="AN129" s="97"/>
      <c r="AO129" s="97"/>
      <c r="AP129" s="97"/>
      <c r="AQ129" s="97"/>
      <c r="AR129" s="97"/>
      <c r="AS129" s="97"/>
      <c r="AT129" s="97"/>
      <c r="AU129" s="97"/>
      <c r="AV129" s="97"/>
      <c r="AW129" s="97"/>
      <c r="AX129" s="97"/>
      <c r="AY129" s="97"/>
      <c r="AZ129" s="97"/>
      <c r="BA129" s="97"/>
      <c r="BB129" s="97"/>
      <c r="BC129" s="97"/>
      <c r="BD129" s="97"/>
      <c r="BE129" s="97"/>
      <c r="BF129" s="97"/>
      <c r="BG129" s="97"/>
      <c r="BH129" s="97"/>
    </row>
    <row r="130" spans="1:60">
      <c r="A130" s="97"/>
      <c r="B130" s="97"/>
      <c r="C130" s="97"/>
      <c r="D130" s="97"/>
      <c r="E130" s="97"/>
      <c r="F130" s="97"/>
      <c r="G130" s="97"/>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7"/>
      <c r="AY130" s="97"/>
      <c r="AZ130" s="97"/>
      <c r="BA130" s="97"/>
      <c r="BB130" s="97"/>
      <c r="BC130" s="97"/>
      <c r="BD130" s="97"/>
      <c r="BE130" s="97"/>
      <c r="BF130" s="97"/>
      <c r="BG130" s="97"/>
      <c r="BH130" s="97"/>
    </row>
    <row r="131" spans="1:60">
      <c r="A131" s="97"/>
      <c r="B131" s="97"/>
      <c r="C131" s="97"/>
      <c r="D131" s="97"/>
      <c r="E131" s="97"/>
      <c r="F131" s="97"/>
      <c r="G131" s="97"/>
      <c r="H131" s="97"/>
      <c r="I131" s="97"/>
      <c r="J131" s="97"/>
      <c r="K131" s="97"/>
      <c r="L131" s="97"/>
      <c r="M131" s="97"/>
      <c r="N131" s="97"/>
      <c r="O131" s="97"/>
      <c r="P131" s="97"/>
      <c r="Q131" s="97"/>
      <c r="R131" s="97"/>
      <c r="S131" s="97"/>
      <c r="T131" s="97"/>
      <c r="U131" s="97"/>
      <c r="V131" s="97"/>
      <c r="W131" s="97"/>
      <c r="X131" s="97"/>
      <c r="Y131" s="97"/>
      <c r="Z131" s="97"/>
      <c r="AA131" s="97"/>
      <c r="AB131" s="97"/>
      <c r="AC131" s="97"/>
      <c r="AD131" s="97"/>
      <c r="AE131" s="97"/>
      <c r="AF131" s="97"/>
      <c r="AG131" s="97"/>
      <c r="AH131" s="97"/>
      <c r="AI131" s="97"/>
      <c r="AJ131" s="97"/>
      <c r="AK131" s="97"/>
      <c r="AL131" s="97"/>
      <c r="AM131" s="97"/>
      <c r="AN131" s="97"/>
      <c r="AO131" s="97"/>
      <c r="AP131" s="97"/>
      <c r="AQ131" s="97"/>
      <c r="AR131" s="97"/>
      <c r="AS131" s="97"/>
      <c r="AT131" s="97"/>
      <c r="AU131" s="97"/>
      <c r="AV131" s="97"/>
      <c r="AW131" s="97"/>
      <c r="AX131" s="97"/>
      <c r="AY131" s="97"/>
      <c r="AZ131" s="97"/>
      <c r="BA131" s="97"/>
      <c r="BB131" s="97"/>
      <c r="BC131" s="97"/>
      <c r="BD131" s="97"/>
      <c r="BE131" s="97"/>
      <c r="BF131" s="97"/>
      <c r="BG131" s="97"/>
      <c r="BH131" s="97"/>
    </row>
    <row r="132" spans="1:60">
      <c r="A132" s="97"/>
      <c r="B132" s="97"/>
      <c r="C132" s="97"/>
      <c r="D132" s="97"/>
      <c r="E132" s="97"/>
      <c r="F132" s="97"/>
      <c r="G132" s="97"/>
      <c r="H132" s="97"/>
      <c r="I132" s="97"/>
      <c r="J132" s="97"/>
      <c r="K132" s="97"/>
      <c r="L132" s="97"/>
      <c r="M132" s="97"/>
      <c r="N132" s="97"/>
      <c r="O132" s="97"/>
      <c r="P132" s="97"/>
      <c r="Q132" s="97"/>
      <c r="R132" s="97"/>
      <c r="S132" s="97"/>
      <c r="T132" s="97"/>
      <c r="U132" s="97"/>
      <c r="V132" s="97"/>
      <c r="W132" s="97"/>
      <c r="X132" s="97"/>
      <c r="Y132" s="97"/>
      <c r="Z132" s="97"/>
      <c r="AA132" s="97"/>
      <c r="AB132" s="97"/>
      <c r="AC132" s="97"/>
      <c r="AD132" s="97"/>
      <c r="AE132" s="97"/>
      <c r="AF132" s="97"/>
      <c r="AG132" s="97"/>
      <c r="AH132" s="97"/>
      <c r="AI132" s="97"/>
      <c r="AJ132" s="97"/>
      <c r="AK132" s="97"/>
      <c r="AL132" s="97"/>
      <c r="AM132" s="97"/>
      <c r="AN132" s="97"/>
      <c r="AO132" s="97"/>
      <c r="AP132" s="97"/>
      <c r="AQ132" s="97"/>
      <c r="AR132" s="97"/>
      <c r="AS132" s="97"/>
      <c r="AT132" s="97"/>
      <c r="AU132" s="97"/>
      <c r="AV132" s="97"/>
      <c r="AW132" s="97"/>
      <c r="AX132" s="97"/>
      <c r="AY132" s="97"/>
      <c r="AZ132" s="97"/>
      <c r="BA132" s="97"/>
      <c r="BB132" s="97"/>
      <c r="BC132" s="97"/>
      <c r="BD132" s="97"/>
      <c r="BE132" s="97"/>
      <c r="BF132" s="97"/>
      <c r="BG132" s="97"/>
      <c r="BH132" s="97"/>
    </row>
    <row r="133" spans="1:60">
      <c r="A133" s="97"/>
      <c r="B133" s="97"/>
      <c r="C133" s="97"/>
      <c r="D133" s="97"/>
      <c r="E133" s="97"/>
      <c r="F133" s="97"/>
      <c r="G133" s="97"/>
      <c r="H133" s="97"/>
      <c r="I133" s="97"/>
      <c r="J133" s="97"/>
      <c r="K133" s="97"/>
      <c r="L133" s="97"/>
      <c r="M133" s="97"/>
      <c r="N133" s="97"/>
      <c r="O133" s="97"/>
      <c r="P133" s="97"/>
      <c r="Q133" s="97"/>
      <c r="R133" s="97"/>
      <c r="S133" s="97"/>
      <c r="T133" s="97"/>
      <c r="U133" s="97"/>
      <c r="V133" s="97"/>
      <c r="W133" s="97"/>
      <c r="X133" s="97"/>
      <c r="Y133" s="97"/>
      <c r="Z133" s="97"/>
      <c r="AA133" s="97"/>
      <c r="AB133" s="97"/>
      <c r="AC133" s="97"/>
      <c r="AD133" s="97"/>
      <c r="AE133" s="97"/>
      <c r="AF133" s="97"/>
      <c r="AG133" s="97"/>
      <c r="AH133" s="97"/>
      <c r="AI133" s="97"/>
      <c r="AJ133" s="97"/>
      <c r="AK133" s="97"/>
      <c r="AL133" s="97"/>
      <c r="AM133" s="97"/>
      <c r="AN133" s="97"/>
      <c r="AO133" s="97"/>
      <c r="AP133" s="97"/>
      <c r="AQ133" s="97"/>
      <c r="AR133" s="97"/>
      <c r="AS133" s="97"/>
      <c r="AT133" s="97"/>
      <c r="AU133" s="97"/>
      <c r="AV133" s="97"/>
      <c r="AW133" s="97"/>
      <c r="AX133" s="97"/>
      <c r="AY133" s="97"/>
      <c r="AZ133" s="97"/>
      <c r="BA133" s="97"/>
      <c r="BB133" s="97"/>
      <c r="BC133" s="97"/>
      <c r="BD133" s="97"/>
      <c r="BE133" s="97"/>
      <c r="BF133" s="97"/>
      <c r="BG133" s="97"/>
      <c r="BH133" s="97"/>
    </row>
    <row r="134" spans="1:60">
      <c r="A134" s="97"/>
      <c r="B134" s="97"/>
      <c r="C134" s="97"/>
      <c r="D134" s="97"/>
      <c r="E134" s="97"/>
      <c r="F134" s="97"/>
      <c r="G134" s="97"/>
      <c r="H134" s="97"/>
      <c r="I134" s="97"/>
      <c r="J134" s="97"/>
      <c r="K134" s="97"/>
      <c r="L134" s="97"/>
      <c r="M134" s="97"/>
      <c r="N134" s="97"/>
      <c r="O134" s="97"/>
      <c r="P134" s="97"/>
      <c r="Q134" s="97"/>
      <c r="R134" s="97"/>
      <c r="S134" s="97"/>
      <c r="T134" s="97"/>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97"/>
      <c r="AW134" s="97"/>
      <c r="AX134" s="97"/>
      <c r="AY134" s="97"/>
      <c r="AZ134" s="97"/>
      <c r="BA134" s="97"/>
      <c r="BB134" s="97"/>
      <c r="BC134" s="97"/>
      <c r="BD134" s="97"/>
      <c r="BE134" s="97"/>
      <c r="BF134" s="97"/>
      <c r="BG134" s="97"/>
      <c r="BH134" s="97"/>
    </row>
    <row r="135" spans="1:60">
      <c r="A135" s="97"/>
      <c r="B135" s="97"/>
      <c r="C135" s="97"/>
      <c r="D135" s="97"/>
      <c r="E135" s="97"/>
      <c r="F135" s="97"/>
      <c r="G135" s="97"/>
      <c r="H135" s="97"/>
      <c r="I135" s="97"/>
      <c r="J135" s="97"/>
      <c r="K135" s="97"/>
      <c r="L135" s="97"/>
      <c r="M135" s="97"/>
      <c r="N135" s="97"/>
      <c r="O135" s="97"/>
      <c r="P135" s="97"/>
      <c r="Q135" s="97"/>
      <c r="R135" s="97"/>
      <c r="S135" s="97"/>
      <c r="T135" s="97"/>
      <c r="U135" s="97"/>
      <c r="V135" s="97"/>
      <c r="W135" s="97"/>
      <c r="X135" s="97"/>
      <c r="Y135" s="97"/>
      <c r="Z135" s="97"/>
      <c r="AA135" s="97"/>
      <c r="AB135" s="97"/>
      <c r="AC135" s="97"/>
      <c r="AD135" s="97"/>
      <c r="AE135" s="97"/>
      <c r="AF135" s="97"/>
      <c r="AG135" s="97"/>
      <c r="AH135" s="97"/>
      <c r="AI135" s="97"/>
      <c r="AJ135" s="97"/>
      <c r="AK135" s="97"/>
      <c r="AL135" s="97"/>
      <c r="AM135" s="97"/>
      <c r="AN135" s="97"/>
      <c r="AO135" s="97"/>
      <c r="AP135" s="97"/>
      <c r="AQ135" s="97"/>
      <c r="AR135" s="97"/>
      <c r="AS135" s="97"/>
      <c r="AT135" s="97"/>
      <c r="AU135" s="97"/>
      <c r="AV135" s="97"/>
      <c r="AW135" s="97"/>
      <c r="AX135" s="97"/>
      <c r="AY135" s="97"/>
      <c r="AZ135" s="97"/>
      <c r="BA135" s="97"/>
      <c r="BB135" s="97"/>
      <c r="BC135" s="97"/>
      <c r="BD135" s="97"/>
      <c r="BE135" s="97"/>
      <c r="BF135" s="97"/>
      <c r="BG135" s="97"/>
      <c r="BH135" s="97"/>
    </row>
    <row r="136" spans="1:60">
      <c r="A136" s="97"/>
      <c r="B136" s="97"/>
      <c r="C136" s="97"/>
      <c r="D136" s="97"/>
      <c r="E136" s="97"/>
      <c r="F136" s="97"/>
      <c r="G136" s="97"/>
      <c r="H136" s="97"/>
      <c r="I136" s="97"/>
      <c r="J136" s="97"/>
      <c r="K136" s="97"/>
      <c r="L136" s="97"/>
      <c r="M136" s="97"/>
      <c r="N136" s="97"/>
      <c r="O136" s="97"/>
      <c r="P136" s="97"/>
      <c r="Q136" s="97"/>
      <c r="R136" s="97"/>
      <c r="S136" s="97"/>
      <c r="T136" s="97"/>
      <c r="U136" s="97"/>
      <c r="V136" s="97"/>
      <c r="W136" s="97"/>
      <c r="X136" s="97"/>
      <c r="Y136" s="97"/>
      <c r="Z136" s="97"/>
      <c r="AA136" s="97"/>
      <c r="AB136" s="97"/>
      <c r="AC136" s="97"/>
      <c r="AD136" s="97"/>
      <c r="AE136" s="97"/>
      <c r="AF136" s="97"/>
      <c r="AG136" s="97"/>
      <c r="AH136" s="97"/>
      <c r="AI136" s="97"/>
      <c r="AJ136" s="97"/>
      <c r="AK136" s="97"/>
      <c r="AL136" s="97"/>
      <c r="AM136" s="97"/>
      <c r="AN136" s="97"/>
      <c r="AO136" s="97"/>
      <c r="AP136" s="97"/>
      <c r="AQ136" s="97"/>
      <c r="AR136" s="97"/>
      <c r="AS136" s="97"/>
      <c r="AT136" s="97"/>
      <c r="AU136" s="97"/>
      <c r="AV136" s="97"/>
      <c r="AW136" s="97"/>
      <c r="AX136" s="97"/>
      <c r="AY136" s="97"/>
      <c r="AZ136" s="97"/>
      <c r="BA136" s="97"/>
      <c r="BB136" s="97"/>
      <c r="BC136" s="97"/>
      <c r="BD136" s="97"/>
      <c r="BE136" s="97"/>
      <c r="BF136" s="97"/>
      <c r="BG136" s="97"/>
      <c r="BH136" s="97"/>
    </row>
    <row r="137" spans="1:60">
      <c r="A137" s="97"/>
      <c r="B137" s="97"/>
      <c r="C137" s="97"/>
      <c r="D137" s="97"/>
      <c r="E137" s="97"/>
      <c r="F137" s="97"/>
      <c r="G137" s="97"/>
      <c r="H137" s="97"/>
      <c r="I137" s="97"/>
      <c r="J137" s="97"/>
      <c r="K137" s="97"/>
      <c r="L137" s="97"/>
      <c r="M137" s="97"/>
      <c r="N137" s="97"/>
      <c r="O137" s="97"/>
      <c r="P137" s="97"/>
      <c r="Q137" s="97"/>
      <c r="R137" s="97"/>
      <c r="S137" s="97"/>
      <c r="T137" s="97"/>
      <c r="U137" s="97"/>
      <c r="V137" s="97"/>
      <c r="W137" s="97"/>
      <c r="X137" s="97"/>
      <c r="Y137" s="97"/>
      <c r="Z137" s="97"/>
      <c r="AA137" s="97"/>
      <c r="AB137" s="97"/>
      <c r="AC137" s="97"/>
      <c r="AD137" s="97"/>
      <c r="AE137" s="97"/>
      <c r="AF137" s="97"/>
      <c r="AG137" s="97"/>
      <c r="AH137" s="97"/>
      <c r="AI137" s="97"/>
      <c r="AJ137" s="97"/>
      <c r="AK137" s="97"/>
      <c r="AL137" s="97"/>
      <c r="AM137" s="97"/>
      <c r="AN137" s="97"/>
      <c r="AO137" s="97"/>
      <c r="AP137" s="97"/>
      <c r="AQ137" s="97"/>
      <c r="AR137" s="97"/>
      <c r="AS137" s="97"/>
      <c r="AT137" s="97"/>
      <c r="AU137" s="97"/>
      <c r="AV137" s="97"/>
      <c r="AW137" s="97"/>
      <c r="AX137" s="97"/>
      <c r="AY137" s="97"/>
      <c r="AZ137" s="97"/>
      <c r="BA137" s="97"/>
      <c r="BB137" s="97"/>
      <c r="BC137" s="97"/>
      <c r="BD137" s="97"/>
      <c r="BE137" s="97"/>
      <c r="BF137" s="97"/>
      <c r="BG137" s="97"/>
      <c r="BH137" s="97"/>
    </row>
    <row r="138" spans="1:60">
      <c r="A138" s="97"/>
      <c r="B138" s="97"/>
      <c r="C138" s="97"/>
      <c r="D138" s="97"/>
      <c r="E138" s="97"/>
      <c r="F138" s="97"/>
      <c r="G138" s="97"/>
      <c r="H138" s="97"/>
      <c r="I138" s="97"/>
      <c r="J138" s="97"/>
      <c r="K138" s="97"/>
      <c r="L138" s="97"/>
      <c r="M138" s="97"/>
      <c r="N138" s="97"/>
      <c r="O138" s="97"/>
      <c r="P138" s="97"/>
      <c r="Q138" s="97"/>
      <c r="R138" s="97"/>
      <c r="S138" s="97"/>
      <c r="T138" s="97"/>
      <c r="U138" s="97"/>
      <c r="V138" s="97"/>
      <c r="W138" s="97"/>
      <c r="X138" s="97"/>
      <c r="Y138" s="97"/>
      <c r="Z138" s="97"/>
      <c r="AA138" s="97"/>
      <c r="AB138" s="97"/>
      <c r="AC138" s="97"/>
      <c r="AD138" s="97"/>
      <c r="AE138" s="97"/>
      <c r="AF138" s="97"/>
      <c r="AG138" s="97"/>
      <c r="AH138" s="97"/>
      <c r="AI138" s="97"/>
      <c r="AJ138" s="97"/>
      <c r="AK138" s="97"/>
      <c r="AL138" s="97"/>
      <c r="AM138" s="97"/>
      <c r="AN138" s="97"/>
      <c r="AO138" s="97"/>
      <c r="AP138" s="97"/>
      <c r="AQ138" s="97"/>
      <c r="AR138" s="97"/>
      <c r="AS138" s="97"/>
      <c r="AT138" s="97"/>
      <c r="AU138" s="97"/>
      <c r="AV138" s="97"/>
      <c r="AW138" s="97"/>
      <c r="AX138" s="97"/>
      <c r="AY138" s="97"/>
      <c r="AZ138" s="97"/>
      <c r="BA138" s="97"/>
      <c r="BB138" s="97"/>
      <c r="BC138" s="97"/>
      <c r="BD138" s="97"/>
      <c r="BE138" s="97"/>
      <c r="BF138" s="97"/>
      <c r="BG138" s="97"/>
      <c r="BH138" s="97"/>
    </row>
    <row r="139" spans="1:60">
      <c r="A139" s="97"/>
      <c r="B139" s="97"/>
      <c r="C139" s="97"/>
      <c r="D139" s="97"/>
      <c r="E139" s="97"/>
      <c r="F139" s="97"/>
      <c r="G139" s="97"/>
      <c r="H139" s="97"/>
      <c r="I139" s="97"/>
      <c r="J139" s="97"/>
      <c r="K139" s="97"/>
      <c r="L139" s="97"/>
      <c r="M139" s="97"/>
      <c r="N139" s="97"/>
      <c r="O139" s="97"/>
      <c r="P139" s="97"/>
      <c r="Q139" s="97"/>
      <c r="R139" s="97"/>
      <c r="S139" s="97"/>
      <c r="T139" s="97"/>
      <c r="U139" s="97"/>
      <c r="V139" s="97"/>
      <c r="W139" s="97"/>
      <c r="X139" s="97"/>
      <c r="Y139" s="97"/>
      <c r="Z139" s="97"/>
      <c r="AA139" s="97"/>
      <c r="AB139" s="97"/>
      <c r="AC139" s="97"/>
      <c r="AD139" s="97"/>
      <c r="AE139" s="97"/>
      <c r="AF139" s="97"/>
      <c r="AG139" s="97"/>
      <c r="AH139" s="97"/>
      <c r="AI139" s="97"/>
      <c r="AJ139" s="97"/>
      <c r="AK139" s="97"/>
      <c r="AL139" s="97"/>
      <c r="AM139" s="97"/>
      <c r="AN139" s="97"/>
      <c r="AO139" s="97"/>
      <c r="AP139" s="97"/>
      <c r="AQ139" s="97"/>
      <c r="AR139" s="97"/>
      <c r="AS139" s="97"/>
      <c r="AT139" s="97"/>
      <c r="AU139" s="97"/>
      <c r="AV139" s="97"/>
      <c r="AW139" s="97"/>
      <c r="AX139" s="97"/>
      <c r="AY139" s="97"/>
      <c r="AZ139" s="97"/>
      <c r="BA139" s="97"/>
      <c r="BB139" s="97"/>
      <c r="BC139" s="97"/>
      <c r="BD139" s="97"/>
      <c r="BE139" s="97"/>
      <c r="BF139" s="97"/>
      <c r="BG139" s="97"/>
      <c r="BH139" s="97"/>
    </row>
    <row r="140" spans="1:60">
      <c r="A140" s="97"/>
      <c r="B140" s="97"/>
      <c r="C140" s="97"/>
      <c r="D140" s="97"/>
      <c r="E140" s="97"/>
      <c r="F140" s="97"/>
      <c r="G140" s="97"/>
      <c r="H140" s="97"/>
      <c r="I140" s="97"/>
      <c r="J140" s="97"/>
      <c r="K140" s="97"/>
      <c r="L140" s="97"/>
      <c r="M140" s="97"/>
      <c r="N140" s="97"/>
      <c r="O140" s="97"/>
      <c r="P140" s="97"/>
      <c r="Q140" s="97"/>
      <c r="R140" s="97"/>
      <c r="S140" s="97"/>
      <c r="T140" s="97"/>
      <c r="U140" s="97"/>
      <c r="V140" s="97"/>
      <c r="W140" s="97"/>
      <c r="X140" s="97"/>
      <c r="Y140" s="97"/>
      <c r="Z140" s="97"/>
      <c r="AA140" s="97"/>
      <c r="AB140" s="97"/>
      <c r="AC140" s="97"/>
      <c r="AD140" s="97"/>
      <c r="AE140" s="97"/>
      <c r="AF140" s="97"/>
      <c r="AG140" s="97"/>
      <c r="AH140" s="97"/>
      <c r="AI140" s="97"/>
      <c r="AJ140" s="97"/>
      <c r="AK140" s="97"/>
      <c r="AL140" s="97"/>
      <c r="AM140" s="97"/>
      <c r="AN140" s="97"/>
      <c r="AO140" s="97"/>
      <c r="AP140" s="97"/>
      <c r="AQ140" s="97"/>
      <c r="AR140" s="97"/>
      <c r="AS140" s="97"/>
      <c r="AT140" s="97"/>
      <c r="AU140" s="97"/>
      <c r="AV140" s="97"/>
      <c r="AW140" s="97"/>
      <c r="AX140" s="97"/>
      <c r="AY140" s="97"/>
      <c r="AZ140" s="97"/>
      <c r="BA140" s="97"/>
      <c r="BB140" s="97"/>
      <c r="BC140" s="97"/>
      <c r="BD140" s="97"/>
      <c r="BE140" s="97"/>
      <c r="BF140" s="97"/>
      <c r="BG140" s="97"/>
      <c r="BH140" s="97"/>
    </row>
    <row r="141" spans="1:60">
      <c r="A141" s="97"/>
      <c r="B141" s="97"/>
      <c r="C141" s="97"/>
      <c r="D141" s="97"/>
      <c r="E141" s="97"/>
      <c r="F141" s="97"/>
      <c r="G141" s="97"/>
      <c r="H141" s="97"/>
      <c r="I141" s="97"/>
      <c r="J141" s="97"/>
      <c r="K141" s="97"/>
      <c r="L141" s="97"/>
      <c r="M141" s="97"/>
      <c r="N141" s="97"/>
      <c r="O141" s="97"/>
      <c r="P141" s="97"/>
      <c r="Q141" s="97"/>
      <c r="R141" s="97"/>
      <c r="S141" s="97"/>
      <c r="T141" s="97"/>
      <c r="U141" s="97"/>
      <c r="V141" s="97"/>
      <c r="W141" s="97"/>
      <c r="X141" s="97"/>
      <c r="Y141" s="97"/>
      <c r="Z141" s="97"/>
      <c r="AA141" s="97"/>
      <c r="AB141" s="97"/>
      <c r="AC141" s="97"/>
      <c r="AD141" s="97"/>
      <c r="AE141" s="97"/>
      <c r="AF141" s="97"/>
      <c r="AG141" s="97"/>
      <c r="AH141" s="97"/>
      <c r="AI141" s="97"/>
      <c r="AJ141" s="97"/>
      <c r="AK141" s="97"/>
      <c r="AL141" s="97"/>
      <c r="AM141" s="97"/>
      <c r="AN141" s="97"/>
      <c r="AO141" s="97"/>
      <c r="AP141" s="97"/>
      <c r="AQ141" s="97"/>
      <c r="AR141" s="97"/>
      <c r="AS141" s="97"/>
      <c r="AT141" s="97"/>
      <c r="AU141" s="97"/>
      <c r="AV141" s="97"/>
      <c r="AW141" s="97"/>
      <c r="AX141" s="97"/>
      <c r="AY141" s="97"/>
      <c r="AZ141" s="97"/>
      <c r="BA141" s="97"/>
      <c r="BB141" s="97"/>
      <c r="BC141" s="97"/>
      <c r="BD141" s="97"/>
      <c r="BE141" s="97"/>
      <c r="BF141" s="97"/>
      <c r="BG141" s="97"/>
      <c r="BH141" s="97"/>
    </row>
    <row r="142" spans="1:60">
      <c r="A142" s="97"/>
      <c r="B142" s="97"/>
      <c r="C142" s="97"/>
      <c r="D142" s="97"/>
      <c r="E142" s="97"/>
      <c r="F142" s="97"/>
      <c r="G142" s="97"/>
      <c r="H142" s="97"/>
      <c r="I142" s="97"/>
      <c r="J142" s="97"/>
      <c r="K142" s="97"/>
      <c r="L142" s="97"/>
      <c r="M142" s="97"/>
      <c r="N142" s="97"/>
      <c r="O142" s="97"/>
      <c r="P142" s="97"/>
      <c r="Q142" s="97"/>
      <c r="R142" s="97"/>
      <c r="S142" s="97"/>
      <c r="T142" s="97"/>
      <c r="U142" s="97"/>
      <c r="V142" s="97"/>
      <c r="W142" s="97"/>
      <c r="X142" s="97"/>
      <c r="Y142" s="97"/>
      <c r="Z142" s="97"/>
      <c r="AA142" s="97"/>
      <c r="AB142" s="97"/>
      <c r="AC142" s="97"/>
      <c r="AD142" s="97"/>
      <c r="AE142" s="97"/>
      <c r="AF142" s="97"/>
      <c r="AG142" s="97"/>
      <c r="AH142" s="97"/>
      <c r="AI142" s="97"/>
      <c r="AJ142" s="97"/>
      <c r="AK142" s="97"/>
      <c r="AL142" s="97"/>
      <c r="AM142" s="97"/>
      <c r="AN142" s="97"/>
      <c r="AO142" s="97"/>
      <c r="AP142" s="97"/>
      <c r="AQ142" s="97"/>
      <c r="AR142" s="97"/>
      <c r="AS142" s="97"/>
      <c r="AT142" s="97"/>
      <c r="AU142" s="97"/>
      <c r="AV142" s="97"/>
      <c r="AW142" s="97"/>
      <c r="AX142" s="97"/>
      <c r="AY142" s="97"/>
      <c r="AZ142" s="97"/>
      <c r="BA142" s="97"/>
      <c r="BB142" s="97"/>
      <c r="BC142" s="97"/>
      <c r="BD142" s="97"/>
      <c r="BE142" s="97"/>
      <c r="BF142" s="97"/>
      <c r="BG142" s="97"/>
      <c r="BH142" s="97"/>
    </row>
    <row r="143" spans="1:60">
      <c r="A143" s="97"/>
      <c r="B143" s="97"/>
      <c r="C143" s="97"/>
      <c r="D143" s="97"/>
      <c r="E143" s="97"/>
      <c r="F143" s="97"/>
      <c r="G143" s="97"/>
      <c r="H143" s="97"/>
      <c r="I143" s="97"/>
      <c r="J143" s="97"/>
      <c r="K143" s="97"/>
      <c r="L143" s="97"/>
      <c r="M143" s="97"/>
      <c r="N143" s="97"/>
      <c r="O143" s="97"/>
      <c r="P143" s="97"/>
      <c r="Q143" s="97"/>
      <c r="R143" s="97"/>
      <c r="S143" s="97"/>
      <c r="T143" s="97"/>
      <c r="U143" s="97"/>
      <c r="V143" s="97"/>
      <c r="W143" s="97"/>
      <c r="X143" s="97"/>
      <c r="Y143" s="97"/>
      <c r="Z143" s="97"/>
      <c r="AA143" s="97"/>
      <c r="AB143" s="97"/>
      <c r="AC143" s="97"/>
      <c r="AD143" s="97"/>
      <c r="AE143" s="97"/>
      <c r="AF143" s="97"/>
      <c r="AG143" s="97"/>
      <c r="AH143" s="97"/>
      <c r="AI143" s="97"/>
      <c r="AJ143" s="97"/>
      <c r="AK143" s="97"/>
      <c r="AL143" s="97"/>
      <c r="AM143" s="97"/>
      <c r="AN143" s="97"/>
      <c r="AO143" s="97"/>
      <c r="AP143" s="97"/>
      <c r="AQ143" s="97"/>
      <c r="AR143" s="97"/>
      <c r="AS143" s="97"/>
      <c r="AT143" s="97"/>
      <c r="AU143" s="97"/>
      <c r="AV143" s="97"/>
      <c r="AW143" s="97"/>
      <c r="AX143" s="97"/>
      <c r="AY143" s="97"/>
      <c r="AZ143" s="97"/>
      <c r="BA143" s="97"/>
      <c r="BB143" s="97"/>
      <c r="BC143" s="97"/>
      <c r="BD143" s="97"/>
      <c r="BE143" s="97"/>
      <c r="BF143" s="97"/>
      <c r="BG143" s="97"/>
      <c r="BH143" s="97"/>
    </row>
    <row r="144" spans="1:60">
      <c r="A144" s="97"/>
      <c r="B144" s="97"/>
      <c r="C144" s="97"/>
      <c r="D144" s="97"/>
      <c r="E144" s="97"/>
      <c r="F144" s="97"/>
      <c r="G144" s="97"/>
      <c r="H144" s="97"/>
      <c r="I144" s="97"/>
      <c r="J144" s="97"/>
      <c r="K144" s="97"/>
      <c r="L144" s="97"/>
      <c r="M144" s="97"/>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c r="AK144" s="97"/>
      <c r="AL144" s="97"/>
      <c r="AM144" s="97"/>
      <c r="AN144" s="97"/>
      <c r="AO144" s="97"/>
      <c r="AP144" s="97"/>
      <c r="AQ144" s="97"/>
      <c r="AR144" s="97"/>
      <c r="AS144" s="97"/>
      <c r="AT144" s="97"/>
      <c r="AU144" s="97"/>
      <c r="AV144" s="97"/>
      <c r="AW144" s="97"/>
      <c r="AX144" s="97"/>
      <c r="AY144" s="97"/>
      <c r="AZ144" s="97"/>
      <c r="BA144" s="97"/>
      <c r="BB144" s="97"/>
      <c r="BC144" s="97"/>
      <c r="BD144" s="97"/>
      <c r="BE144" s="97"/>
      <c r="BF144" s="97"/>
      <c r="BG144" s="97"/>
      <c r="BH144" s="97"/>
    </row>
    <row r="145" spans="1:60">
      <c r="A145" s="97"/>
      <c r="B145" s="97"/>
      <c r="C145" s="97"/>
      <c r="D145" s="97"/>
      <c r="E145" s="97"/>
      <c r="F145" s="97"/>
      <c r="G145" s="97"/>
      <c r="H145" s="97"/>
      <c r="I145" s="97"/>
      <c r="J145" s="97"/>
      <c r="K145" s="97"/>
      <c r="L145" s="97"/>
      <c r="M145" s="97"/>
      <c r="N145" s="97"/>
      <c r="O145" s="97"/>
      <c r="P145" s="97"/>
      <c r="Q145" s="97"/>
      <c r="R145" s="97"/>
      <c r="S145" s="97"/>
      <c r="T145" s="97"/>
      <c r="U145" s="97"/>
      <c r="V145" s="97"/>
      <c r="W145" s="97"/>
      <c r="X145" s="97"/>
      <c r="Y145" s="97"/>
      <c r="Z145" s="97"/>
      <c r="AA145" s="97"/>
      <c r="AB145" s="97"/>
      <c r="AC145" s="97"/>
      <c r="AD145" s="97"/>
      <c r="AE145" s="97"/>
      <c r="AF145" s="97"/>
      <c r="AG145" s="97"/>
      <c r="AH145" s="97"/>
      <c r="AI145" s="97"/>
      <c r="AJ145" s="97"/>
      <c r="AK145" s="97"/>
      <c r="AL145" s="97"/>
      <c r="AM145" s="97"/>
      <c r="AN145" s="97"/>
      <c r="AO145" s="97"/>
      <c r="AP145" s="97"/>
      <c r="AQ145" s="97"/>
      <c r="AR145" s="97"/>
      <c r="AS145" s="97"/>
      <c r="AT145" s="97"/>
      <c r="AU145" s="97"/>
      <c r="AV145" s="97"/>
      <c r="AW145" s="97"/>
      <c r="AX145" s="97"/>
      <c r="AY145" s="97"/>
      <c r="AZ145" s="97"/>
      <c r="BA145" s="97"/>
      <c r="BB145" s="97"/>
      <c r="BC145" s="97"/>
      <c r="BD145" s="97"/>
      <c r="BE145" s="97"/>
      <c r="BF145" s="97"/>
      <c r="BG145" s="97"/>
      <c r="BH145" s="97"/>
    </row>
    <row r="146" spans="1:60">
      <c r="A146" s="97"/>
      <c r="B146" s="97"/>
      <c r="C146" s="97"/>
      <c r="D146" s="97"/>
      <c r="E146" s="97"/>
      <c r="F146" s="97"/>
      <c r="G146" s="97"/>
      <c r="H146" s="97"/>
      <c r="I146" s="97"/>
      <c r="J146" s="97"/>
      <c r="K146" s="97"/>
      <c r="L146" s="97"/>
      <c r="M146" s="97"/>
      <c r="N146" s="97"/>
      <c r="O146" s="97"/>
      <c r="P146" s="97"/>
      <c r="Q146" s="97"/>
      <c r="R146" s="97"/>
      <c r="S146" s="97"/>
      <c r="T146" s="97"/>
      <c r="U146" s="97"/>
      <c r="V146" s="97"/>
      <c r="W146" s="97"/>
      <c r="X146" s="97"/>
      <c r="Y146" s="97"/>
      <c r="Z146" s="97"/>
      <c r="AA146" s="97"/>
      <c r="AB146" s="97"/>
      <c r="AC146" s="97"/>
      <c r="AD146" s="97"/>
      <c r="AE146" s="97"/>
      <c r="AF146" s="97"/>
      <c r="AG146" s="97"/>
      <c r="AH146" s="97"/>
      <c r="AI146" s="97"/>
      <c r="AJ146" s="97"/>
      <c r="AK146" s="97"/>
      <c r="AL146" s="97"/>
      <c r="AM146" s="97"/>
      <c r="AN146" s="97"/>
      <c r="AO146" s="97"/>
      <c r="AP146" s="97"/>
      <c r="AQ146" s="97"/>
      <c r="AR146" s="97"/>
      <c r="AS146" s="97"/>
      <c r="AT146" s="97"/>
      <c r="AU146" s="97"/>
      <c r="AV146" s="97"/>
      <c r="AW146" s="97"/>
      <c r="AX146" s="97"/>
      <c r="AY146" s="97"/>
      <c r="AZ146" s="97"/>
      <c r="BA146" s="97"/>
      <c r="BB146" s="97"/>
      <c r="BC146" s="97"/>
      <c r="BD146" s="97"/>
      <c r="BE146" s="97"/>
      <c r="BF146" s="97"/>
      <c r="BG146" s="97"/>
      <c r="BH146" s="97"/>
    </row>
    <row r="147" spans="1:60">
      <c r="A147" s="97"/>
      <c r="B147" s="97"/>
      <c r="C147" s="97"/>
      <c r="D147" s="97"/>
      <c r="E147" s="97"/>
      <c r="F147" s="97"/>
      <c r="G147" s="97"/>
      <c r="H147" s="97"/>
      <c r="I147" s="97"/>
      <c r="J147" s="97"/>
      <c r="K147" s="97"/>
      <c r="L147" s="97"/>
      <c r="M147" s="97"/>
      <c r="N147" s="97"/>
      <c r="O147" s="97"/>
      <c r="P147" s="97"/>
      <c r="Q147" s="97"/>
      <c r="R147" s="97"/>
      <c r="S147" s="97"/>
      <c r="T147" s="97"/>
      <c r="U147" s="97"/>
      <c r="V147" s="97"/>
      <c r="W147" s="97"/>
      <c r="X147" s="97"/>
      <c r="Y147" s="97"/>
      <c r="Z147" s="97"/>
      <c r="AA147" s="97"/>
      <c r="AB147" s="97"/>
      <c r="AC147" s="97"/>
      <c r="AD147" s="97"/>
      <c r="AE147" s="97"/>
      <c r="AF147" s="97"/>
      <c r="AG147" s="97"/>
      <c r="AH147" s="97"/>
      <c r="AI147" s="97"/>
      <c r="AJ147" s="97"/>
      <c r="AK147" s="97"/>
      <c r="AL147" s="97"/>
      <c r="AM147" s="97"/>
      <c r="AN147" s="97"/>
      <c r="AO147" s="97"/>
      <c r="AP147" s="97"/>
      <c r="AQ147" s="97"/>
      <c r="AR147" s="97"/>
      <c r="AS147" s="97"/>
      <c r="AT147" s="97"/>
      <c r="AU147" s="97"/>
      <c r="AV147" s="97"/>
      <c r="AW147" s="97"/>
      <c r="AX147" s="97"/>
      <c r="AY147" s="97"/>
      <c r="AZ147" s="97"/>
      <c r="BA147" s="97"/>
      <c r="BB147" s="97"/>
      <c r="BC147" s="97"/>
      <c r="BD147" s="97"/>
      <c r="BE147" s="97"/>
      <c r="BF147" s="97"/>
      <c r="BG147" s="97"/>
      <c r="BH147" s="97"/>
    </row>
    <row r="148" spans="1:60">
      <c r="A148" s="97"/>
      <c r="B148" s="97"/>
      <c r="C148" s="97"/>
      <c r="D148" s="97"/>
      <c r="E148" s="97"/>
      <c r="F148" s="97"/>
      <c r="G148" s="97"/>
      <c r="H148" s="97"/>
      <c r="I148" s="97"/>
      <c r="J148" s="97"/>
      <c r="K148" s="97"/>
      <c r="L148" s="97"/>
      <c r="M148" s="97"/>
      <c r="N148" s="97"/>
      <c r="O148" s="97"/>
      <c r="P148" s="97"/>
      <c r="Q148" s="97"/>
      <c r="R148" s="97"/>
      <c r="S148" s="97"/>
      <c r="T148" s="97"/>
      <c r="U148" s="97"/>
      <c r="V148" s="97"/>
      <c r="W148" s="97"/>
      <c r="X148" s="97"/>
      <c r="Y148" s="97"/>
      <c r="Z148" s="97"/>
      <c r="AA148" s="97"/>
      <c r="AB148" s="97"/>
      <c r="AC148" s="97"/>
      <c r="AD148" s="97"/>
      <c r="AE148" s="97"/>
      <c r="AF148" s="97"/>
      <c r="AG148" s="97"/>
      <c r="AH148" s="97"/>
      <c r="AI148" s="97"/>
      <c r="AJ148" s="97"/>
      <c r="AK148" s="97"/>
      <c r="AL148" s="97"/>
      <c r="AM148" s="97"/>
      <c r="AN148" s="97"/>
      <c r="AO148" s="97"/>
      <c r="AP148" s="97"/>
      <c r="AQ148" s="97"/>
      <c r="AR148" s="97"/>
      <c r="AS148" s="97"/>
      <c r="AT148" s="97"/>
      <c r="AU148" s="97"/>
      <c r="AV148" s="97"/>
      <c r="AW148" s="97"/>
      <c r="AX148" s="97"/>
      <c r="AY148" s="97"/>
      <c r="AZ148" s="97"/>
      <c r="BA148" s="97"/>
      <c r="BB148" s="97"/>
      <c r="BC148" s="97"/>
      <c r="BD148" s="97"/>
      <c r="BE148" s="97"/>
      <c r="BF148" s="97"/>
      <c r="BG148" s="97"/>
      <c r="BH148" s="97"/>
    </row>
    <row r="149" spans="1:60">
      <c r="A149" s="97"/>
      <c r="B149" s="97"/>
      <c r="C149" s="97"/>
      <c r="D149" s="97"/>
      <c r="E149" s="97"/>
      <c r="F149" s="97"/>
      <c r="G149" s="97"/>
      <c r="H149" s="97"/>
      <c r="I149" s="97"/>
      <c r="J149" s="97"/>
      <c r="K149" s="97"/>
      <c r="L149" s="97"/>
      <c r="M149" s="97"/>
      <c r="N149" s="97"/>
      <c r="O149" s="97"/>
      <c r="P149" s="97"/>
      <c r="Q149" s="97"/>
      <c r="R149" s="97"/>
      <c r="S149" s="97"/>
      <c r="T149" s="97"/>
      <c r="U149" s="97"/>
      <c r="V149" s="97"/>
      <c r="W149" s="97"/>
      <c r="X149" s="97"/>
      <c r="Y149" s="97"/>
      <c r="Z149" s="97"/>
      <c r="AA149" s="97"/>
      <c r="AB149" s="97"/>
      <c r="AC149" s="97"/>
      <c r="AD149" s="97"/>
      <c r="AE149" s="97"/>
      <c r="AF149" s="97"/>
      <c r="AG149" s="97"/>
      <c r="AH149" s="97"/>
      <c r="AI149" s="97"/>
      <c r="AJ149" s="97"/>
      <c r="AK149" s="97"/>
      <c r="AL149" s="97"/>
      <c r="AM149" s="97"/>
      <c r="AN149" s="97"/>
      <c r="AO149" s="97"/>
      <c r="AP149" s="97"/>
      <c r="AQ149" s="97"/>
      <c r="AR149" s="97"/>
      <c r="AS149" s="97"/>
      <c r="AT149" s="97"/>
      <c r="AU149" s="97"/>
      <c r="AV149" s="97"/>
      <c r="AW149" s="97"/>
      <c r="AX149" s="97"/>
      <c r="AY149" s="97"/>
      <c r="AZ149" s="97"/>
      <c r="BA149" s="97"/>
      <c r="BB149" s="97"/>
      <c r="BC149" s="97"/>
      <c r="BD149" s="97"/>
      <c r="BE149" s="97"/>
      <c r="BF149" s="97"/>
      <c r="BG149" s="97"/>
      <c r="BH149" s="97"/>
    </row>
    <row r="150" spans="1:60">
      <c r="A150" s="97"/>
      <c r="B150" s="97"/>
      <c r="C150" s="97"/>
      <c r="D150" s="97"/>
      <c r="E150" s="97"/>
      <c r="F150" s="97"/>
      <c r="G150" s="97"/>
      <c r="H150" s="97"/>
      <c r="I150" s="97"/>
      <c r="J150" s="97"/>
      <c r="K150" s="97"/>
      <c r="L150" s="97"/>
      <c r="M150" s="97"/>
      <c r="N150" s="97"/>
      <c r="O150" s="97"/>
      <c r="P150" s="97"/>
      <c r="Q150" s="97"/>
      <c r="R150" s="97"/>
      <c r="S150" s="97"/>
      <c r="T150" s="97"/>
      <c r="U150" s="97"/>
      <c r="V150" s="97"/>
      <c r="W150" s="97"/>
      <c r="X150" s="97"/>
      <c r="Y150" s="97"/>
      <c r="Z150" s="97"/>
      <c r="AA150" s="97"/>
      <c r="AB150" s="97"/>
      <c r="AC150" s="97"/>
      <c r="AD150" s="97"/>
      <c r="AE150" s="97"/>
      <c r="AF150" s="97"/>
      <c r="AG150" s="97"/>
      <c r="AH150" s="97"/>
      <c r="AI150" s="97"/>
      <c r="AJ150" s="97"/>
      <c r="AK150" s="97"/>
      <c r="AL150" s="97"/>
      <c r="AM150" s="97"/>
      <c r="AN150" s="97"/>
      <c r="AO150" s="97"/>
      <c r="AP150" s="97"/>
      <c r="AQ150" s="97"/>
      <c r="AR150" s="97"/>
      <c r="AS150" s="97"/>
      <c r="AT150" s="97"/>
      <c r="AU150" s="97"/>
      <c r="AV150" s="97"/>
      <c r="AW150" s="97"/>
      <c r="AX150" s="97"/>
      <c r="AY150" s="97"/>
      <c r="AZ150" s="97"/>
      <c r="BA150" s="97"/>
      <c r="BB150" s="97"/>
      <c r="BC150" s="97"/>
      <c r="BD150" s="97"/>
      <c r="BE150" s="97"/>
      <c r="BF150" s="97"/>
      <c r="BG150" s="97"/>
      <c r="BH150" s="97"/>
    </row>
    <row r="151" spans="1:60">
      <c r="A151" s="97"/>
      <c r="B151" s="97"/>
      <c r="C151" s="97"/>
      <c r="D151" s="97"/>
      <c r="E151" s="97"/>
      <c r="F151" s="97"/>
      <c r="G151" s="97"/>
      <c r="H151" s="97"/>
      <c r="I151" s="97"/>
      <c r="J151" s="97"/>
      <c r="K151" s="97"/>
      <c r="L151" s="97"/>
      <c r="M151" s="97"/>
      <c r="N151" s="97"/>
      <c r="O151" s="97"/>
      <c r="P151" s="97"/>
      <c r="Q151" s="97"/>
      <c r="R151" s="97"/>
      <c r="S151" s="97"/>
      <c r="T151" s="97"/>
      <c r="U151" s="97"/>
      <c r="V151" s="97"/>
      <c r="W151" s="97"/>
      <c r="X151" s="97"/>
      <c r="Y151" s="97"/>
      <c r="Z151" s="97"/>
      <c r="AA151" s="97"/>
      <c r="AB151" s="97"/>
      <c r="AC151" s="97"/>
      <c r="AD151" s="97"/>
      <c r="AE151" s="97"/>
      <c r="AF151" s="97"/>
      <c r="AG151" s="97"/>
      <c r="AH151" s="97"/>
      <c r="AI151" s="97"/>
      <c r="AJ151" s="97"/>
      <c r="AK151" s="97"/>
      <c r="AL151" s="97"/>
      <c r="AM151" s="97"/>
      <c r="AN151" s="97"/>
      <c r="AO151" s="97"/>
      <c r="AP151" s="97"/>
      <c r="AQ151" s="97"/>
      <c r="AR151" s="97"/>
      <c r="AS151" s="97"/>
      <c r="AT151" s="97"/>
      <c r="AU151" s="97"/>
      <c r="AV151" s="97"/>
      <c r="AW151" s="97"/>
      <c r="AX151" s="97"/>
      <c r="AY151" s="97"/>
      <c r="AZ151" s="97"/>
      <c r="BA151" s="97"/>
      <c r="BB151" s="97"/>
      <c r="BC151" s="97"/>
      <c r="BD151" s="97"/>
      <c r="BE151" s="97"/>
      <c r="BF151" s="97"/>
      <c r="BG151" s="97"/>
      <c r="BH151" s="97"/>
    </row>
    <row r="152" spans="1:60">
      <c r="A152" s="97"/>
      <c r="B152" s="97"/>
      <c r="C152" s="97"/>
      <c r="D152" s="97"/>
      <c r="E152" s="97"/>
      <c r="F152" s="97"/>
      <c r="G152" s="97"/>
      <c r="H152" s="97"/>
      <c r="I152" s="97"/>
      <c r="J152" s="97"/>
      <c r="K152" s="97"/>
      <c r="L152" s="97"/>
      <c r="M152" s="97"/>
      <c r="N152" s="97"/>
      <c r="O152" s="97"/>
      <c r="P152" s="97"/>
      <c r="Q152" s="97"/>
      <c r="R152" s="97"/>
      <c r="S152" s="97"/>
      <c r="T152" s="97"/>
      <c r="U152" s="97"/>
      <c r="V152" s="97"/>
      <c r="W152" s="97"/>
      <c r="X152" s="97"/>
      <c r="Y152" s="97"/>
      <c r="Z152" s="97"/>
      <c r="AA152" s="97"/>
      <c r="AB152" s="97"/>
      <c r="AC152" s="97"/>
      <c r="AD152" s="97"/>
      <c r="AE152" s="97"/>
      <c r="AF152" s="97"/>
      <c r="AG152" s="97"/>
      <c r="AH152" s="97"/>
      <c r="AI152" s="97"/>
      <c r="AJ152" s="97"/>
      <c r="AK152" s="97"/>
      <c r="AL152" s="97"/>
      <c r="AM152" s="97"/>
      <c r="AN152" s="97"/>
      <c r="AO152" s="97"/>
      <c r="AP152" s="97"/>
      <c r="AQ152" s="97"/>
      <c r="AR152" s="97"/>
      <c r="AS152" s="97"/>
      <c r="AT152" s="97"/>
      <c r="AU152" s="97"/>
      <c r="AV152" s="97"/>
      <c r="AW152" s="97"/>
      <c r="AX152" s="97"/>
      <c r="AY152" s="97"/>
      <c r="AZ152" s="97"/>
      <c r="BA152" s="97"/>
      <c r="BB152" s="97"/>
      <c r="BC152" s="97"/>
      <c r="BD152" s="97"/>
      <c r="BE152" s="97"/>
      <c r="BF152" s="97"/>
      <c r="BG152" s="97"/>
      <c r="BH152" s="97"/>
    </row>
    <row r="153" spans="1:60">
      <c r="A153" s="97"/>
      <c r="B153" s="97"/>
      <c r="C153" s="97"/>
      <c r="D153" s="97"/>
      <c r="E153" s="97"/>
      <c r="F153" s="97"/>
      <c r="G153" s="97"/>
      <c r="H153" s="97"/>
      <c r="I153" s="97"/>
      <c r="J153" s="97"/>
      <c r="K153" s="97"/>
      <c r="L153" s="97"/>
      <c r="M153" s="97"/>
      <c r="N153" s="97"/>
      <c r="O153" s="97"/>
      <c r="P153" s="97"/>
      <c r="Q153" s="97"/>
      <c r="R153" s="97"/>
      <c r="S153" s="97"/>
      <c r="T153" s="97"/>
      <c r="U153" s="97"/>
      <c r="V153" s="97"/>
      <c r="W153" s="97"/>
      <c r="X153" s="97"/>
      <c r="Y153" s="97"/>
      <c r="Z153" s="97"/>
      <c r="AA153" s="97"/>
      <c r="AB153" s="97"/>
      <c r="AC153" s="97"/>
      <c r="AD153" s="97"/>
      <c r="AE153" s="97"/>
      <c r="AF153" s="97"/>
      <c r="AG153" s="97"/>
      <c r="AH153" s="97"/>
      <c r="AI153" s="97"/>
      <c r="AJ153" s="97"/>
      <c r="AK153" s="97"/>
      <c r="AL153" s="97"/>
      <c r="AM153" s="97"/>
      <c r="AN153" s="97"/>
      <c r="AO153" s="97"/>
      <c r="AP153" s="97"/>
      <c r="AQ153" s="97"/>
      <c r="AR153" s="97"/>
      <c r="AS153" s="97"/>
      <c r="AT153" s="97"/>
      <c r="AU153" s="97"/>
      <c r="AV153" s="97"/>
      <c r="AW153" s="97"/>
      <c r="AX153" s="97"/>
      <c r="AY153" s="97"/>
      <c r="AZ153" s="97"/>
      <c r="BA153" s="97"/>
      <c r="BB153" s="97"/>
      <c r="BC153" s="97"/>
      <c r="BD153" s="97"/>
      <c r="BE153" s="97"/>
      <c r="BF153" s="97"/>
      <c r="BG153" s="97"/>
      <c r="BH153" s="97"/>
    </row>
    <row r="154" spans="1:60">
      <c r="A154" s="97"/>
      <c r="B154" s="97"/>
      <c r="C154" s="97"/>
      <c r="D154" s="97"/>
      <c r="E154" s="97"/>
      <c r="F154" s="97"/>
      <c r="G154" s="97"/>
      <c r="H154" s="97"/>
      <c r="I154" s="97"/>
      <c r="J154" s="97"/>
      <c r="K154" s="97"/>
      <c r="L154" s="97"/>
      <c r="M154" s="97"/>
      <c r="N154" s="97"/>
      <c r="O154" s="97"/>
      <c r="P154" s="97"/>
      <c r="Q154" s="97"/>
      <c r="R154" s="97"/>
      <c r="S154" s="97"/>
      <c r="T154" s="97"/>
      <c r="U154" s="97"/>
      <c r="V154" s="97"/>
      <c r="W154" s="97"/>
      <c r="X154" s="97"/>
      <c r="Y154" s="97"/>
      <c r="Z154" s="97"/>
      <c r="AA154" s="97"/>
      <c r="AB154" s="97"/>
      <c r="AC154" s="97"/>
      <c r="AD154" s="97"/>
      <c r="AE154" s="97"/>
      <c r="AF154" s="97"/>
      <c r="AG154" s="97"/>
      <c r="AH154" s="97"/>
      <c r="AI154" s="97"/>
      <c r="AJ154" s="97"/>
      <c r="AK154" s="97"/>
      <c r="AL154" s="97"/>
      <c r="AM154" s="97"/>
      <c r="AN154" s="97"/>
      <c r="AO154" s="97"/>
      <c r="AP154" s="97"/>
      <c r="AQ154" s="97"/>
      <c r="AR154" s="97"/>
      <c r="AS154" s="97"/>
      <c r="AT154" s="97"/>
      <c r="AU154" s="97"/>
      <c r="AV154" s="97"/>
      <c r="AW154" s="97"/>
      <c r="AX154" s="97"/>
      <c r="AY154" s="97"/>
      <c r="AZ154" s="97"/>
      <c r="BA154" s="97"/>
      <c r="BB154" s="97"/>
      <c r="BC154" s="97"/>
      <c r="BD154" s="97"/>
      <c r="BE154" s="97"/>
      <c r="BF154" s="97"/>
      <c r="BG154" s="97"/>
      <c r="BH154" s="97"/>
    </row>
    <row r="155" spans="1:60">
      <c r="A155" s="97"/>
      <c r="B155" s="97"/>
      <c r="C155" s="97"/>
      <c r="D155" s="97"/>
      <c r="E155" s="97"/>
      <c r="F155" s="97"/>
      <c r="G155" s="97"/>
      <c r="H155" s="97"/>
      <c r="I155" s="97"/>
      <c r="J155" s="97"/>
      <c r="K155" s="97"/>
      <c r="L155" s="97"/>
      <c r="M155" s="97"/>
      <c r="N155" s="97"/>
      <c r="O155" s="97"/>
      <c r="P155" s="97"/>
      <c r="Q155" s="97"/>
      <c r="R155" s="97"/>
      <c r="S155" s="97"/>
      <c r="T155" s="97"/>
      <c r="U155" s="97"/>
      <c r="V155" s="97"/>
      <c r="W155" s="97"/>
      <c r="X155" s="97"/>
      <c r="Y155" s="97"/>
      <c r="Z155" s="97"/>
      <c r="AA155" s="97"/>
      <c r="AB155" s="97"/>
      <c r="AC155" s="97"/>
      <c r="AD155" s="97"/>
      <c r="AE155" s="97"/>
      <c r="AF155" s="97"/>
      <c r="AG155" s="97"/>
      <c r="AH155" s="97"/>
      <c r="AI155" s="97"/>
      <c r="AJ155" s="97"/>
      <c r="AK155" s="97"/>
      <c r="AL155" s="97"/>
      <c r="AM155" s="97"/>
      <c r="AN155" s="97"/>
      <c r="AO155" s="97"/>
      <c r="AP155" s="97"/>
      <c r="AQ155" s="97"/>
      <c r="AR155" s="97"/>
      <c r="AS155" s="97"/>
      <c r="AT155" s="97"/>
      <c r="AU155" s="97"/>
      <c r="AV155" s="97"/>
      <c r="AW155" s="97"/>
      <c r="AX155" s="97"/>
      <c r="AY155" s="97"/>
      <c r="AZ155" s="97"/>
      <c r="BA155" s="97"/>
      <c r="BB155" s="97"/>
      <c r="BC155" s="97"/>
      <c r="BD155" s="97"/>
      <c r="BE155" s="97"/>
      <c r="BF155" s="97"/>
      <c r="BG155" s="97"/>
      <c r="BH155" s="97"/>
    </row>
    <row r="156" spans="1:60">
      <c r="A156" s="97"/>
      <c r="B156" s="97"/>
      <c r="C156" s="97"/>
      <c r="D156" s="97"/>
      <c r="E156" s="97"/>
      <c r="F156" s="97"/>
      <c r="G156" s="97"/>
      <c r="H156" s="97"/>
      <c r="I156" s="97"/>
      <c r="J156" s="97"/>
      <c r="K156" s="97"/>
      <c r="L156" s="97"/>
      <c r="M156" s="97"/>
      <c r="N156" s="97"/>
      <c r="O156" s="97"/>
      <c r="P156" s="97"/>
      <c r="Q156" s="97"/>
      <c r="R156" s="97"/>
      <c r="S156" s="97"/>
      <c r="T156" s="97"/>
      <c r="U156" s="97"/>
      <c r="V156" s="97"/>
      <c r="W156" s="97"/>
      <c r="X156" s="97"/>
      <c r="Y156" s="97"/>
      <c r="Z156" s="97"/>
      <c r="AA156" s="97"/>
      <c r="AB156" s="97"/>
      <c r="AC156" s="97"/>
      <c r="AD156" s="97"/>
      <c r="AE156" s="97"/>
      <c r="AF156" s="97"/>
      <c r="AG156" s="97"/>
      <c r="AH156" s="97"/>
      <c r="AI156" s="97"/>
      <c r="AJ156" s="97"/>
      <c r="AK156" s="97"/>
      <c r="AL156" s="97"/>
      <c r="AM156" s="97"/>
      <c r="AN156" s="97"/>
      <c r="AO156" s="97"/>
      <c r="AP156" s="97"/>
      <c r="AQ156" s="97"/>
      <c r="AR156" s="97"/>
      <c r="AS156" s="97"/>
      <c r="AT156" s="97"/>
      <c r="AU156" s="97"/>
      <c r="AV156" s="97"/>
      <c r="AW156" s="97"/>
      <c r="AX156" s="97"/>
      <c r="AY156" s="97"/>
      <c r="AZ156" s="97"/>
      <c r="BA156" s="97"/>
      <c r="BB156" s="97"/>
      <c r="BC156" s="97"/>
      <c r="BD156" s="97"/>
      <c r="BE156" s="97"/>
      <c r="BF156" s="97"/>
      <c r="BG156" s="97"/>
      <c r="BH156" s="97"/>
    </row>
    <row r="157" spans="1:60">
      <c r="A157" s="97"/>
      <c r="B157" s="97"/>
      <c r="C157" s="97"/>
      <c r="D157" s="97"/>
      <c r="E157" s="97"/>
      <c r="F157" s="97"/>
      <c r="G157" s="97"/>
      <c r="H157" s="97"/>
      <c r="I157" s="97"/>
      <c r="J157" s="97"/>
      <c r="K157" s="97"/>
      <c r="L157" s="97"/>
      <c r="M157" s="97"/>
      <c r="N157" s="97"/>
      <c r="O157" s="97"/>
      <c r="P157" s="97"/>
      <c r="Q157" s="97"/>
      <c r="R157" s="97"/>
      <c r="S157" s="97"/>
      <c r="T157" s="97"/>
      <c r="U157" s="97"/>
      <c r="V157" s="97"/>
      <c r="W157" s="97"/>
      <c r="X157" s="97"/>
      <c r="Y157" s="97"/>
      <c r="Z157" s="97"/>
      <c r="AA157" s="97"/>
      <c r="AB157" s="97"/>
      <c r="AC157" s="97"/>
      <c r="AD157" s="97"/>
      <c r="AE157" s="97"/>
      <c r="AF157" s="97"/>
      <c r="AG157" s="97"/>
      <c r="AH157" s="97"/>
      <c r="AI157" s="97"/>
      <c r="AJ157" s="97"/>
      <c r="AK157" s="97"/>
      <c r="AL157" s="97"/>
      <c r="AM157" s="97"/>
      <c r="AN157" s="97"/>
      <c r="AO157" s="97"/>
      <c r="AP157" s="97"/>
      <c r="AQ157" s="97"/>
      <c r="AR157" s="97"/>
      <c r="AS157" s="97"/>
      <c r="AT157" s="97"/>
      <c r="AU157" s="97"/>
      <c r="AV157" s="97"/>
      <c r="AW157" s="97"/>
      <c r="AX157" s="97"/>
      <c r="AY157" s="97"/>
      <c r="AZ157" s="97"/>
      <c r="BA157" s="97"/>
      <c r="BB157" s="97"/>
      <c r="BC157" s="97"/>
      <c r="BD157" s="97"/>
      <c r="BE157" s="97"/>
      <c r="BF157" s="97"/>
      <c r="BG157" s="97"/>
      <c r="BH157" s="97"/>
    </row>
    <row r="158" spans="1:60">
      <c r="A158" s="97"/>
      <c r="B158" s="97"/>
      <c r="C158" s="97"/>
      <c r="D158" s="97"/>
      <c r="E158" s="97"/>
      <c r="F158" s="97"/>
      <c r="G158" s="97"/>
      <c r="H158" s="97"/>
      <c r="I158" s="97"/>
      <c r="J158" s="97"/>
      <c r="K158" s="97"/>
      <c r="L158" s="97"/>
      <c r="M158" s="97"/>
      <c r="N158" s="97"/>
      <c r="O158" s="97"/>
      <c r="P158" s="97"/>
      <c r="Q158" s="97"/>
      <c r="R158" s="97"/>
      <c r="S158" s="97"/>
      <c r="T158" s="97"/>
      <c r="U158" s="97"/>
      <c r="V158" s="97"/>
      <c r="W158" s="97"/>
      <c r="X158" s="97"/>
      <c r="Y158" s="97"/>
      <c r="Z158" s="97"/>
      <c r="AA158" s="97"/>
      <c r="AB158" s="97"/>
      <c r="AC158" s="97"/>
      <c r="AD158" s="97"/>
      <c r="AE158" s="97"/>
      <c r="AF158" s="97"/>
      <c r="AG158" s="97"/>
      <c r="AH158" s="97"/>
      <c r="AI158" s="97"/>
      <c r="AJ158" s="97"/>
      <c r="AK158" s="97"/>
      <c r="AL158" s="97"/>
      <c r="AM158" s="97"/>
      <c r="AN158" s="97"/>
      <c r="AO158" s="97"/>
      <c r="AP158" s="97"/>
      <c r="AQ158" s="97"/>
      <c r="AR158" s="97"/>
      <c r="AS158" s="97"/>
      <c r="AT158" s="97"/>
      <c r="AU158" s="97"/>
      <c r="AV158" s="97"/>
      <c r="AW158" s="97"/>
      <c r="AX158" s="97"/>
      <c r="AY158" s="97"/>
      <c r="AZ158" s="97"/>
      <c r="BA158" s="97"/>
      <c r="BB158" s="97"/>
      <c r="BC158" s="97"/>
      <c r="BD158" s="97"/>
      <c r="BE158" s="97"/>
      <c r="BF158" s="97"/>
      <c r="BG158" s="97"/>
      <c r="BH158" s="97"/>
    </row>
    <row r="159" spans="1:60">
      <c r="A159" s="97"/>
      <c r="B159" s="97"/>
      <c r="C159" s="97"/>
      <c r="D159" s="97"/>
      <c r="E159" s="97"/>
      <c r="F159" s="97"/>
      <c r="G159" s="97"/>
      <c r="H159" s="97"/>
      <c r="I159" s="97"/>
      <c r="J159" s="97"/>
      <c r="K159" s="97"/>
      <c r="L159" s="97"/>
      <c r="M159" s="97"/>
      <c r="N159" s="97"/>
      <c r="O159" s="97"/>
      <c r="P159" s="97"/>
      <c r="Q159" s="97"/>
      <c r="R159" s="97"/>
      <c r="S159" s="97"/>
      <c r="T159" s="97"/>
      <c r="U159" s="97"/>
      <c r="V159" s="97"/>
      <c r="W159" s="97"/>
      <c r="X159" s="97"/>
      <c r="Y159" s="97"/>
      <c r="Z159" s="97"/>
      <c r="AA159" s="97"/>
      <c r="AB159" s="97"/>
      <c r="AC159" s="97"/>
      <c r="AD159" s="97"/>
      <c r="AE159" s="97"/>
      <c r="AF159" s="97"/>
      <c r="AG159" s="97"/>
      <c r="AH159" s="97"/>
      <c r="AI159" s="97"/>
      <c r="AJ159" s="97"/>
      <c r="AK159" s="97"/>
      <c r="AL159" s="97"/>
      <c r="AM159" s="97"/>
      <c r="AN159" s="97"/>
      <c r="AO159" s="97"/>
      <c r="AP159" s="97"/>
      <c r="AQ159" s="97"/>
      <c r="AR159" s="97"/>
      <c r="AS159" s="97"/>
      <c r="AT159" s="97"/>
      <c r="AU159" s="97"/>
      <c r="AV159" s="97"/>
      <c r="AW159" s="97"/>
      <c r="AX159" s="97"/>
      <c r="AY159" s="97"/>
      <c r="AZ159" s="97"/>
      <c r="BA159" s="97"/>
      <c r="BB159" s="97"/>
      <c r="BC159" s="97"/>
      <c r="BD159" s="97"/>
      <c r="BE159" s="97"/>
      <c r="BF159" s="97"/>
      <c r="BG159" s="97"/>
      <c r="BH159" s="97"/>
    </row>
    <row r="160" spans="1:60">
      <c r="A160" s="97"/>
      <c r="B160" s="97"/>
      <c r="C160" s="97"/>
      <c r="D160" s="97"/>
      <c r="E160" s="97"/>
      <c r="F160" s="97"/>
      <c r="G160" s="97"/>
      <c r="H160" s="97"/>
      <c r="I160" s="97"/>
      <c r="J160" s="97"/>
      <c r="K160" s="97"/>
      <c r="L160" s="97"/>
      <c r="M160" s="97"/>
      <c r="N160" s="97"/>
      <c r="O160" s="97"/>
      <c r="P160" s="97"/>
      <c r="Q160" s="97"/>
      <c r="R160" s="97"/>
      <c r="S160" s="97"/>
      <c r="T160" s="97"/>
      <c r="U160" s="97"/>
      <c r="V160" s="97"/>
      <c r="W160" s="97"/>
      <c r="X160" s="97"/>
      <c r="Y160" s="97"/>
      <c r="Z160" s="97"/>
      <c r="AA160" s="97"/>
      <c r="AB160" s="97"/>
      <c r="AC160" s="97"/>
      <c r="AD160" s="97"/>
      <c r="AE160" s="97"/>
      <c r="AF160" s="97"/>
      <c r="AG160" s="97"/>
      <c r="AH160" s="97"/>
      <c r="AI160" s="97"/>
      <c r="AJ160" s="97"/>
      <c r="AK160" s="97"/>
      <c r="AL160" s="97"/>
      <c r="AM160" s="97"/>
      <c r="AN160" s="97"/>
      <c r="AO160" s="97"/>
      <c r="AP160" s="97"/>
      <c r="AQ160" s="97"/>
      <c r="AR160" s="97"/>
      <c r="AS160" s="97"/>
      <c r="AT160" s="97"/>
      <c r="AU160" s="97"/>
      <c r="AV160" s="97"/>
      <c r="AW160" s="97"/>
      <c r="AX160" s="97"/>
      <c r="AY160" s="97"/>
      <c r="AZ160" s="97"/>
      <c r="BA160" s="97"/>
      <c r="BB160" s="97"/>
      <c r="BC160" s="97"/>
      <c r="BD160" s="97"/>
      <c r="BE160" s="97"/>
      <c r="BF160" s="97"/>
      <c r="BG160" s="97"/>
      <c r="BH160" s="97"/>
    </row>
    <row r="161" spans="1:60">
      <c r="A161" s="97"/>
      <c r="B161" s="97"/>
      <c r="C161" s="97"/>
      <c r="D161" s="97"/>
      <c r="E161" s="97"/>
      <c r="F161" s="97"/>
      <c r="G161" s="97"/>
      <c r="H161" s="97"/>
      <c r="I161" s="97"/>
      <c r="J161" s="97"/>
      <c r="K161" s="97"/>
      <c r="L161" s="97"/>
      <c r="M161" s="97"/>
      <c r="N161" s="97"/>
      <c r="O161" s="97"/>
      <c r="P161" s="97"/>
      <c r="Q161" s="97"/>
      <c r="R161" s="97"/>
      <c r="S161" s="97"/>
      <c r="T161" s="97"/>
      <c r="U161" s="97"/>
      <c r="V161" s="97"/>
      <c r="W161" s="97"/>
      <c r="X161" s="97"/>
      <c r="Y161" s="97"/>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row>
    <row r="162" spans="1:60">
      <c r="A162" s="97"/>
      <c r="B162" s="97"/>
      <c r="C162" s="97"/>
      <c r="D162" s="97"/>
      <c r="E162" s="97"/>
      <c r="F162" s="97"/>
      <c r="G162" s="97"/>
      <c r="H162" s="97"/>
      <c r="I162" s="97"/>
      <c r="J162" s="97"/>
      <c r="K162" s="97"/>
      <c r="L162" s="97"/>
      <c r="M162" s="97"/>
      <c r="N162" s="97"/>
      <c r="O162" s="97"/>
      <c r="P162" s="97"/>
      <c r="Q162" s="97"/>
      <c r="R162" s="97"/>
      <c r="S162" s="97"/>
      <c r="T162" s="97"/>
      <c r="U162" s="97"/>
      <c r="V162" s="97"/>
      <c r="W162" s="97"/>
      <c r="X162" s="97"/>
      <c r="Y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row>
    <row r="163" spans="1:60">
      <c r="A163" s="97"/>
      <c r="B163" s="97"/>
      <c r="C163" s="97"/>
      <c r="D163" s="97"/>
      <c r="E163" s="97"/>
      <c r="F163" s="97"/>
      <c r="G163" s="97"/>
      <c r="H163" s="97"/>
      <c r="I163" s="97"/>
      <c r="J163" s="97"/>
      <c r="K163" s="97"/>
      <c r="L163" s="97"/>
      <c r="M163" s="97"/>
      <c r="N163" s="97"/>
      <c r="O163" s="97"/>
      <c r="P163" s="97"/>
      <c r="Q163" s="97"/>
      <c r="R163" s="97"/>
      <c r="S163" s="97"/>
      <c r="T163" s="97"/>
      <c r="U163" s="97"/>
      <c r="V163" s="97"/>
      <c r="W163" s="97"/>
      <c r="X163" s="97"/>
      <c r="Y163" s="97"/>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row>
    <row r="164" spans="1:60">
      <c r="A164" s="97"/>
      <c r="B164" s="97"/>
      <c r="C164" s="97"/>
      <c r="D164" s="97"/>
      <c r="E164" s="97"/>
      <c r="F164" s="97"/>
      <c r="G164" s="97"/>
      <c r="H164" s="97"/>
      <c r="I164" s="97"/>
      <c r="J164" s="97"/>
      <c r="K164" s="97"/>
      <c r="L164" s="97"/>
      <c r="M164" s="97"/>
      <c r="N164" s="97"/>
      <c r="O164" s="97"/>
      <c r="P164" s="97"/>
      <c r="Q164" s="97"/>
      <c r="R164" s="97"/>
      <c r="S164" s="97"/>
      <c r="T164" s="97"/>
      <c r="U164" s="97"/>
      <c r="V164" s="97"/>
      <c r="W164" s="97"/>
      <c r="X164" s="97"/>
      <c r="Y164" s="97"/>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row>
    <row r="165" spans="1:60">
      <c r="A165" s="97"/>
      <c r="B165" s="97"/>
      <c r="C165" s="97"/>
      <c r="D165" s="97"/>
      <c r="E165" s="97"/>
      <c r="F165" s="97"/>
      <c r="G165" s="97"/>
      <c r="H165" s="97"/>
      <c r="I165" s="97"/>
      <c r="J165" s="97"/>
      <c r="K165" s="97"/>
      <c r="L165" s="97"/>
      <c r="M165" s="97"/>
      <c r="N165" s="97"/>
      <c r="O165" s="97"/>
      <c r="P165" s="97"/>
      <c r="Q165" s="97"/>
      <c r="R165" s="97"/>
      <c r="S165" s="97"/>
      <c r="T165" s="97"/>
      <c r="U165" s="97"/>
      <c r="V165" s="97"/>
      <c r="W165" s="97"/>
      <c r="X165" s="97"/>
      <c r="Y165" s="97"/>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row>
    <row r="166" spans="1:60">
      <c r="A166" s="97"/>
      <c r="B166" s="97"/>
      <c r="C166" s="97"/>
      <c r="D166" s="97"/>
      <c r="E166" s="97"/>
      <c r="F166" s="97"/>
      <c r="G166" s="97"/>
      <c r="H166" s="97"/>
      <c r="I166" s="97"/>
      <c r="J166" s="97"/>
      <c r="K166" s="97"/>
      <c r="L166" s="97"/>
      <c r="M166" s="97"/>
      <c r="N166" s="97"/>
      <c r="O166" s="97"/>
      <c r="P166" s="97"/>
      <c r="Q166" s="97"/>
      <c r="R166" s="97"/>
      <c r="S166" s="97"/>
      <c r="T166" s="97"/>
      <c r="U166" s="97"/>
      <c r="V166" s="97"/>
      <c r="W166" s="97"/>
      <c r="X166" s="97"/>
      <c r="Y166" s="97"/>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row>
    <row r="167" spans="1:60">
      <c r="A167" s="97"/>
      <c r="B167" s="97"/>
      <c r="C167" s="97"/>
      <c r="D167" s="97"/>
      <c r="E167" s="97"/>
      <c r="F167" s="97"/>
      <c r="G167" s="97"/>
      <c r="H167" s="97"/>
      <c r="I167" s="97"/>
      <c r="J167" s="97"/>
      <c r="K167" s="97"/>
      <c r="L167" s="97"/>
      <c r="M167" s="97"/>
      <c r="N167" s="97"/>
      <c r="O167" s="97"/>
      <c r="P167" s="97"/>
      <c r="Q167" s="97"/>
      <c r="R167" s="97"/>
      <c r="S167" s="97"/>
      <c r="T167" s="97"/>
      <c r="U167" s="97"/>
      <c r="V167" s="97"/>
      <c r="W167" s="97"/>
      <c r="X167" s="97"/>
      <c r="Y167" s="97"/>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row>
    <row r="168" spans="1:60">
      <c r="A168" s="97"/>
      <c r="B168" s="97"/>
      <c r="C168" s="97"/>
      <c r="D168" s="97"/>
      <c r="E168" s="97"/>
      <c r="F168" s="97"/>
      <c r="G168" s="97"/>
      <c r="H168" s="97"/>
      <c r="I168" s="97"/>
      <c r="J168" s="97"/>
      <c r="K168" s="97"/>
      <c r="L168" s="97"/>
      <c r="M168" s="97"/>
      <c r="N168" s="97"/>
      <c r="O168" s="97"/>
      <c r="P168" s="97"/>
      <c r="Q168" s="97"/>
      <c r="R168" s="97"/>
      <c r="S168" s="97"/>
      <c r="T168" s="97"/>
      <c r="U168" s="97"/>
      <c r="V168" s="97"/>
      <c r="W168" s="97"/>
      <c r="X168" s="97"/>
      <c r="Y168" s="97"/>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row>
    <row r="169" spans="1:60">
      <c r="A169" s="97"/>
      <c r="B169" s="97"/>
      <c r="C169" s="97"/>
      <c r="D169" s="97"/>
      <c r="E169" s="97"/>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row>
    <row r="170" spans="1:60">
      <c r="A170" s="97"/>
      <c r="B170" s="97"/>
      <c r="C170" s="97"/>
      <c r="D170" s="97"/>
      <c r="E170" s="97"/>
      <c r="F170" s="97"/>
      <c r="G170" s="97"/>
      <c r="H170" s="97"/>
      <c r="I170" s="97"/>
      <c r="J170" s="97"/>
      <c r="K170" s="97"/>
      <c r="L170" s="97"/>
      <c r="M170" s="97"/>
      <c r="N170" s="97"/>
      <c r="O170" s="97"/>
      <c r="P170" s="97"/>
      <c r="Q170" s="97"/>
      <c r="R170" s="97"/>
      <c r="S170" s="97"/>
      <c r="T170" s="97"/>
      <c r="U170" s="97"/>
      <c r="V170" s="97"/>
      <c r="W170" s="97"/>
      <c r="X170" s="97"/>
      <c r="Y170" s="97"/>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row>
    <row r="171" spans="1:60">
      <c r="A171" s="97"/>
      <c r="B171" s="97"/>
      <c r="C171" s="97"/>
      <c r="D171" s="97"/>
      <c r="E171" s="97"/>
      <c r="F171" s="97"/>
      <c r="G171" s="97"/>
      <c r="H171" s="97"/>
      <c r="I171" s="97"/>
      <c r="J171" s="97"/>
      <c r="K171" s="97"/>
      <c r="L171" s="97"/>
      <c r="M171" s="97"/>
      <c r="N171" s="97"/>
      <c r="O171" s="97"/>
      <c r="P171" s="97"/>
      <c r="Q171" s="97"/>
      <c r="R171" s="97"/>
      <c r="S171" s="97"/>
      <c r="T171" s="97"/>
      <c r="U171" s="97"/>
      <c r="V171" s="97"/>
      <c r="W171" s="97"/>
      <c r="X171" s="97"/>
      <c r="Y171" s="97"/>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row>
    <row r="172" spans="1:60">
      <c r="A172" s="97"/>
      <c r="B172" s="97"/>
      <c r="C172" s="97"/>
      <c r="D172" s="97"/>
      <c r="E172" s="97"/>
      <c r="F172" s="97"/>
      <c r="G172" s="97"/>
      <c r="H172" s="97"/>
      <c r="I172" s="97"/>
      <c r="J172" s="97"/>
      <c r="K172" s="97"/>
      <c r="L172" s="97"/>
      <c r="M172" s="97"/>
      <c r="N172" s="97"/>
      <c r="O172" s="97"/>
      <c r="P172" s="97"/>
      <c r="Q172" s="97"/>
      <c r="R172" s="97"/>
      <c r="S172" s="97"/>
      <c r="T172" s="97"/>
      <c r="U172" s="97"/>
      <c r="V172" s="97"/>
      <c r="W172" s="97"/>
      <c r="X172" s="97"/>
      <c r="Y172" s="97"/>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row>
    <row r="173" spans="1:60">
      <c r="A173" s="97"/>
      <c r="B173" s="97"/>
      <c r="C173" s="97"/>
      <c r="D173" s="97"/>
      <c r="E173" s="97"/>
      <c r="F173" s="97"/>
      <c r="G173" s="97"/>
      <c r="H173" s="97"/>
      <c r="I173" s="97"/>
      <c r="J173" s="97"/>
      <c r="K173" s="97"/>
      <c r="L173" s="97"/>
      <c r="M173" s="97"/>
      <c r="N173" s="97"/>
      <c r="O173" s="97"/>
      <c r="P173" s="97"/>
      <c r="Q173" s="97"/>
      <c r="R173" s="97"/>
      <c r="S173" s="97"/>
      <c r="T173" s="97"/>
      <c r="U173" s="97"/>
      <c r="V173" s="97"/>
      <c r="W173" s="97"/>
      <c r="X173" s="97"/>
      <c r="Y173" s="97"/>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row>
    <row r="174" spans="1:60">
      <c r="A174" s="97"/>
      <c r="B174" s="97"/>
      <c r="C174" s="97"/>
      <c r="D174" s="97"/>
      <c r="E174" s="97"/>
      <c r="F174" s="97"/>
      <c r="G174" s="97"/>
      <c r="H174" s="97"/>
      <c r="I174" s="97"/>
      <c r="J174" s="97"/>
      <c r="K174" s="97"/>
      <c r="L174" s="97"/>
      <c r="M174" s="97"/>
      <c r="N174" s="97"/>
      <c r="O174" s="97"/>
      <c r="P174" s="97"/>
      <c r="Q174" s="97"/>
      <c r="R174" s="97"/>
      <c r="S174" s="97"/>
      <c r="T174" s="97"/>
      <c r="U174" s="97"/>
      <c r="V174" s="97"/>
      <c r="W174" s="97"/>
      <c r="X174" s="97"/>
      <c r="Y174" s="97"/>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row>
    <row r="175" spans="1:60">
      <c r="A175" s="97"/>
      <c r="B175" s="97"/>
      <c r="C175" s="97"/>
      <c r="D175" s="97"/>
      <c r="E175" s="97"/>
      <c r="F175" s="97"/>
      <c r="G175" s="97"/>
      <c r="H175" s="97"/>
      <c r="I175" s="97"/>
      <c r="J175" s="97"/>
      <c r="K175" s="97"/>
      <c r="L175" s="97"/>
      <c r="M175" s="97"/>
      <c r="N175" s="97"/>
      <c r="O175" s="97"/>
      <c r="P175" s="97"/>
      <c r="Q175" s="97"/>
      <c r="R175" s="97"/>
      <c r="S175" s="97"/>
      <c r="T175" s="97"/>
      <c r="U175" s="97"/>
      <c r="V175" s="97"/>
      <c r="W175" s="97"/>
      <c r="X175" s="97"/>
      <c r="Y175" s="97"/>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row>
    <row r="176" spans="1:60">
      <c r="A176" s="97"/>
      <c r="B176" s="97"/>
      <c r="C176" s="97"/>
      <c r="D176" s="97"/>
      <c r="E176" s="97"/>
      <c r="F176" s="97"/>
      <c r="G176" s="97"/>
      <c r="H176" s="97"/>
      <c r="I176" s="97"/>
      <c r="J176" s="97"/>
      <c r="K176" s="97"/>
      <c r="L176" s="97"/>
      <c r="M176" s="97"/>
      <c r="N176" s="97"/>
      <c r="O176" s="97"/>
      <c r="P176" s="97"/>
      <c r="Q176" s="97"/>
      <c r="R176" s="97"/>
      <c r="S176" s="97"/>
      <c r="T176" s="97"/>
      <c r="U176" s="97"/>
      <c r="V176" s="97"/>
      <c r="W176" s="97"/>
      <c r="X176" s="97"/>
      <c r="Y176" s="97"/>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row>
    <row r="177" spans="1:60">
      <c r="A177" s="97"/>
      <c r="B177" s="97"/>
      <c r="C177" s="97"/>
      <c r="D177" s="97"/>
      <c r="E177" s="97"/>
      <c r="F177" s="97"/>
      <c r="G177" s="97"/>
      <c r="H177" s="97"/>
      <c r="I177" s="97"/>
      <c r="J177" s="97"/>
      <c r="K177" s="97"/>
      <c r="L177" s="97"/>
      <c r="M177" s="97"/>
      <c r="N177" s="97"/>
      <c r="O177" s="97"/>
      <c r="P177" s="97"/>
      <c r="Q177" s="97"/>
      <c r="R177" s="97"/>
      <c r="S177" s="97"/>
      <c r="T177" s="97"/>
      <c r="U177" s="97"/>
      <c r="V177" s="97"/>
      <c r="W177" s="97"/>
      <c r="X177" s="97"/>
      <c r="Y177" s="97"/>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row>
    <row r="178" spans="1:60">
      <c r="A178" s="97"/>
      <c r="B178" s="97"/>
      <c r="C178" s="97"/>
      <c r="D178" s="97"/>
      <c r="E178" s="97"/>
      <c r="F178" s="97"/>
      <c r="G178" s="97"/>
      <c r="H178" s="97"/>
      <c r="I178" s="97"/>
      <c r="J178" s="97"/>
      <c r="K178" s="97"/>
      <c r="L178" s="97"/>
      <c r="M178" s="97"/>
      <c r="N178" s="97"/>
      <c r="O178" s="97"/>
      <c r="P178" s="97"/>
      <c r="Q178" s="97"/>
      <c r="R178" s="97"/>
      <c r="S178" s="97"/>
      <c r="T178" s="97"/>
      <c r="U178" s="97"/>
      <c r="V178" s="97"/>
      <c r="W178" s="97"/>
      <c r="X178" s="97"/>
      <c r="Y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row>
    <row r="179" spans="1:60">
      <c r="A179" s="97"/>
      <c r="B179" s="97"/>
      <c r="C179" s="97"/>
      <c r="D179" s="97"/>
      <c r="E179" s="97"/>
      <c r="F179" s="97"/>
      <c r="G179" s="97"/>
      <c r="H179" s="97"/>
      <c r="I179" s="97"/>
      <c r="J179" s="97"/>
      <c r="K179" s="97"/>
      <c r="L179" s="97"/>
      <c r="M179" s="97"/>
      <c r="N179" s="97"/>
      <c r="O179" s="97"/>
      <c r="P179" s="97"/>
      <c r="Q179" s="97"/>
      <c r="R179" s="97"/>
      <c r="S179" s="97"/>
      <c r="T179" s="97"/>
      <c r="U179" s="97"/>
      <c r="V179" s="97"/>
      <c r="W179" s="97"/>
      <c r="X179" s="97"/>
      <c r="Y179" s="97"/>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row>
    <row r="180" spans="1:60">
      <c r="A180" s="97"/>
      <c r="B180" s="97"/>
      <c r="C180" s="97"/>
      <c r="D180" s="97"/>
      <c r="E180" s="97"/>
      <c r="F180" s="97"/>
      <c r="G180" s="97"/>
      <c r="H180" s="97"/>
      <c r="I180" s="97"/>
      <c r="J180" s="97"/>
      <c r="K180" s="97"/>
      <c r="L180" s="97"/>
      <c r="M180" s="97"/>
      <c r="N180" s="97"/>
      <c r="O180" s="97"/>
      <c r="P180" s="97"/>
      <c r="Q180" s="97"/>
      <c r="R180" s="97"/>
      <c r="S180" s="97"/>
      <c r="T180" s="97"/>
      <c r="U180" s="97"/>
      <c r="V180" s="97"/>
      <c r="W180" s="97"/>
      <c r="X180" s="97"/>
      <c r="Y180" s="97"/>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row>
    <row r="181" spans="1:60">
      <c r="A181" s="97"/>
      <c r="B181" s="97"/>
      <c r="C181" s="97"/>
      <c r="D181" s="97"/>
      <c r="E181" s="97"/>
      <c r="F181" s="97"/>
      <c r="G181" s="97"/>
      <c r="H181" s="97"/>
      <c r="I181" s="97"/>
      <c r="J181" s="97"/>
      <c r="K181" s="97"/>
      <c r="L181" s="97"/>
      <c r="M181" s="97"/>
      <c r="N181" s="97"/>
      <c r="O181" s="97"/>
      <c r="P181" s="97"/>
      <c r="Q181" s="97"/>
      <c r="R181" s="97"/>
      <c r="S181" s="97"/>
      <c r="T181" s="97"/>
      <c r="U181" s="97"/>
      <c r="V181" s="97"/>
      <c r="W181" s="97"/>
      <c r="X181" s="97"/>
      <c r="Y181" s="97"/>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row>
    <row r="182" spans="1:60">
      <c r="A182" s="97"/>
      <c r="B182" s="97"/>
      <c r="C182" s="97"/>
      <c r="D182" s="97"/>
      <c r="E182" s="97"/>
      <c r="F182" s="97"/>
      <c r="G182" s="97"/>
      <c r="H182" s="97"/>
      <c r="I182" s="97"/>
      <c r="J182" s="97"/>
      <c r="K182" s="97"/>
      <c r="L182" s="97"/>
      <c r="M182" s="97"/>
      <c r="N182" s="97"/>
      <c r="O182" s="97"/>
      <c r="P182" s="97"/>
      <c r="Q182" s="97"/>
      <c r="R182" s="97"/>
      <c r="S182" s="97"/>
      <c r="T182" s="97"/>
      <c r="U182" s="97"/>
      <c r="V182" s="97"/>
      <c r="W182" s="97"/>
      <c r="X182" s="97"/>
      <c r="Y182" s="97"/>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row>
    <row r="183" spans="1:60">
      <c r="A183" s="97"/>
      <c r="B183" s="97"/>
      <c r="C183" s="97"/>
      <c r="D183" s="97"/>
      <c r="E183" s="97"/>
      <c r="F183" s="97"/>
      <c r="G183" s="97"/>
      <c r="H183" s="97"/>
      <c r="I183" s="97"/>
      <c r="J183" s="97"/>
      <c r="K183" s="97"/>
      <c r="L183" s="97"/>
      <c r="M183" s="97"/>
      <c r="N183" s="97"/>
      <c r="O183" s="97"/>
      <c r="P183" s="97"/>
      <c r="Q183" s="97"/>
      <c r="R183" s="97"/>
      <c r="S183" s="97"/>
      <c r="T183" s="97"/>
      <c r="U183" s="97"/>
      <c r="V183" s="97"/>
      <c r="W183" s="97"/>
      <c r="X183" s="97"/>
      <c r="Y183" s="97"/>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row>
    <row r="184" spans="1:60">
      <c r="A184" s="97"/>
      <c r="B184" s="97"/>
      <c r="C184" s="97"/>
      <c r="D184" s="97"/>
      <c r="E184" s="97"/>
      <c r="F184" s="97"/>
      <c r="G184" s="97"/>
      <c r="H184" s="97"/>
      <c r="I184" s="97"/>
      <c r="J184" s="97"/>
      <c r="K184" s="97"/>
      <c r="L184" s="97"/>
      <c r="M184" s="97"/>
      <c r="N184" s="97"/>
      <c r="O184" s="97"/>
      <c r="P184" s="97"/>
      <c r="Q184" s="97"/>
      <c r="R184" s="97"/>
      <c r="S184" s="97"/>
      <c r="T184" s="97"/>
      <c r="U184" s="97"/>
      <c r="V184" s="97"/>
      <c r="W184" s="97"/>
      <c r="X184" s="97"/>
      <c r="Y184" s="97"/>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row>
    <row r="185" spans="1:60">
      <c r="A185" s="97"/>
      <c r="B185" s="97"/>
      <c r="C185" s="97"/>
      <c r="D185" s="97"/>
      <c r="E185" s="97"/>
      <c r="F185" s="97"/>
      <c r="G185" s="97"/>
      <c r="H185" s="97"/>
      <c r="I185" s="97"/>
      <c r="J185" s="97"/>
      <c r="K185" s="97"/>
      <c r="L185" s="97"/>
      <c r="M185" s="97"/>
      <c r="N185" s="97"/>
      <c r="O185" s="97"/>
      <c r="P185" s="97"/>
      <c r="Q185" s="97"/>
      <c r="R185" s="97"/>
      <c r="S185" s="97"/>
      <c r="T185" s="97"/>
      <c r="U185" s="97"/>
      <c r="V185" s="97"/>
      <c r="W185" s="97"/>
      <c r="X185" s="97"/>
      <c r="Y185" s="97"/>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row>
    <row r="186" spans="1:60">
      <c r="A186" s="97"/>
      <c r="B186" s="97"/>
      <c r="C186" s="97"/>
      <c r="D186" s="97"/>
      <c r="E186" s="97"/>
      <c r="F186" s="97"/>
      <c r="G186" s="97"/>
      <c r="H186" s="97"/>
      <c r="I186" s="97"/>
      <c r="J186" s="97"/>
      <c r="K186" s="97"/>
      <c r="L186" s="97"/>
      <c r="M186" s="97"/>
      <c r="N186" s="97"/>
      <c r="O186" s="97"/>
      <c r="P186" s="97"/>
      <c r="Q186" s="97"/>
      <c r="R186" s="97"/>
      <c r="S186" s="97"/>
      <c r="T186" s="97"/>
      <c r="U186" s="97"/>
      <c r="V186" s="97"/>
      <c r="W186" s="97"/>
      <c r="X186" s="97"/>
      <c r="Y186" s="97"/>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row>
    <row r="187" spans="1:60">
      <c r="A187" s="97"/>
      <c r="B187" s="97"/>
      <c r="C187" s="97"/>
      <c r="D187" s="97"/>
      <c r="E187" s="97"/>
      <c r="F187" s="97"/>
      <c r="G187" s="97"/>
      <c r="H187" s="97"/>
      <c r="I187" s="97"/>
      <c r="J187" s="97"/>
      <c r="K187" s="97"/>
      <c r="L187" s="97"/>
      <c r="M187" s="97"/>
      <c r="N187" s="97"/>
      <c r="O187" s="97"/>
      <c r="P187" s="97"/>
      <c r="Q187" s="97"/>
      <c r="R187" s="97"/>
      <c r="S187" s="97"/>
      <c r="T187" s="97"/>
      <c r="U187" s="97"/>
      <c r="V187" s="97"/>
      <c r="W187" s="97"/>
      <c r="X187" s="97"/>
      <c r="Y187" s="97"/>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row>
    <row r="188" spans="1:60">
      <c r="A188" s="97"/>
      <c r="B188" s="97"/>
      <c r="C188" s="97"/>
      <c r="D188" s="97"/>
      <c r="E188" s="97"/>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row>
    <row r="189" spans="1:60">
      <c r="A189" s="97"/>
      <c r="B189" s="97"/>
      <c r="C189" s="97"/>
      <c r="D189" s="97"/>
      <c r="E189" s="97"/>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row>
    <row r="190" spans="1:60">
      <c r="A190" s="97"/>
      <c r="B190" s="97"/>
      <c r="C190" s="97"/>
      <c r="D190" s="97"/>
      <c r="E190" s="97"/>
      <c r="F190" s="97"/>
      <c r="G190" s="97"/>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row>
    <row r="191" spans="1:60">
      <c r="A191" s="97"/>
      <c r="J191" s="97"/>
      <c r="K191" s="97"/>
      <c r="L191" s="97"/>
      <c r="M191" s="97"/>
      <c r="N191" s="97"/>
      <c r="O191" s="97"/>
      <c r="P191" s="97"/>
      <c r="Q191" s="97"/>
      <c r="R191" s="97"/>
      <c r="S191" s="97"/>
      <c r="T191" s="97"/>
      <c r="U191" s="97"/>
      <c r="V191" s="97"/>
      <c r="W191" s="97"/>
      <c r="X191" s="97"/>
      <c r="Y191" s="97"/>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row>
    <row r="192" spans="1:60">
      <c r="A192" s="97"/>
      <c r="J192" s="97"/>
      <c r="K192" s="97"/>
      <c r="L192" s="97"/>
      <c r="M192" s="97"/>
      <c r="N192" s="97"/>
      <c r="O192" s="97"/>
      <c r="P192" s="97"/>
      <c r="Q192" s="97"/>
      <c r="R192" s="97"/>
      <c r="S192" s="97"/>
      <c r="T192" s="97"/>
      <c r="U192" s="97"/>
      <c r="V192" s="97"/>
      <c r="W192" s="97"/>
      <c r="X192" s="97"/>
      <c r="Y192" s="97"/>
      <c r="Z192" s="97"/>
      <c r="AA192" s="97"/>
      <c r="AB192" s="97"/>
      <c r="AC192" s="97"/>
      <c r="AD192" s="97"/>
      <c r="AE192" s="97"/>
      <c r="AF192" s="97"/>
      <c r="AG192" s="97"/>
      <c r="AH192" s="97"/>
      <c r="AI192" s="97"/>
      <c r="AJ192" s="97"/>
      <c r="AK192" s="97"/>
      <c r="AL192" s="97"/>
      <c r="AM192" s="97"/>
      <c r="AN192" s="97"/>
      <c r="AO192" s="97"/>
      <c r="AP192" s="97"/>
      <c r="AQ192" s="97"/>
      <c r="AR192" s="97"/>
      <c r="AS192" s="97"/>
      <c r="AT192" s="97"/>
      <c r="AU192" s="97"/>
      <c r="AV192" s="97"/>
      <c r="AW192" s="97"/>
      <c r="AX192" s="97"/>
      <c r="AY192" s="97"/>
      <c r="AZ192" s="97"/>
      <c r="BA192" s="97"/>
      <c r="BB192" s="97"/>
      <c r="BC192" s="97"/>
      <c r="BD192" s="97"/>
      <c r="BE192" s="97"/>
      <c r="BF192" s="97"/>
      <c r="BG192" s="97"/>
      <c r="BH192" s="97"/>
    </row>
    <row r="193" spans="1:60">
      <c r="A193" s="97"/>
      <c r="J193" s="97"/>
      <c r="K193" s="97"/>
      <c r="L193" s="97"/>
      <c r="M193" s="97"/>
      <c r="N193" s="97"/>
      <c r="O193" s="97"/>
      <c r="P193" s="97"/>
      <c r="Q193" s="97"/>
      <c r="R193" s="97"/>
      <c r="S193" s="97"/>
      <c r="T193" s="97"/>
      <c r="U193" s="97"/>
      <c r="V193" s="97"/>
      <c r="W193" s="97"/>
      <c r="X193" s="97"/>
      <c r="Y193" s="97"/>
      <c r="Z193" s="97"/>
      <c r="AA193" s="97"/>
      <c r="AB193" s="97"/>
      <c r="AC193" s="97"/>
      <c r="AD193" s="97"/>
      <c r="AE193" s="97"/>
      <c r="AF193" s="97"/>
      <c r="AG193" s="97"/>
      <c r="AH193" s="97"/>
      <c r="AI193" s="97"/>
      <c r="AJ193" s="97"/>
      <c r="AK193" s="97"/>
      <c r="AL193" s="97"/>
      <c r="AM193" s="97"/>
      <c r="AN193" s="97"/>
      <c r="AO193" s="97"/>
      <c r="AP193" s="97"/>
      <c r="AQ193" s="97"/>
      <c r="AR193" s="97"/>
      <c r="AS193" s="97"/>
      <c r="AT193" s="97"/>
      <c r="AU193" s="97"/>
      <c r="AV193" s="97"/>
      <c r="AW193" s="97"/>
      <c r="AX193" s="97"/>
      <c r="AY193" s="97"/>
      <c r="AZ193" s="97"/>
      <c r="BA193" s="97"/>
      <c r="BB193" s="97"/>
      <c r="BC193" s="97"/>
      <c r="BD193" s="97"/>
      <c r="BE193" s="97"/>
      <c r="BF193" s="97"/>
      <c r="BG193" s="97"/>
      <c r="BH193" s="97"/>
    </row>
    <row r="194" spans="1:60">
      <c r="A194" s="97"/>
      <c r="J194" s="97"/>
      <c r="K194" s="97"/>
      <c r="L194" s="97"/>
      <c r="M194" s="97"/>
      <c r="N194" s="97"/>
      <c r="O194" s="97"/>
      <c r="P194" s="97"/>
      <c r="Q194" s="97"/>
      <c r="R194" s="97"/>
      <c r="S194" s="97"/>
      <c r="T194" s="97"/>
      <c r="U194" s="97"/>
      <c r="V194" s="97"/>
      <c r="W194" s="97"/>
      <c r="X194" s="97"/>
      <c r="Y194" s="97"/>
      <c r="Z194" s="97"/>
      <c r="AA194" s="97"/>
      <c r="AB194" s="97"/>
      <c r="AC194" s="97"/>
      <c r="AD194" s="97"/>
      <c r="AE194" s="97"/>
      <c r="AF194" s="97"/>
      <c r="AG194" s="97"/>
      <c r="AH194" s="97"/>
      <c r="AI194" s="97"/>
      <c r="AJ194" s="97"/>
      <c r="AK194" s="97"/>
      <c r="AL194" s="97"/>
      <c r="AM194" s="97"/>
      <c r="AN194" s="97"/>
      <c r="AO194" s="97"/>
      <c r="AP194" s="97"/>
      <c r="AQ194" s="97"/>
      <c r="AR194" s="97"/>
      <c r="AS194" s="97"/>
      <c r="AT194" s="97"/>
      <c r="AU194" s="97"/>
      <c r="AV194" s="97"/>
      <c r="AW194" s="97"/>
      <c r="AX194" s="97"/>
      <c r="AY194" s="97"/>
      <c r="AZ194" s="97"/>
      <c r="BA194" s="97"/>
      <c r="BB194" s="97"/>
      <c r="BC194" s="97"/>
      <c r="BD194" s="97"/>
      <c r="BE194" s="97"/>
      <c r="BF194" s="97"/>
      <c r="BG194" s="97"/>
      <c r="BH194" s="97"/>
    </row>
    <row r="195" spans="1:60">
      <c r="A195" s="97"/>
      <c r="J195" s="97"/>
      <c r="K195" s="97"/>
      <c r="L195" s="97"/>
      <c r="M195" s="97"/>
      <c r="N195" s="97"/>
      <c r="O195" s="97"/>
      <c r="P195" s="97"/>
      <c r="Q195" s="97"/>
      <c r="R195" s="97"/>
      <c r="S195" s="97"/>
      <c r="T195" s="97"/>
      <c r="U195" s="97"/>
      <c r="V195" s="97"/>
      <c r="W195" s="97"/>
      <c r="X195" s="97"/>
      <c r="Y195" s="97"/>
      <c r="Z195" s="97"/>
      <c r="AA195" s="97"/>
      <c r="AB195" s="97"/>
      <c r="AC195" s="97"/>
      <c r="AD195" s="97"/>
      <c r="AE195" s="97"/>
      <c r="AF195" s="97"/>
      <c r="AG195" s="97"/>
      <c r="AH195" s="97"/>
      <c r="AI195" s="97"/>
      <c r="AJ195" s="97"/>
      <c r="AK195" s="97"/>
      <c r="AL195" s="97"/>
      <c r="AM195" s="97"/>
      <c r="AN195" s="97"/>
      <c r="AO195" s="97"/>
      <c r="AP195" s="97"/>
      <c r="AQ195" s="97"/>
      <c r="AR195" s="97"/>
      <c r="AS195" s="97"/>
      <c r="AT195" s="97"/>
      <c r="AU195" s="97"/>
      <c r="AV195" s="97"/>
      <c r="AW195" s="97"/>
      <c r="AX195" s="97"/>
      <c r="AY195" s="97"/>
      <c r="AZ195" s="97"/>
      <c r="BA195" s="97"/>
      <c r="BB195" s="97"/>
      <c r="BC195" s="97"/>
      <c r="BD195" s="97"/>
      <c r="BE195" s="97"/>
      <c r="BF195" s="97"/>
      <c r="BG195" s="97"/>
      <c r="BH195" s="97"/>
    </row>
    <row r="196" spans="1:60">
      <c r="A196" s="97"/>
      <c r="J196" s="97"/>
      <c r="K196" s="97"/>
      <c r="L196" s="97"/>
      <c r="M196" s="97"/>
      <c r="N196" s="97"/>
      <c r="O196" s="97"/>
      <c r="P196" s="97"/>
      <c r="Q196" s="97"/>
      <c r="R196" s="97"/>
      <c r="S196" s="97"/>
      <c r="T196" s="97"/>
      <c r="U196" s="97"/>
      <c r="V196" s="97"/>
      <c r="W196" s="97"/>
      <c r="X196" s="97"/>
      <c r="Y196" s="97"/>
      <c r="Z196" s="97"/>
      <c r="AA196" s="97"/>
      <c r="AB196" s="97"/>
      <c r="AC196" s="97"/>
      <c r="AD196" s="97"/>
      <c r="AE196" s="97"/>
      <c r="AF196" s="97"/>
      <c r="AG196" s="97"/>
      <c r="AH196" s="97"/>
      <c r="AI196" s="97"/>
      <c r="AJ196" s="97"/>
      <c r="AK196" s="97"/>
      <c r="AL196" s="97"/>
      <c r="AM196" s="97"/>
      <c r="AN196" s="97"/>
      <c r="AO196" s="97"/>
      <c r="AP196" s="97"/>
      <c r="AQ196" s="97"/>
      <c r="AR196" s="97"/>
      <c r="AS196" s="97"/>
      <c r="AT196" s="97"/>
      <c r="AU196" s="97"/>
      <c r="AV196" s="97"/>
      <c r="AW196" s="97"/>
      <c r="AX196" s="97"/>
      <c r="AY196" s="97"/>
      <c r="AZ196" s="97"/>
      <c r="BA196" s="97"/>
      <c r="BB196" s="97"/>
      <c r="BC196" s="97"/>
      <c r="BD196" s="97"/>
      <c r="BE196" s="97"/>
      <c r="BF196" s="97"/>
      <c r="BG196" s="97"/>
      <c r="BH196" s="97"/>
    </row>
    <row r="197" spans="1:60">
      <c r="A197" s="97"/>
      <c r="J197" s="97"/>
      <c r="K197" s="97"/>
      <c r="L197" s="97"/>
      <c r="M197" s="97"/>
      <c r="N197" s="97"/>
      <c r="O197" s="97"/>
      <c r="P197" s="97"/>
      <c r="Q197" s="97"/>
      <c r="R197" s="97"/>
      <c r="S197" s="97"/>
      <c r="T197" s="97"/>
      <c r="U197" s="97"/>
      <c r="V197" s="97"/>
      <c r="W197" s="97"/>
      <c r="X197" s="97"/>
      <c r="Y197" s="97"/>
      <c r="Z197" s="97"/>
      <c r="AA197" s="97"/>
      <c r="AB197" s="97"/>
      <c r="AC197" s="97"/>
      <c r="AD197" s="97"/>
      <c r="AE197" s="97"/>
      <c r="AF197" s="97"/>
      <c r="AG197" s="97"/>
      <c r="AH197" s="97"/>
      <c r="AI197" s="97"/>
      <c r="AJ197" s="97"/>
      <c r="AK197" s="97"/>
      <c r="AL197" s="97"/>
      <c r="AM197" s="97"/>
      <c r="AN197" s="97"/>
      <c r="AO197" s="97"/>
      <c r="AP197" s="97"/>
      <c r="AQ197" s="97"/>
      <c r="AR197" s="97"/>
      <c r="AS197" s="97"/>
      <c r="AT197" s="97"/>
      <c r="AU197" s="97"/>
      <c r="AV197" s="97"/>
      <c r="AW197" s="97"/>
      <c r="AX197" s="97"/>
      <c r="AY197" s="97"/>
      <c r="AZ197" s="97"/>
      <c r="BA197" s="97"/>
      <c r="BB197" s="97"/>
      <c r="BC197" s="97"/>
      <c r="BD197" s="97"/>
      <c r="BE197" s="97"/>
      <c r="BF197" s="97"/>
      <c r="BG197" s="97"/>
      <c r="BH197" s="97"/>
    </row>
    <row r="198" spans="1:60">
      <c r="A198" s="97"/>
      <c r="J198" s="97"/>
      <c r="K198" s="97"/>
      <c r="L198" s="97"/>
      <c r="M198" s="97"/>
      <c r="N198" s="97"/>
      <c r="O198" s="97"/>
      <c r="P198" s="97"/>
      <c r="Q198" s="97"/>
      <c r="R198" s="97"/>
      <c r="S198" s="97"/>
      <c r="T198" s="97"/>
      <c r="U198" s="97"/>
      <c r="V198" s="97"/>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row>
    <row r="199" spans="1:60">
      <c r="A199" s="97"/>
      <c r="J199" s="97"/>
      <c r="K199" s="97"/>
      <c r="L199" s="97"/>
      <c r="M199" s="97"/>
      <c r="N199" s="97"/>
      <c r="O199" s="97"/>
      <c r="P199" s="97"/>
      <c r="Q199" s="97"/>
      <c r="R199" s="97"/>
      <c r="S199" s="97"/>
      <c r="T199" s="97"/>
      <c r="U199" s="97"/>
      <c r="V199" s="97"/>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row>
    <row r="200" spans="1:60">
      <c r="A200" s="97"/>
      <c r="J200" s="97"/>
      <c r="K200" s="97"/>
      <c r="L200" s="97"/>
      <c r="M200" s="97"/>
      <c r="N200" s="97"/>
      <c r="O200" s="97"/>
      <c r="P200" s="97"/>
      <c r="Q200" s="97"/>
      <c r="R200" s="97"/>
      <c r="S200" s="97"/>
      <c r="T200" s="97"/>
      <c r="U200" s="97"/>
      <c r="V200" s="97"/>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row>
    <row r="201" spans="1:60">
      <c r="A201" s="97"/>
      <c r="J201" s="97"/>
      <c r="K201" s="97"/>
      <c r="L201" s="97"/>
      <c r="M201" s="97"/>
      <c r="N201" s="97"/>
      <c r="O201" s="97"/>
      <c r="P201" s="97"/>
      <c r="Q201" s="97"/>
      <c r="R201" s="97"/>
      <c r="S201" s="97"/>
      <c r="T201" s="97"/>
      <c r="U201" s="97"/>
      <c r="V201" s="97"/>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row>
    <row r="202" spans="1:60">
      <c r="A202" s="97"/>
      <c r="J202" s="97"/>
      <c r="K202" s="97"/>
      <c r="L202" s="97"/>
      <c r="M202" s="97"/>
      <c r="N202" s="97"/>
      <c r="O202" s="97"/>
      <c r="P202" s="97"/>
      <c r="Q202" s="97"/>
      <c r="R202" s="97"/>
      <c r="S202" s="97"/>
      <c r="T202" s="97"/>
      <c r="U202" s="97"/>
      <c r="V202" s="97"/>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row>
    <row r="203" spans="1:60">
      <c r="A203" s="97"/>
      <c r="J203" s="97"/>
      <c r="K203" s="97"/>
      <c r="L203" s="97"/>
      <c r="M203" s="97"/>
      <c r="N203" s="97"/>
      <c r="O203" s="97"/>
      <c r="P203" s="97"/>
      <c r="Q203" s="97"/>
      <c r="R203" s="97"/>
      <c r="S203" s="97"/>
      <c r="T203" s="97"/>
      <c r="U203" s="97"/>
      <c r="V203" s="97"/>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row>
    <row r="204" spans="1:60">
      <c r="A204" s="97"/>
      <c r="J204" s="97"/>
      <c r="K204" s="97"/>
      <c r="L204" s="97"/>
      <c r="M204" s="97"/>
      <c r="N204" s="97"/>
      <c r="O204" s="97"/>
      <c r="P204" s="97"/>
      <c r="Q204" s="97"/>
      <c r="R204" s="97"/>
      <c r="S204" s="97"/>
      <c r="T204" s="97"/>
      <c r="U204" s="97"/>
      <c r="V204" s="97"/>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row>
    <row r="205" spans="1:60">
      <c r="A205" s="97"/>
      <c r="J205" s="97"/>
      <c r="K205" s="97"/>
      <c r="L205" s="97"/>
      <c r="M205" s="97"/>
      <c r="N205" s="97"/>
      <c r="O205" s="97"/>
      <c r="P205" s="97"/>
      <c r="Q205" s="97"/>
      <c r="R205" s="97"/>
      <c r="S205" s="97"/>
      <c r="T205" s="97"/>
      <c r="U205" s="97"/>
      <c r="V205" s="97"/>
      <c r="W205" s="97"/>
      <c r="X205" s="97"/>
      <c r="Y205" s="97"/>
      <c r="Z205" s="97"/>
      <c r="AA205" s="97"/>
      <c r="AB205" s="97"/>
      <c r="AC205" s="97"/>
      <c r="AD205" s="97"/>
      <c r="AE205" s="97"/>
      <c r="AF205" s="97"/>
      <c r="AG205" s="97"/>
      <c r="AH205" s="97"/>
      <c r="AI205" s="97"/>
      <c r="AJ205" s="97"/>
      <c r="AK205" s="97"/>
      <c r="AL205" s="97"/>
      <c r="AM205" s="97"/>
      <c r="AN205" s="97"/>
      <c r="AO205" s="97"/>
      <c r="AP205" s="97"/>
      <c r="AQ205" s="97"/>
      <c r="AR205" s="97"/>
      <c r="AS205" s="97"/>
      <c r="AT205" s="97"/>
      <c r="AU205" s="97"/>
      <c r="AV205" s="97"/>
      <c r="AW205" s="97"/>
      <c r="AX205" s="97"/>
      <c r="AY205" s="97"/>
      <c r="AZ205" s="97"/>
      <c r="BA205" s="97"/>
      <c r="BB205" s="97"/>
      <c r="BC205" s="97"/>
      <c r="BD205" s="97"/>
      <c r="BE205" s="97"/>
      <c r="BF205" s="97"/>
      <c r="BG205" s="97"/>
      <c r="BH205" s="97"/>
    </row>
    <row r="206" spans="1:60">
      <c r="A206" s="97"/>
      <c r="J206" s="97"/>
      <c r="K206" s="97"/>
      <c r="L206" s="97"/>
      <c r="M206" s="97"/>
      <c r="N206" s="97"/>
      <c r="O206" s="97"/>
      <c r="P206" s="97"/>
      <c r="Q206" s="97"/>
      <c r="R206" s="97"/>
      <c r="S206" s="97"/>
      <c r="T206" s="97"/>
      <c r="U206" s="97"/>
      <c r="V206" s="97"/>
      <c r="W206" s="97"/>
      <c r="X206" s="97"/>
      <c r="Y206" s="97"/>
      <c r="Z206" s="97"/>
      <c r="AA206" s="97"/>
      <c r="AB206" s="97"/>
      <c r="AC206" s="97"/>
      <c r="AD206" s="97"/>
      <c r="AE206" s="97"/>
      <c r="AF206" s="97"/>
      <c r="AG206" s="97"/>
      <c r="AH206" s="97"/>
      <c r="AI206" s="97"/>
      <c r="AJ206" s="97"/>
      <c r="AK206" s="97"/>
      <c r="AL206" s="97"/>
      <c r="AM206" s="97"/>
      <c r="AN206" s="97"/>
      <c r="AO206" s="97"/>
      <c r="AP206" s="97"/>
      <c r="AQ206" s="97"/>
      <c r="AR206" s="97"/>
      <c r="AS206" s="97"/>
      <c r="AT206" s="97"/>
      <c r="AU206" s="97"/>
      <c r="AV206" s="97"/>
      <c r="AW206" s="97"/>
      <c r="AX206" s="97"/>
      <c r="AY206" s="97"/>
      <c r="AZ206" s="97"/>
      <c r="BA206" s="97"/>
      <c r="BB206" s="97"/>
      <c r="BC206" s="97"/>
      <c r="BD206" s="97"/>
      <c r="BE206" s="97"/>
      <c r="BF206" s="97"/>
      <c r="BG206" s="97"/>
      <c r="BH206" s="97"/>
    </row>
    <row r="207" spans="1:60">
      <c r="A207" s="97"/>
      <c r="J207" s="97"/>
      <c r="K207" s="97"/>
      <c r="L207" s="97"/>
      <c r="M207" s="97"/>
      <c r="N207" s="97"/>
      <c r="O207" s="97"/>
      <c r="P207" s="97"/>
      <c r="Q207" s="97"/>
      <c r="R207" s="97"/>
      <c r="S207" s="97"/>
      <c r="T207" s="97"/>
      <c r="U207" s="97"/>
      <c r="V207" s="97"/>
      <c r="W207" s="97"/>
      <c r="X207" s="97"/>
      <c r="Y207" s="97"/>
      <c r="Z207" s="97"/>
      <c r="AA207" s="97"/>
      <c r="AB207" s="97"/>
      <c r="AC207" s="97"/>
      <c r="AD207" s="97"/>
      <c r="AE207" s="97"/>
      <c r="AF207" s="97"/>
      <c r="AG207" s="97"/>
      <c r="AH207" s="97"/>
      <c r="AI207" s="97"/>
      <c r="AJ207" s="97"/>
      <c r="AK207" s="97"/>
      <c r="AL207" s="97"/>
      <c r="AM207" s="97"/>
      <c r="AN207" s="97"/>
      <c r="AO207" s="97"/>
      <c r="AP207" s="97"/>
      <c r="AQ207" s="97"/>
      <c r="AR207" s="97"/>
      <c r="AS207" s="97"/>
      <c r="AT207" s="97"/>
      <c r="AU207" s="97"/>
      <c r="AV207" s="97"/>
      <c r="AW207" s="97"/>
      <c r="AX207" s="97"/>
      <c r="AY207" s="97"/>
      <c r="AZ207" s="97"/>
      <c r="BA207" s="97"/>
      <c r="BB207" s="97"/>
      <c r="BC207" s="97"/>
      <c r="BD207" s="97"/>
      <c r="BE207" s="97"/>
      <c r="BF207" s="97"/>
      <c r="BG207" s="97"/>
      <c r="BH207" s="97"/>
    </row>
    <row r="208" spans="1:60">
      <c r="A208" s="97"/>
      <c r="J208" s="97"/>
      <c r="K208" s="97"/>
      <c r="L208" s="97"/>
      <c r="M208" s="97"/>
      <c r="N208" s="97"/>
      <c r="O208" s="97"/>
      <c r="P208" s="97"/>
      <c r="Q208" s="97"/>
      <c r="R208" s="97"/>
      <c r="S208" s="97"/>
      <c r="T208" s="97"/>
      <c r="U208" s="97"/>
      <c r="V208" s="97"/>
      <c r="W208" s="97"/>
      <c r="X208" s="97"/>
      <c r="Y208" s="97"/>
      <c r="Z208" s="97"/>
      <c r="AA208" s="97"/>
      <c r="AB208" s="97"/>
      <c r="AC208" s="97"/>
      <c r="AD208" s="97"/>
      <c r="AE208" s="97"/>
      <c r="AF208" s="97"/>
      <c r="AG208" s="97"/>
      <c r="AH208" s="97"/>
      <c r="AI208" s="97"/>
      <c r="AJ208" s="97"/>
      <c r="AK208" s="97"/>
      <c r="AL208" s="97"/>
      <c r="AM208" s="97"/>
      <c r="AN208" s="97"/>
      <c r="AO208" s="97"/>
      <c r="AP208" s="97"/>
      <c r="AQ208" s="97"/>
      <c r="AR208" s="97"/>
      <c r="AS208" s="97"/>
      <c r="AT208" s="97"/>
      <c r="AU208" s="97"/>
      <c r="AV208" s="97"/>
      <c r="AW208" s="97"/>
      <c r="AX208" s="97"/>
      <c r="AY208" s="97"/>
      <c r="AZ208" s="97"/>
      <c r="BA208" s="97"/>
      <c r="BB208" s="97"/>
      <c r="BC208" s="97"/>
      <c r="BD208" s="97"/>
      <c r="BE208" s="97"/>
      <c r="BF208" s="97"/>
      <c r="BG208" s="97"/>
      <c r="BH208" s="97"/>
    </row>
    <row r="209" spans="1:60">
      <c r="A209" s="97"/>
      <c r="J209" s="97"/>
      <c r="K209" s="97"/>
      <c r="L209" s="97"/>
      <c r="M209" s="97"/>
      <c r="N209" s="97"/>
      <c r="O209" s="97"/>
      <c r="P209" s="97"/>
      <c r="Q209" s="97"/>
      <c r="R209" s="97"/>
      <c r="S209" s="97"/>
      <c r="T209" s="97"/>
      <c r="U209" s="97"/>
      <c r="V209" s="97"/>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row>
    <row r="210" spans="1:60">
      <c r="A210" s="97"/>
      <c r="J210" s="97"/>
      <c r="K210" s="97"/>
      <c r="L210" s="97"/>
      <c r="M210" s="97"/>
      <c r="N210" s="97"/>
      <c r="O210" s="97"/>
      <c r="P210" s="97"/>
      <c r="Q210" s="97"/>
      <c r="R210" s="97"/>
      <c r="S210" s="97"/>
      <c r="T210" s="97"/>
      <c r="U210" s="97"/>
      <c r="V210" s="97"/>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row>
    <row r="211" spans="1:60">
      <c r="A211" s="97"/>
      <c r="J211" s="97"/>
      <c r="K211" s="97"/>
      <c r="L211" s="97"/>
      <c r="M211" s="97"/>
      <c r="N211" s="97"/>
      <c r="O211" s="97"/>
      <c r="P211" s="97"/>
      <c r="Q211" s="97"/>
      <c r="R211" s="97"/>
      <c r="S211" s="97"/>
      <c r="T211" s="97"/>
      <c r="U211" s="97"/>
      <c r="V211" s="97"/>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row>
    <row r="212" spans="1:60">
      <c r="A212" s="97"/>
      <c r="J212" s="97"/>
      <c r="K212" s="97"/>
      <c r="L212" s="97"/>
      <c r="M212" s="97"/>
      <c r="N212" s="97"/>
      <c r="O212" s="97"/>
      <c r="P212" s="97"/>
      <c r="Q212" s="97"/>
      <c r="R212" s="97"/>
      <c r="S212" s="97"/>
      <c r="T212" s="97"/>
      <c r="U212" s="97"/>
      <c r="V212" s="97"/>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row>
    <row r="213" spans="1:60">
      <c r="A213" s="97"/>
      <c r="J213" s="97"/>
      <c r="K213" s="97"/>
      <c r="L213" s="97"/>
      <c r="M213" s="97"/>
      <c r="N213" s="97"/>
      <c r="O213" s="97"/>
      <c r="P213" s="97"/>
      <c r="Q213" s="97"/>
      <c r="R213" s="97"/>
      <c r="S213" s="97"/>
      <c r="T213" s="97"/>
      <c r="U213" s="97"/>
      <c r="V213" s="97"/>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row>
    <row r="214" spans="1:60">
      <c r="A214" s="97"/>
      <c r="J214" s="97"/>
      <c r="K214" s="97"/>
      <c r="L214" s="97"/>
      <c r="M214" s="97"/>
      <c r="N214" s="97"/>
      <c r="O214" s="97"/>
      <c r="P214" s="97"/>
      <c r="Q214" s="97"/>
      <c r="R214" s="97"/>
      <c r="S214" s="97"/>
      <c r="T214" s="97"/>
      <c r="U214" s="97"/>
      <c r="V214" s="97"/>
      <c r="W214" s="97"/>
      <c r="X214" s="97"/>
      <c r="Y214" s="97"/>
      <c r="Z214" s="97"/>
      <c r="AA214" s="97"/>
      <c r="AB214" s="97"/>
      <c r="AC214" s="97"/>
      <c r="AD214" s="97"/>
      <c r="AE214" s="97"/>
      <c r="AF214" s="97"/>
      <c r="AG214" s="97"/>
      <c r="AH214" s="97"/>
      <c r="AI214" s="97"/>
      <c r="AJ214" s="97"/>
      <c r="AK214" s="97"/>
      <c r="AL214" s="97"/>
      <c r="AM214" s="97"/>
      <c r="AN214" s="97"/>
      <c r="AO214" s="97"/>
      <c r="AP214" s="97"/>
      <c r="AQ214" s="97"/>
      <c r="AR214" s="97"/>
      <c r="AS214" s="97"/>
      <c r="AT214" s="97"/>
      <c r="AU214" s="97"/>
      <c r="AV214" s="97"/>
      <c r="AW214" s="97"/>
      <c r="AX214" s="97"/>
      <c r="AY214" s="97"/>
      <c r="AZ214" s="97"/>
      <c r="BA214" s="97"/>
      <c r="BB214" s="97"/>
      <c r="BC214" s="97"/>
      <c r="BD214" s="97"/>
      <c r="BE214" s="97"/>
      <c r="BF214" s="97"/>
      <c r="BG214" s="97"/>
      <c r="BH214" s="97"/>
    </row>
    <row r="215" spans="1:60">
      <c r="A215" s="97"/>
      <c r="J215" s="97"/>
      <c r="K215" s="97"/>
      <c r="L215" s="97"/>
      <c r="M215" s="97"/>
      <c r="N215" s="97"/>
      <c r="O215" s="97"/>
      <c r="P215" s="97"/>
      <c r="Q215" s="97"/>
      <c r="R215" s="97"/>
      <c r="S215" s="97"/>
      <c r="T215" s="97"/>
      <c r="U215" s="97"/>
      <c r="V215" s="97"/>
      <c r="W215" s="97"/>
      <c r="X215" s="97"/>
      <c r="Y215" s="97"/>
      <c r="Z215" s="97"/>
      <c r="AA215" s="97"/>
      <c r="AB215" s="97"/>
      <c r="AC215" s="97"/>
      <c r="AD215" s="97"/>
      <c r="AE215" s="97"/>
      <c r="AF215" s="97"/>
      <c r="AG215" s="97"/>
      <c r="AH215" s="97"/>
      <c r="AI215" s="97"/>
      <c r="AJ215" s="97"/>
      <c r="AK215" s="97"/>
      <c r="AL215" s="97"/>
      <c r="AM215" s="97"/>
      <c r="AN215" s="97"/>
      <c r="AO215" s="97"/>
      <c r="AP215" s="97"/>
      <c r="AQ215" s="97"/>
      <c r="AR215" s="97"/>
      <c r="AS215" s="97"/>
      <c r="AT215" s="97"/>
      <c r="AU215" s="97"/>
      <c r="AV215" s="97"/>
      <c r="AW215" s="97"/>
      <c r="AX215" s="97"/>
      <c r="AY215" s="97"/>
      <c r="AZ215" s="97"/>
      <c r="BA215" s="97"/>
      <c r="BB215" s="97"/>
      <c r="BC215" s="97"/>
      <c r="BD215" s="97"/>
      <c r="BE215" s="97"/>
      <c r="BF215" s="97"/>
      <c r="BG215" s="97"/>
      <c r="BH215" s="97"/>
    </row>
    <row r="216" spans="1:60">
      <c r="A216" s="97"/>
      <c r="J216" s="97"/>
      <c r="K216" s="97"/>
      <c r="L216" s="97"/>
      <c r="M216" s="97"/>
      <c r="N216" s="97"/>
      <c r="O216" s="97"/>
      <c r="P216" s="97"/>
      <c r="Q216" s="97"/>
      <c r="R216" s="97"/>
      <c r="S216" s="97"/>
      <c r="T216" s="97"/>
      <c r="U216" s="97"/>
      <c r="V216" s="97"/>
      <c r="W216" s="97"/>
      <c r="X216" s="97"/>
      <c r="Y216" s="97"/>
      <c r="Z216" s="97"/>
      <c r="AA216" s="97"/>
      <c r="AB216" s="97"/>
      <c r="AC216" s="97"/>
      <c r="AD216" s="97"/>
      <c r="AE216" s="97"/>
      <c r="AF216" s="97"/>
      <c r="AG216" s="97"/>
      <c r="AH216" s="97"/>
      <c r="AI216" s="97"/>
      <c r="AJ216" s="97"/>
      <c r="AK216" s="97"/>
      <c r="AL216" s="97"/>
      <c r="AM216" s="97"/>
      <c r="AN216" s="97"/>
      <c r="AO216" s="97"/>
      <c r="AP216" s="97"/>
      <c r="AQ216" s="97"/>
      <c r="AR216" s="97"/>
      <c r="AS216" s="97"/>
      <c r="AT216" s="97"/>
      <c r="AU216" s="97"/>
      <c r="AV216" s="97"/>
      <c r="AW216" s="97"/>
      <c r="AX216" s="97"/>
      <c r="AY216" s="97"/>
      <c r="AZ216" s="97"/>
      <c r="BA216" s="97"/>
      <c r="BB216" s="97"/>
      <c r="BC216" s="97"/>
      <c r="BD216" s="97"/>
      <c r="BE216" s="97"/>
      <c r="BF216" s="97"/>
      <c r="BG216" s="97"/>
      <c r="BH216" s="97"/>
    </row>
    <row r="217" spans="1:60">
      <c r="A217" s="97"/>
      <c r="J217" s="97"/>
      <c r="K217" s="97"/>
      <c r="L217" s="97"/>
      <c r="M217" s="97"/>
      <c r="N217" s="97"/>
      <c r="O217" s="97"/>
      <c r="P217" s="97"/>
      <c r="Q217" s="97"/>
      <c r="R217" s="97"/>
      <c r="S217" s="97"/>
      <c r="T217" s="97"/>
      <c r="U217" s="97"/>
      <c r="V217" s="97"/>
      <c r="W217" s="97"/>
      <c r="X217" s="97"/>
      <c r="Y217" s="97"/>
      <c r="Z217" s="97"/>
      <c r="AA217" s="97"/>
      <c r="AB217" s="97"/>
      <c r="AC217" s="97"/>
      <c r="AD217" s="97"/>
      <c r="AE217" s="97"/>
      <c r="AF217" s="97"/>
      <c r="AG217" s="97"/>
      <c r="AH217" s="97"/>
      <c r="AI217" s="97"/>
      <c r="AJ217" s="97"/>
      <c r="AK217" s="97"/>
      <c r="AL217" s="97"/>
      <c r="AM217" s="97"/>
      <c r="AN217" s="97"/>
      <c r="AO217" s="97"/>
      <c r="AP217" s="97"/>
      <c r="AQ217" s="97"/>
      <c r="AR217" s="97"/>
      <c r="AS217" s="97"/>
      <c r="AT217" s="97"/>
      <c r="AU217" s="97"/>
      <c r="AV217" s="97"/>
      <c r="AW217" s="97"/>
      <c r="AX217" s="97"/>
      <c r="AY217" s="97"/>
      <c r="AZ217" s="97"/>
      <c r="BA217" s="97"/>
      <c r="BB217" s="97"/>
      <c r="BC217" s="97"/>
      <c r="BD217" s="97"/>
      <c r="BE217" s="97"/>
      <c r="BF217" s="97"/>
      <c r="BG217" s="97"/>
      <c r="BH217" s="97"/>
    </row>
    <row r="218" spans="1:60">
      <c r="A218" s="97"/>
      <c r="J218" s="97"/>
      <c r="K218" s="97"/>
      <c r="L218" s="97"/>
      <c r="M218" s="97"/>
      <c r="N218" s="97"/>
      <c r="O218" s="97"/>
      <c r="P218" s="97"/>
      <c r="Q218" s="97"/>
      <c r="R218" s="97"/>
      <c r="S218" s="97"/>
      <c r="T218" s="97"/>
      <c r="U218" s="97"/>
      <c r="V218" s="97"/>
      <c r="W218" s="97"/>
      <c r="X218" s="97"/>
      <c r="Y218" s="97"/>
      <c r="Z218" s="97"/>
      <c r="AA218" s="97"/>
      <c r="AB218" s="97"/>
      <c r="AC218" s="97"/>
      <c r="AD218" s="97"/>
      <c r="AE218" s="97"/>
      <c r="AF218" s="97"/>
      <c r="AG218" s="97"/>
      <c r="AH218" s="97"/>
      <c r="AI218" s="97"/>
      <c r="AJ218" s="97"/>
      <c r="AK218" s="97"/>
      <c r="AL218" s="97"/>
      <c r="AM218" s="97"/>
      <c r="AN218" s="97"/>
      <c r="AO218" s="97"/>
      <c r="AP218" s="97"/>
      <c r="AQ218" s="97"/>
      <c r="AR218" s="97"/>
      <c r="AS218" s="97"/>
      <c r="AT218" s="97"/>
      <c r="AU218" s="97"/>
      <c r="AV218" s="97"/>
      <c r="AW218" s="97"/>
      <c r="AX218" s="97"/>
      <c r="AY218" s="97"/>
      <c r="AZ218" s="97"/>
      <c r="BA218" s="97"/>
      <c r="BB218" s="97"/>
      <c r="BC218" s="97"/>
      <c r="BD218" s="97"/>
      <c r="BE218" s="97"/>
      <c r="BF218" s="97"/>
      <c r="BG218" s="97"/>
      <c r="BH218" s="97"/>
    </row>
    <row r="219" spans="1:60">
      <c r="A219" s="97"/>
      <c r="J219" s="97"/>
      <c r="K219" s="97"/>
      <c r="L219" s="97"/>
      <c r="M219" s="97"/>
      <c r="N219" s="97"/>
      <c r="O219" s="97"/>
      <c r="P219" s="97"/>
      <c r="Q219" s="97"/>
      <c r="R219" s="97"/>
      <c r="S219" s="97"/>
      <c r="T219" s="97"/>
      <c r="U219" s="97"/>
      <c r="V219" s="97"/>
      <c r="W219" s="97"/>
      <c r="X219" s="97"/>
      <c r="Y219" s="97"/>
      <c r="Z219" s="97"/>
      <c r="AA219" s="97"/>
      <c r="AB219" s="97"/>
      <c r="AC219" s="97"/>
      <c r="AD219" s="97"/>
      <c r="AE219" s="97"/>
      <c r="AF219" s="97"/>
      <c r="AG219" s="97"/>
      <c r="AH219" s="97"/>
      <c r="AI219" s="97"/>
      <c r="AJ219" s="97"/>
      <c r="AK219" s="97"/>
      <c r="AL219" s="97"/>
      <c r="AM219" s="97"/>
      <c r="AN219" s="97"/>
      <c r="AO219" s="97"/>
      <c r="AP219" s="97"/>
      <c r="AQ219" s="97"/>
      <c r="AR219" s="97"/>
      <c r="AS219" s="97"/>
      <c r="AT219" s="97"/>
      <c r="AU219" s="97"/>
      <c r="AV219" s="97"/>
      <c r="AW219" s="97"/>
      <c r="AX219" s="97"/>
      <c r="AY219" s="97"/>
      <c r="AZ219" s="97"/>
      <c r="BA219" s="97"/>
      <c r="BB219" s="97"/>
      <c r="BC219" s="97"/>
      <c r="BD219" s="97"/>
      <c r="BE219" s="97"/>
      <c r="BF219" s="97"/>
      <c r="BG219" s="97"/>
      <c r="BH219" s="97"/>
    </row>
    <row r="220" spans="1:60">
      <c r="A220" s="97"/>
      <c r="J220" s="97"/>
      <c r="K220" s="97"/>
      <c r="L220" s="97"/>
      <c r="M220" s="97"/>
      <c r="N220" s="97"/>
      <c r="O220" s="97"/>
      <c r="P220" s="97"/>
      <c r="Q220" s="97"/>
      <c r="R220" s="97"/>
      <c r="S220" s="97"/>
      <c r="T220" s="97"/>
      <c r="U220" s="97"/>
      <c r="V220" s="97"/>
      <c r="W220" s="97"/>
      <c r="X220" s="97"/>
      <c r="Y220" s="97"/>
      <c r="Z220" s="97"/>
      <c r="AA220" s="97"/>
      <c r="AB220" s="97"/>
      <c r="AC220" s="97"/>
      <c r="AD220" s="97"/>
      <c r="AE220" s="97"/>
      <c r="AF220" s="97"/>
      <c r="AG220" s="97"/>
      <c r="AH220" s="97"/>
      <c r="AI220" s="97"/>
      <c r="AJ220" s="97"/>
      <c r="AK220" s="97"/>
      <c r="AL220" s="97"/>
      <c r="AM220" s="97"/>
      <c r="AN220" s="97"/>
      <c r="AO220" s="97"/>
      <c r="AP220" s="97"/>
      <c r="AQ220" s="97"/>
      <c r="AR220" s="97"/>
      <c r="AS220" s="97"/>
      <c r="AT220" s="97"/>
      <c r="AU220" s="97"/>
      <c r="AV220" s="97"/>
      <c r="AW220" s="97"/>
      <c r="AX220" s="97"/>
      <c r="AY220" s="97"/>
      <c r="AZ220" s="97"/>
      <c r="BA220" s="97"/>
      <c r="BB220" s="97"/>
      <c r="BC220" s="97"/>
      <c r="BD220" s="97"/>
      <c r="BE220" s="97"/>
      <c r="BF220" s="97"/>
      <c r="BG220" s="97"/>
      <c r="BH220" s="97"/>
    </row>
    <row r="221" spans="1:60">
      <c r="A221" s="97"/>
      <c r="J221" s="97"/>
      <c r="K221" s="97"/>
      <c r="L221" s="97"/>
      <c r="M221" s="97"/>
      <c r="N221" s="97"/>
      <c r="O221" s="97"/>
      <c r="P221" s="97"/>
      <c r="Q221" s="97"/>
      <c r="R221" s="97"/>
      <c r="S221" s="97"/>
      <c r="T221" s="97"/>
      <c r="U221" s="97"/>
      <c r="V221" s="97"/>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row>
    <row r="222" spans="1:60">
      <c r="A222" s="97"/>
      <c r="J222" s="97"/>
      <c r="K222" s="97"/>
      <c r="L222" s="97"/>
      <c r="M222" s="97"/>
      <c r="N222" s="97"/>
      <c r="O222" s="97"/>
      <c r="P222" s="97"/>
      <c r="Q222" s="97"/>
      <c r="R222" s="97"/>
      <c r="S222" s="97"/>
      <c r="T222" s="97"/>
      <c r="U222" s="97"/>
      <c r="V222" s="97"/>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row>
    <row r="223" spans="1:60">
      <c r="A223" s="97"/>
      <c r="J223" s="97"/>
      <c r="K223" s="97"/>
      <c r="L223" s="97"/>
      <c r="M223" s="97"/>
      <c r="N223" s="97"/>
      <c r="O223" s="97"/>
      <c r="P223" s="97"/>
      <c r="Q223" s="97"/>
      <c r="R223" s="97"/>
      <c r="S223" s="97"/>
      <c r="T223" s="97"/>
      <c r="U223" s="97"/>
      <c r="V223" s="97"/>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row>
    <row r="224" spans="1:60">
      <c r="A224" s="97"/>
      <c r="J224" s="97"/>
      <c r="K224" s="97"/>
      <c r="L224" s="97"/>
      <c r="M224" s="97"/>
      <c r="N224" s="97"/>
      <c r="O224" s="97"/>
      <c r="P224" s="97"/>
      <c r="Q224" s="97"/>
      <c r="R224" s="97"/>
      <c r="S224" s="97"/>
      <c r="T224" s="97"/>
      <c r="U224" s="97"/>
      <c r="V224" s="97"/>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row>
    <row r="225" spans="1:60">
      <c r="A225" s="97"/>
      <c r="J225" s="97"/>
      <c r="K225" s="97"/>
      <c r="L225" s="97"/>
      <c r="M225" s="97"/>
      <c r="N225" s="97"/>
      <c r="O225" s="97"/>
      <c r="P225" s="97"/>
      <c r="Q225" s="97"/>
      <c r="R225" s="97"/>
      <c r="S225" s="97"/>
      <c r="T225" s="97"/>
      <c r="U225" s="97"/>
      <c r="V225" s="97"/>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row>
    <row r="226" spans="1:60">
      <c r="A226" s="97"/>
      <c r="J226" s="97"/>
      <c r="K226" s="97"/>
      <c r="L226" s="97"/>
      <c r="M226" s="97"/>
      <c r="N226" s="97"/>
      <c r="O226" s="97"/>
      <c r="P226" s="97"/>
      <c r="Q226" s="97"/>
      <c r="R226" s="97"/>
      <c r="S226" s="97"/>
      <c r="T226" s="97"/>
      <c r="U226" s="97"/>
      <c r="V226" s="97"/>
      <c r="W226" s="97"/>
      <c r="X226" s="97"/>
      <c r="Y226" s="97"/>
      <c r="Z226" s="97"/>
      <c r="AA226" s="97"/>
      <c r="AB226" s="97"/>
      <c r="AC226" s="97"/>
      <c r="AD226" s="97"/>
      <c r="AE226" s="97"/>
      <c r="AF226" s="97"/>
      <c r="AG226" s="97"/>
      <c r="AH226" s="97"/>
      <c r="AI226" s="97"/>
      <c r="AJ226" s="97"/>
      <c r="AK226" s="97"/>
      <c r="AL226" s="97"/>
      <c r="AM226" s="97"/>
      <c r="AN226" s="97"/>
      <c r="AO226" s="97"/>
      <c r="AP226" s="97"/>
      <c r="AQ226" s="97"/>
      <c r="AR226" s="97"/>
      <c r="AS226" s="97"/>
      <c r="AT226" s="97"/>
      <c r="AU226" s="97"/>
      <c r="AV226" s="97"/>
      <c r="AW226" s="97"/>
      <c r="AX226" s="97"/>
      <c r="AY226" s="97"/>
      <c r="AZ226" s="97"/>
      <c r="BA226" s="97"/>
      <c r="BB226" s="97"/>
      <c r="BC226" s="97"/>
      <c r="BD226" s="97"/>
      <c r="BE226" s="97"/>
      <c r="BF226" s="97"/>
      <c r="BG226" s="97"/>
      <c r="BH226" s="97"/>
    </row>
    <row r="227" spans="1:60">
      <c r="A227" s="97"/>
      <c r="J227" s="97"/>
      <c r="K227" s="97"/>
      <c r="L227" s="97"/>
      <c r="M227" s="97"/>
      <c r="N227" s="97"/>
      <c r="O227" s="97"/>
      <c r="P227" s="97"/>
      <c r="Q227" s="97"/>
      <c r="R227" s="97"/>
      <c r="S227" s="97"/>
      <c r="T227" s="97"/>
      <c r="U227" s="97"/>
      <c r="V227" s="97"/>
      <c r="W227" s="97"/>
      <c r="X227" s="97"/>
      <c r="Y227" s="97"/>
      <c r="Z227" s="97"/>
      <c r="AA227" s="97"/>
      <c r="AB227" s="97"/>
      <c r="AC227" s="97"/>
      <c r="AD227" s="97"/>
      <c r="AE227" s="97"/>
      <c r="AF227" s="97"/>
      <c r="AG227" s="97"/>
      <c r="AH227" s="97"/>
      <c r="AI227" s="97"/>
      <c r="AJ227" s="97"/>
      <c r="AK227" s="97"/>
      <c r="AL227" s="97"/>
      <c r="AM227" s="97"/>
      <c r="AN227" s="97"/>
      <c r="AO227" s="97"/>
      <c r="AP227" s="97"/>
      <c r="AQ227" s="97"/>
      <c r="AR227" s="97"/>
      <c r="AS227" s="97"/>
      <c r="AT227" s="97"/>
      <c r="AU227" s="97"/>
      <c r="AV227" s="97"/>
      <c r="AW227" s="97"/>
      <c r="AX227" s="97"/>
      <c r="AY227" s="97"/>
      <c r="AZ227" s="97"/>
      <c r="BA227" s="97"/>
      <c r="BB227" s="97"/>
      <c r="BC227" s="97"/>
      <c r="BD227" s="97"/>
      <c r="BE227" s="97"/>
      <c r="BF227" s="97"/>
      <c r="BG227" s="97"/>
      <c r="BH227" s="97"/>
    </row>
    <row r="228" spans="1:60">
      <c r="A228" s="97"/>
      <c r="J228" s="97"/>
      <c r="K228" s="97"/>
      <c r="L228" s="97"/>
      <c r="M228" s="97"/>
      <c r="N228" s="97"/>
      <c r="O228" s="97"/>
      <c r="P228" s="97"/>
      <c r="Q228" s="97"/>
      <c r="R228" s="97"/>
      <c r="S228" s="97"/>
      <c r="T228" s="97"/>
      <c r="U228" s="97"/>
      <c r="V228" s="97"/>
      <c r="W228" s="97"/>
      <c r="X228" s="97"/>
      <c r="Y228" s="97"/>
      <c r="Z228" s="97"/>
      <c r="AA228" s="97"/>
      <c r="AB228" s="97"/>
      <c r="AC228" s="97"/>
      <c r="AD228" s="97"/>
      <c r="AE228" s="97"/>
      <c r="AF228" s="97"/>
      <c r="AG228" s="97"/>
      <c r="AH228" s="97"/>
      <c r="AI228" s="97"/>
      <c r="AJ228" s="97"/>
      <c r="AK228" s="97"/>
      <c r="AL228" s="97"/>
      <c r="AM228" s="97"/>
      <c r="AN228" s="97"/>
      <c r="AO228" s="97"/>
      <c r="AP228" s="97"/>
      <c r="AQ228" s="97"/>
      <c r="AR228" s="97"/>
      <c r="AS228" s="97"/>
      <c r="AT228" s="97"/>
      <c r="AU228" s="97"/>
      <c r="AV228" s="97"/>
      <c r="AW228" s="97"/>
      <c r="AX228" s="97"/>
      <c r="AY228" s="97"/>
      <c r="AZ228" s="97"/>
      <c r="BA228" s="97"/>
      <c r="BB228" s="97"/>
      <c r="BC228" s="97"/>
      <c r="BD228" s="97"/>
      <c r="BE228" s="97"/>
      <c r="BF228" s="97"/>
      <c r="BG228" s="97"/>
      <c r="BH228" s="97"/>
    </row>
    <row r="229" spans="1:60">
      <c r="A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7"/>
      <c r="AY229" s="97"/>
      <c r="AZ229" s="97"/>
      <c r="BA229" s="97"/>
      <c r="BB229" s="97"/>
      <c r="BC229" s="97"/>
      <c r="BD229" s="97"/>
      <c r="BE229" s="97"/>
      <c r="BF229" s="97"/>
      <c r="BG229" s="97"/>
      <c r="BH229" s="97"/>
    </row>
    <row r="230" spans="1:60">
      <c r="A230" s="97"/>
      <c r="J230" s="97"/>
      <c r="K230" s="97"/>
      <c r="L230" s="97"/>
      <c r="M230" s="97"/>
      <c r="N230" s="97"/>
      <c r="O230" s="97"/>
      <c r="P230" s="97"/>
      <c r="Q230" s="97"/>
      <c r="R230" s="97"/>
      <c r="S230" s="97"/>
      <c r="T230" s="97"/>
      <c r="U230" s="97"/>
      <c r="V230" s="97"/>
      <c r="W230" s="97"/>
      <c r="X230" s="97"/>
      <c r="Y230" s="97"/>
      <c r="Z230" s="97"/>
      <c r="AA230" s="97"/>
      <c r="AB230" s="97"/>
      <c r="AC230" s="97"/>
      <c r="AD230" s="97"/>
      <c r="AE230" s="97"/>
      <c r="AF230" s="97"/>
      <c r="AG230" s="97"/>
      <c r="AH230" s="97"/>
      <c r="AI230" s="97"/>
      <c r="AJ230" s="97"/>
      <c r="AK230" s="97"/>
      <c r="AL230" s="97"/>
      <c r="AM230" s="97"/>
      <c r="AN230" s="97"/>
      <c r="AO230" s="97"/>
      <c r="AP230" s="97"/>
      <c r="AQ230" s="97"/>
      <c r="AR230" s="97"/>
      <c r="AS230" s="97"/>
      <c r="AT230" s="97"/>
      <c r="AU230" s="97"/>
      <c r="AV230" s="97"/>
      <c r="AW230" s="97"/>
      <c r="AX230" s="97"/>
      <c r="AY230" s="97"/>
      <c r="AZ230" s="97"/>
      <c r="BA230" s="97"/>
      <c r="BB230" s="97"/>
      <c r="BC230" s="97"/>
      <c r="BD230" s="97"/>
      <c r="BE230" s="97"/>
      <c r="BF230" s="97"/>
      <c r="BG230" s="97"/>
      <c r="BH230" s="97"/>
    </row>
    <row r="231" spans="1:60">
      <c r="A231" s="97"/>
      <c r="J231" s="97"/>
      <c r="K231" s="97"/>
      <c r="L231" s="97"/>
      <c r="M231" s="97"/>
      <c r="N231" s="97"/>
      <c r="O231" s="97"/>
      <c r="P231" s="97"/>
      <c r="Q231" s="97"/>
      <c r="R231" s="97"/>
      <c r="S231" s="97"/>
      <c r="T231" s="97"/>
      <c r="U231" s="97"/>
      <c r="V231" s="97"/>
      <c r="W231" s="97"/>
      <c r="X231" s="97"/>
      <c r="Y231" s="97"/>
      <c r="Z231" s="97"/>
      <c r="AA231" s="97"/>
      <c r="AB231" s="97"/>
      <c r="AC231" s="97"/>
      <c r="AD231" s="97"/>
      <c r="AE231" s="97"/>
      <c r="AF231" s="97"/>
      <c r="AG231" s="97"/>
      <c r="AH231" s="97"/>
      <c r="AI231" s="97"/>
      <c r="AJ231" s="97"/>
      <c r="AK231" s="97"/>
      <c r="AL231" s="97"/>
      <c r="AM231" s="97"/>
      <c r="AN231" s="97"/>
      <c r="AO231" s="97"/>
      <c r="AP231" s="97"/>
      <c r="AQ231" s="97"/>
      <c r="AR231" s="97"/>
      <c r="AS231" s="97"/>
      <c r="AT231" s="97"/>
      <c r="AU231" s="97"/>
      <c r="AV231" s="97"/>
      <c r="AW231" s="97"/>
      <c r="AX231" s="97"/>
      <c r="AY231" s="97"/>
      <c r="AZ231" s="97"/>
      <c r="BA231" s="97"/>
      <c r="BB231" s="97"/>
      <c r="BC231" s="97"/>
      <c r="BD231" s="97"/>
      <c r="BE231" s="97"/>
      <c r="BF231" s="97"/>
      <c r="BG231" s="97"/>
      <c r="BH231" s="97"/>
    </row>
    <row r="232" spans="1:60">
      <c r="A232" s="97"/>
      <c r="J232" s="97"/>
      <c r="K232" s="97"/>
      <c r="L232" s="97"/>
      <c r="M232" s="97"/>
      <c r="N232" s="97"/>
      <c r="O232" s="97"/>
      <c r="P232" s="97"/>
      <c r="Q232" s="97"/>
      <c r="R232" s="97"/>
      <c r="S232" s="97"/>
      <c r="T232" s="97"/>
      <c r="U232" s="97"/>
      <c r="V232" s="97"/>
      <c r="W232" s="97"/>
      <c r="X232" s="97"/>
      <c r="Y232" s="97"/>
      <c r="Z232" s="97"/>
      <c r="AA232" s="97"/>
      <c r="AB232" s="97"/>
      <c r="AC232" s="97"/>
      <c r="AD232" s="97"/>
      <c r="AE232" s="97"/>
      <c r="AF232" s="97"/>
      <c r="AG232" s="97"/>
      <c r="AH232" s="97"/>
      <c r="AI232" s="97"/>
      <c r="AJ232" s="97"/>
      <c r="AK232" s="97"/>
      <c r="AL232" s="97"/>
      <c r="AM232" s="97"/>
      <c r="AN232" s="97"/>
      <c r="AO232" s="97"/>
      <c r="AP232" s="97"/>
      <c r="AQ232" s="97"/>
      <c r="AR232" s="97"/>
      <c r="AS232" s="97"/>
      <c r="AT232" s="97"/>
      <c r="AU232" s="97"/>
      <c r="AV232" s="97"/>
      <c r="AW232" s="97"/>
      <c r="AX232" s="97"/>
      <c r="AY232" s="97"/>
      <c r="AZ232" s="97"/>
      <c r="BA232" s="97"/>
      <c r="BB232" s="97"/>
      <c r="BC232" s="97"/>
      <c r="BD232" s="97"/>
      <c r="BE232" s="97"/>
      <c r="BF232" s="97"/>
      <c r="BG232" s="97"/>
      <c r="BH232" s="97"/>
    </row>
    <row r="233" spans="1:60">
      <c r="A233" s="97"/>
      <c r="J233" s="97"/>
      <c r="K233" s="97"/>
      <c r="L233" s="97"/>
      <c r="M233" s="97"/>
      <c r="N233" s="97"/>
      <c r="O233" s="97"/>
      <c r="P233" s="97"/>
      <c r="Q233" s="97"/>
      <c r="R233" s="97"/>
      <c r="S233" s="97"/>
      <c r="T233" s="97"/>
      <c r="U233" s="97"/>
      <c r="V233" s="97"/>
      <c r="W233" s="97"/>
      <c r="X233" s="97"/>
      <c r="Y233" s="97"/>
      <c r="Z233" s="97"/>
      <c r="AA233" s="97"/>
      <c r="AB233" s="97"/>
      <c r="AC233" s="97"/>
      <c r="AD233" s="97"/>
      <c r="AE233" s="97"/>
      <c r="AF233" s="97"/>
      <c r="AG233" s="97"/>
      <c r="AH233" s="97"/>
      <c r="AI233" s="97"/>
      <c r="AJ233" s="97"/>
      <c r="AK233" s="97"/>
      <c r="AL233" s="97"/>
      <c r="AM233" s="97"/>
      <c r="AN233" s="97"/>
      <c r="AO233" s="97"/>
      <c r="AP233" s="97"/>
      <c r="AQ233" s="97"/>
      <c r="AR233" s="97"/>
      <c r="AS233" s="97"/>
      <c r="AT233" s="97"/>
      <c r="AU233" s="97"/>
      <c r="AV233" s="97"/>
      <c r="AW233" s="97"/>
      <c r="AX233" s="97"/>
      <c r="AY233" s="97"/>
      <c r="AZ233" s="97"/>
      <c r="BA233" s="97"/>
      <c r="BB233" s="97"/>
      <c r="BC233" s="97"/>
      <c r="BD233" s="97"/>
      <c r="BE233" s="97"/>
      <c r="BF233" s="97"/>
      <c r="BG233" s="97"/>
      <c r="BH233" s="97"/>
    </row>
    <row r="234" spans="1:60">
      <c r="A234" s="97"/>
      <c r="J234" s="97"/>
      <c r="K234" s="97"/>
      <c r="L234" s="97"/>
      <c r="M234" s="97"/>
      <c r="N234" s="97"/>
      <c r="O234" s="97"/>
      <c r="P234" s="97"/>
      <c r="Q234" s="97"/>
      <c r="R234" s="97"/>
      <c r="S234" s="97"/>
      <c r="T234" s="97"/>
      <c r="U234" s="97"/>
      <c r="V234" s="97"/>
      <c r="W234" s="97"/>
      <c r="X234" s="97"/>
      <c r="Y234" s="97"/>
      <c r="Z234" s="97"/>
      <c r="AA234" s="97"/>
      <c r="AB234" s="97"/>
      <c r="AC234" s="97"/>
      <c r="AD234" s="97"/>
      <c r="AE234" s="97"/>
      <c r="AF234" s="97"/>
      <c r="AG234" s="97"/>
      <c r="AH234" s="97"/>
      <c r="AI234" s="97"/>
      <c r="AJ234" s="97"/>
      <c r="AK234" s="97"/>
      <c r="AL234" s="97"/>
      <c r="AM234" s="97"/>
      <c r="AN234" s="97"/>
      <c r="AO234" s="97"/>
      <c r="AP234" s="97"/>
      <c r="AQ234" s="97"/>
      <c r="AR234" s="97"/>
      <c r="AS234" s="97"/>
      <c r="AT234" s="97"/>
      <c r="AU234" s="97"/>
      <c r="AV234" s="97"/>
      <c r="AW234" s="97"/>
      <c r="AX234" s="97"/>
      <c r="AY234" s="97"/>
      <c r="AZ234" s="97"/>
      <c r="BA234" s="97"/>
      <c r="BB234" s="97"/>
      <c r="BC234" s="97"/>
      <c r="BD234" s="97"/>
      <c r="BE234" s="97"/>
      <c r="BF234" s="97"/>
      <c r="BG234" s="97"/>
      <c r="BH234" s="97"/>
    </row>
    <row r="235" spans="1:60">
      <c r="A235" s="97"/>
      <c r="J235" s="97"/>
      <c r="K235" s="97"/>
      <c r="L235" s="97"/>
      <c r="M235" s="97"/>
      <c r="N235" s="97"/>
      <c r="O235" s="97"/>
      <c r="P235" s="97"/>
      <c r="Q235" s="97"/>
      <c r="R235" s="97"/>
      <c r="S235" s="97"/>
      <c r="T235" s="97"/>
      <c r="U235" s="97"/>
      <c r="V235" s="97"/>
      <c r="W235" s="97"/>
      <c r="X235" s="97"/>
      <c r="Y235" s="97"/>
      <c r="Z235" s="97"/>
      <c r="AA235" s="97"/>
      <c r="AB235" s="97"/>
      <c r="AC235" s="97"/>
      <c r="AD235" s="97"/>
      <c r="AE235" s="97"/>
      <c r="AF235" s="97"/>
      <c r="AG235" s="97"/>
      <c r="AH235" s="97"/>
      <c r="AI235" s="97"/>
      <c r="AJ235" s="97"/>
      <c r="AK235" s="97"/>
      <c r="AL235" s="97"/>
      <c r="AM235" s="97"/>
      <c r="AN235" s="97"/>
      <c r="AO235" s="97"/>
      <c r="AP235" s="97"/>
      <c r="AQ235" s="97"/>
      <c r="AR235" s="97"/>
      <c r="AS235" s="97"/>
      <c r="AT235" s="97"/>
      <c r="AU235" s="97"/>
      <c r="AV235" s="97"/>
      <c r="AW235" s="97"/>
      <c r="AX235" s="97"/>
      <c r="AY235" s="97"/>
      <c r="AZ235" s="97"/>
      <c r="BA235" s="97"/>
      <c r="BB235" s="97"/>
      <c r="BC235" s="97"/>
      <c r="BD235" s="97"/>
      <c r="BE235" s="97"/>
      <c r="BF235" s="97"/>
      <c r="BG235" s="97"/>
      <c r="BH235" s="97"/>
    </row>
    <row r="236" spans="1:60">
      <c r="A236" s="97"/>
      <c r="J236" s="97"/>
      <c r="K236" s="97"/>
      <c r="L236" s="97"/>
      <c r="M236" s="97"/>
      <c r="N236" s="97"/>
      <c r="O236" s="97"/>
      <c r="P236" s="97"/>
      <c r="Q236" s="97"/>
      <c r="R236" s="97"/>
      <c r="S236" s="97"/>
      <c r="T236" s="97"/>
      <c r="U236" s="97"/>
      <c r="V236" s="97"/>
      <c r="W236" s="97"/>
      <c r="X236" s="97"/>
      <c r="Y236" s="97"/>
      <c r="Z236" s="97"/>
      <c r="AA236" s="97"/>
      <c r="AB236" s="97"/>
      <c r="AC236" s="97"/>
      <c r="AD236" s="97"/>
      <c r="AE236" s="97"/>
      <c r="AF236" s="97"/>
      <c r="AG236" s="97"/>
      <c r="AH236" s="97"/>
      <c r="AI236" s="97"/>
      <c r="AJ236" s="97"/>
      <c r="AK236" s="97"/>
      <c r="AL236" s="97"/>
      <c r="AM236" s="97"/>
      <c r="AN236" s="97"/>
      <c r="AO236" s="97"/>
      <c r="AP236" s="97"/>
      <c r="AQ236" s="97"/>
      <c r="AR236" s="97"/>
      <c r="AS236" s="97"/>
      <c r="AT236" s="97"/>
      <c r="AU236" s="97"/>
      <c r="AV236" s="97"/>
      <c r="AW236" s="97"/>
      <c r="AX236" s="97"/>
      <c r="AY236" s="97"/>
      <c r="AZ236" s="97"/>
      <c r="BA236" s="97"/>
      <c r="BB236" s="97"/>
      <c r="BC236" s="97"/>
      <c r="BD236" s="97"/>
      <c r="BE236" s="97"/>
      <c r="BF236" s="97"/>
      <c r="BG236" s="97"/>
      <c r="BH236" s="97"/>
    </row>
    <row r="237" spans="1:60">
      <c r="A237" s="97"/>
      <c r="J237" s="97"/>
      <c r="K237" s="97"/>
      <c r="L237" s="97"/>
      <c r="M237" s="97"/>
      <c r="N237" s="97"/>
      <c r="O237" s="97"/>
      <c r="P237" s="97"/>
      <c r="Q237" s="97"/>
      <c r="R237" s="97"/>
      <c r="S237" s="97"/>
      <c r="T237" s="97"/>
      <c r="U237" s="97"/>
      <c r="V237" s="97"/>
      <c r="W237" s="97"/>
      <c r="X237" s="97"/>
      <c r="Y237" s="97"/>
      <c r="Z237" s="97"/>
      <c r="AA237" s="97"/>
      <c r="AB237" s="97"/>
      <c r="AC237" s="97"/>
      <c r="AD237" s="97"/>
      <c r="AE237" s="97"/>
      <c r="AF237" s="97"/>
      <c r="AG237" s="97"/>
      <c r="AH237" s="97"/>
      <c r="AI237" s="97"/>
      <c r="AJ237" s="97"/>
      <c r="AK237" s="97"/>
      <c r="AL237" s="97"/>
      <c r="AM237" s="97"/>
      <c r="AN237" s="97"/>
      <c r="AO237" s="97"/>
      <c r="AP237" s="97"/>
      <c r="AQ237" s="97"/>
      <c r="AR237" s="97"/>
      <c r="AS237" s="97"/>
      <c r="AT237" s="97"/>
      <c r="AU237" s="97"/>
      <c r="AV237" s="97"/>
      <c r="AW237" s="97"/>
      <c r="AX237" s="97"/>
      <c r="AY237" s="97"/>
      <c r="AZ237" s="97"/>
      <c r="BA237" s="97"/>
      <c r="BB237" s="97"/>
      <c r="BC237" s="97"/>
      <c r="BD237" s="97"/>
      <c r="BE237" s="97"/>
      <c r="BF237" s="97"/>
      <c r="BG237" s="97"/>
      <c r="BH237" s="97"/>
    </row>
    <row r="238" spans="1:60">
      <c r="A238" s="97"/>
      <c r="J238" s="97"/>
      <c r="K238" s="97"/>
      <c r="L238" s="97"/>
      <c r="M238" s="97"/>
      <c r="N238" s="97"/>
      <c r="O238" s="97"/>
      <c r="P238" s="97"/>
      <c r="Q238" s="97"/>
      <c r="R238" s="97"/>
      <c r="S238" s="97"/>
      <c r="T238" s="97"/>
      <c r="U238" s="97"/>
      <c r="V238" s="97"/>
      <c r="W238" s="97"/>
      <c r="X238" s="97"/>
      <c r="Y238" s="97"/>
      <c r="Z238" s="97"/>
      <c r="AA238" s="97"/>
      <c r="AB238" s="97"/>
      <c r="AC238" s="97"/>
      <c r="AD238" s="97"/>
      <c r="AE238" s="97"/>
      <c r="AF238" s="97"/>
      <c r="AG238" s="97"/>
      <c r="AH238" s="97"/>
      <c r="AI238" s="97"/>
      <c r="AJ238" s="97"/>
      <c r="AK238" s="97"/>
      <c r="AL238" s="97"/>
      <c r="AM238" s="97"/>
      <c r="AN238" s="97"/>
      <c r="AO238" s="97"/>
      <c r="AP238" s="97"/>
      <c r="AQ238" s="97"/>
      <c r="AR238" s="97"/>
      <c r="AS238" s="97"/>
      <c r="AT238" s="97"/>
      <c r="AU238" s="97"/>
      <c r="AV238" s="97"/>
      <c r="AW238" s="97"/>
      <c r="AX238" s="97"/>
      <c r="AY238" s="97"/>
      <c r="AZ238" s="97"/>
      <c r="BA238" s="97"/>
      <c r="BB238" s="97"/>
      <c r="BC238" s="97"/>
      <c r="BD238" s="97"/>
      <c r="BE238" s="97"/>
      <c r="BF238" s="97"/>
      <c r="BG238" s="97"/>
      <c r="BH238" s="97"/>
    </row>
    <row r="239" spans="1:60">
      <c r="A239" s="97"/>
      <c r="J239" s="97"/>
      <c r="K239" s="97"/>
      <c r="L239" s="97"/>
      <c r="M239" s="97"/>
      <c r="N239" s="97"/>
      <c r="O239" s="97"/>
      <c r="P239" s="97"/>
      <c r="Q239" s="97"/>
      <c r="R239" s="97"/>
      <c r="S239" s="97"/>
      <c r="T239" s="97"/>
      <c r="U239" s="97"/>
      <c r="V239" s="97"/>
      <c r="W239" s="97"/>
      <c r="X239" s="97"/>
      <c r="Y239" s="97"/>
      <c r="Z239" s="97"/>
      <c r="AA239" s="97"/>
      <c r="AB239" s="97"/>
      <c r="AC239" s="97"/>
      <c r="AD239" s="97"/>
      <c r="AE239" s="97"/>
      <c r="AF239" s="97"/>
      <c r="AG239" s="97"/>
      <c r="AH239" s="97"/>
      <c r="AI239" s="97"/>
      <c r="AJ239" s="97"/>
      <c r="AK239" s="97"/>
      <c r="AL239" s="97"/>
      <c r="AM239" s="97"/>
      <c r="AN239" s="97"/>
      <c r="AO239" s="97"/>
      <c r="AP239" s="97"/>
      <c r="AQ239" s="97"/>
      <c r="AR239" s="97"/>
      <c r="AS239" s="97"/>
      <c r="AT239" s="97"/>
      <c r="AU239" s="97"/>
      <c r="AV239" s="97"/>
      <c r="AW239" s="97"/>
      <c r="AX239" s="97"/>
      <c r="AY239" s="97"/>
      <c r="AZ239" s="97"/>
      <c r="BA239" s="97"/>
      <c r="BB239" s="97"/>
      <c r="BC239" s="97"/>
      <c r="BD239" s="97"/>
      <c r="BE239" s="97"/>
      <c r="BF239" s="97"/>
      <c r="BG239" s="97"/>
      <c r="BH239" s="97"/>
    </row>
    <row r="240" spans="1:60">
      <c r="A240" s="97"/>
      <c r="J240" s="97"/>
      <c r="K240" s="97"/>
      <c r="L240" s="97"/>
      <c r="M240" s="97"/>
      <c r="N240" s="97"/>
      <c r="O240" s="97"/>
      <c r="P240" s="97"/>
      <c r="Q240" s="97"/>
      <c r="R240" s="97"/>
      <c r="S240" s="97"/>
      <c r="T240" s="97"/>
      <c r="U240" s="97"/>
      <c r="V240" s="97"/>
      <c r="W240" s="97"/>
      <c r="X240" s="97"/>
      <c r="Y240" s="97"/>
      <c r="Z240" s="97"/>
      <c r="AA240" s="97"/>
      <c r="AB240" s="97"/>
      <c r="AC240" s="97"/>
      <c r="AD240" s="97"/>
      <c r="AE240" s="97"/>
      <c r="AF240" s="97"/>
      <c r="AG240" s="97"/>
      <c r="AH240" s="97"/>
      <c r="AI240" s="97"/>
      <c r="AJ240" s="97"/>
      <c r="AK240" s="97"/>
      <c r="AL240" s="97"/>
      <c r="AM240" s="97"/>
      <c r="AN240" s="97"/>
      <c r="AO240" s="97"/>
      <c r="AP240" s="97"/>
      <c r="AQ240" s="97"/>
      <c r="AR240" s="97"/>
      <c r="AS240" s="97"/>
      <c r="AT240" s="97"/>
      <c r="AU240" s="97"/>
      <c r="AV240" s="97"/>
      <c r="AW240" s="97"/>
      <c r="AX240" s="97"/>
      <c r="AY240" s="97"/>
      <c r="AZ240" s="97"/>
      <c r="BA240" s="97"/>
      <c r="BB240" s="97"/>
      <c r="BC240" s="97"/>
      <c r="BD240" s="97"/>
      <c r="BE240" s="97"/>
      <c r="BF240" s="97"/>
      <c r="BG240" s="97"/>
      <c r="BH240" s="97"/>
    </row>
    <row r="241" spans="1:60">
      <c r="A241" s="97"/>
      <c r="J241" s="97"/>
      <c r="K241" s="97"/>
      <c r="L241" s="97"/>
      <c r="M241" s="97"/>
      <c r="N241" s="97"/>
      <c r="O241" s="97"/>
      <c r="P241" s="97"/>
      <c r="Q241" s="97"/>
      <c r="R241" s="97"/>
      <c r="S241" s="97"/>
      <c r="T241" s="97"/>
      <c r="U241" s="97"/>
      <c r="V241" s="97"/>
      <c r="W241" s="97"/>
      <c r="X241" s="97"/>
      <c r="Y241" s="97"/>
      <c r="Z241" s="97"/>
      <c r="AA241" s="97"/>
      <c r="AB241" s="97"/>
      <c r="AC241" s="97"/>
      <c r="AD241" s="97"/>
      <c r="AE241" s="97"/>
      <c r="AF241" s="97"/>
      <c r="AG241" s="97"/>
      <c r="AH241" s="97"/>
      <c r="AI241" s="97"/>
      <c r="AJ241" s="97"/>
      <c r="AK241" s="97"/>
      <c r="AL241" s="97"/>
      <c r="AM241" s="97"/>
      <c r="AN241" s="97"/>
      <c r="AO241" s="97"/>
      <c r="AP241" s="97"/>
      <c r="AQ241" s="97"/>
      <c r="AR241" s="97"/>
      <c r="AS241" s="97"/>
      <c r="AT241" s="97"/>
      <c r="AU241" s="97"/>
      <c r="AV241" s="97"/>
      <c r="AW241" s="97"/>
      <c r="AX241" s="97"/>
      <c r="AY241" s="97"/>
      <c r="AZ241" s="97"/>
      <c r="BA241" s="97"/>
      <c r="BB241" s="97"/>
      <c r="BC241" s="97"/>
      <c r="BD241" s="97"/>
      <c r="BE241" s="97"/>
      <c r="BF241" s="97"/>
      <c r="BG241" s="97"/>
      <c r="BH241" s="97"/>
    </row>
    <row r="242" spans="1:60">
      <c r="A242" s="97"/>
      <c r="J242" s="97"/>
      <c r="K242" s="97"/>
      <c r="L242" s="97"/>
      <c r="M242" s="97"/>
      <c r="N242" s="97"/>
      <c r="O242" s="97"/>
      <c r="P242" s="97"/>
      <c r="Q242" s="97"/>
      <c r="R242" s="97"/>
      <c r="S242" s="97"/>
      <c r="T242" s="97"/>
      <c r="U242" s="97"/>
      <c r="V242" s="97"/>
      <c r="W242" s="97"/>
      <c r="X242" s="97"/>
      <c r="Y242" s="97"/>
      <c r="Z242" s="97"/>
      <c r="AA242" s="97"/>
      <c r="AB242" s="97"/>
      <c r="AC242" s="97"/>
      <c r="AD242" s="97"/>
      <c r="AE242" s="97"/>
      <c r="AF242" s="97"/>
      <c r="AG242" s="97"/>
      <c r="AH242" s="97"/>
      <c r="AI242" s="97"/>
      <c r="AJ242" s="97"/>
      <c r="AK242" s="97"/>
      <c r="AL242" s="97"/>
      <c r="AM242" s="97"/>
      <c r="AN242" s="97"/>
      <c r="AO242" s="97"/>
      <c r="AP242" s="97"/>
      <c r="AQ242" s="97"/>
      <c r="AR242" s="97"/>
      <c r="AS242" s="97"/>
      <c r="AT242" s="97"/>
      <c r="AU242" s="97"/>
      <c r="AV242" s="97"/>
      <c r="AW242" s="97"/>
      <c r="AX242" s="97"/>
      <c r="AY242" s="97"/>
      <c r="AZ242" s="97"/>
      <c r="BA242" s="97"/>
      <c r="BB242" s="97"/>
      <c r="BC242" s="97"/>
      <c r="BD242" s="97"/>
      <c r="BE242" s="97"/>
      <c r="BF242" s="97"/>
      <c r="BG242" s="97"/>
      <c r="BH242" s="97"/>
    </row>
    <row r="243" spans="1:60">
      <c r="A243" s="97"/>
      <c r="J243" s="97"/>
      <c r="K243" s="97"/>
      <c r="L243" s="97"/>
      <c r="M243" s="97"/>
      <c r="N243" s="97"/>
      <c r="O243" s="97"/>
      <c r="P243" s="97"/>
      <c r="Q243" s="97"/>
      <c r="R243" s="97"/>
      <c r="S243" s="97"/>
      <c r="T243" s="97"/>
      <c r="U243" s="97"/>
      <c r="V243" s="97"/>
      <c r="W243" s="97"/>
      <c r="X243" s="97"/>
      <c r="Y243" s="97"/>
      <c r="Z243" s="97"/>
      <c r="AA243" s="97"/>
      <c r="AB243" s="97"/>
      <c r="AC243" s="97"/>
      <c r="AD243" s="97"/>
      <c r="AE243" s="97"/>
      <c r="AF243" s="97"/>
      <c r="AG243" s="97"/>
      <c r="AH243" s="97"/>
      <c r="AI243" s="97"/>
      <c r="AJ243" s="97"/>
      <c r="AK243" s="97"/>
      <c r="AL243" s="97"/>
      <c r="AM243" s="97"/>
      <c r="AN243" s="97"/>
      <c r="AO243" s="97"/>
      <c r="AP243" s="97"/>
      <c r="AQ243" s="97"/>
      <c r="AR243" s="97"/>
      <c r="AS243" s="97"/>
      <c r="AT243" s="97"/>
      <c r="AU243" s="97"/>
      <c r="AV243" s="97"/>
      <c r="AW243" s="97"/>
      <c r="AX243" s="97"/>
      <c r="AY243" s="97"/>
      <c r="AZ243" s="97"/>
      <c r="BA243" s="97"/>
      <c r="BB243" s="97"/>
      <c r="BC243" s="97"/>
      <c r="BD243" s="97"/>
      <c r="BE243" s="97"/>
      <c r="BF243" s="97"/>
      <c r="BG243" s="97"/>
      <c r="BH243" s="97"/>
    </row>
    <row r="244" spans="1:60">
      <c r="A244" s="97"/>
      <c r="J244" s="97"/>
      <c r="K244" s="97"/>
      <c r="L244" s="97"/>
      <c r="M244" s="97"/>
      <c r="N244" s="97"/>
      <c r="O244" s="97"/>
      <c r="P244" s="97"/>
      <c r="Q244" s="97"/>
      <c r="R244" s="97"/>
      <c r="S244" s="97"/>
      <c r="T244" s="97"/>
      <c r="U244" s="97"/>
      <c r="V244" s="97"/>
      <c r="W244" s="97"/>
      <c r="X244" s="97"/>
      <c r="Y244" s="97"/>
      <c r="Z244" s="97"/>
      <c r="AA244" s="97"/>
      <c r="AB244" s="97"/>
      <c r="AC244" s="97"/>
      <c r="AD244" s="97"/>
      <c r="AE244" s="97"/>
      <c r="AF244" s="97"/>
      <c r="AG244" s="97"/>
      <c r="AH244" s="97"/>
      <c r="AI244" s="97"/>
      <c r="AJ244" s="97"/>
      <c r="AK244" s="97"/>
      <c r="AL244" s="97"/>
      <c r="AM244" s="97"/>
      <c r="AN244" s="97"/>
      <c r="AO244" s="97"/>
      <c r="AP244" s="97"/>
      <c r="AQ244" s="97"/>
      <c r="AR244" s="97"/>
      <c r="AS244" s="97"/>
      <c r="AT244" s="97"/>
      <c r="AU244" s="97"/>
      <c r="AV244" s="97"/>
      <c r="AW244" s="97"/>
      <c r="AX244" s="97"/>
      <c r="AY244" s="97"/>
      <c r="AZ244" s="97"/>
      <c r="BA244" s="97"/>
      <c r="BB244" s="97"/>
      <c r="BC244" s="97"/>
      <c r="BD244" s="97"/>
      <c r="BE244" s="97"/>
      <c r="BF244" s="97"/>
      <c r="BG244" s="97"/>
      <c r="BH244" s="97"/>
    </row>
    <row r="245" spans="1:60">
      <c r="A245" s="97"/>
    </row>
    <row r="246" spans="1:60">
      <c r="A246" s="97"/>
    </row>
    <row r="247" spans="1:60">
      <c r="A247" s="97"/>
    </row>
    <row r="248" spans="1:60">
      <c r="A248" s="97"/>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topLeftCell="A2" zoomScale="90" zoomScaleNormal="90" workbookViewId="0">
      <selection activeCell="C6" sqref="C6"/>
    </sheetView>
  </sheetViews>
  <sheetFormatPr baseColWidth="10" defaultRowHeight="15"/>
  <cols>
    <col min="2" max="2" width="24.140625" customWidth="1"/>
    <col min="3" max="3" width="70.140625" customWidth="1"/>
    <col min="4" max="4" width="29.85546875" customWidth="1"/>
  </cols>
  <sheetData>
    <row r="1" spans="1:37" ht="23.25">
      <c r="A1" s="97"/>
      <c r="B1" s="498" t="s">
        <v>55</v>
      </c>
      <c r="C1" s="498"/>
      <c r="D1" s="498"/>
      <c r="E1" s="97"/>
      <c r="F1" s="97"/>
      <c r="G1" s="97"/>
      <c r="H1" s="97"/>
      <c r="I1" s="97"/>
      <c r="J1" s="97"/>
      <c r="K1" s="97"/>
      <c r="L1" s="97"/>
      <c r="M1" s="97"/>
      <c r="N1" s="97"/>
      <c r="O1" s="97"/>
      <c r="P1" s="97"/>
      <c r="Q1" s="97"/>
      <c r="R1" s="97"/>
      <c r="S1" s="97"/>
      <c r="T1" s="97"/>
      <c r="U1" s="97"/>
      <c r="V1" s="97"/>
      <c r="W1" s="97"/>
      <c r="X1" s="97"/>
      <c r="Y1" s="97"/>
      <c r="Z1" s="97"/>
      <c r="AA1" s="97"/>
      <c r="AB1" s="97"/>
      <c r="AC1" s="97"/>
      <c r="AD1" s="97"/>
      <c r="AE1" s="97"/>
    </row>
    <row r="2" spans="1:37">
      <c r="A2" s="97"/>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row>
    <row r="3" spans="1:37" ht="25.5">
      <c r="A3" s="97"/>
      <c r="B3" s="11"/>
      <c r="C3" s="12" t="s">
        <v>52</v>
      </c>
      <c r="D3" s="12" t="s">
        <v>4</v>
      </c>
      <c r="E3" s="97"/>
      <c r="F3" s="97"/>
      <c r="G3" s="97"/>
      <c r="H3" s="97"/>
      <c r="I3" s="97"/>
      <c r="J3" s="97"/>
      <c r="K3" s="97"/>
      <c r="L3" s="97"/>
      <c r="M3" s="97"/>
      <c r="N3" s="97"/>
      <c r="O3" s="97"/>
      <c r="P3" s="97"/>
      <c r="Q3" s="97"/>
      <c r="R3" s="97"/>
      <c r="S3" s="97"/>
      <c r="T3" s="97"/>
      <c r="U3" s="97"/>
      <c r="V3" s="97"/>
      <c r="W3" s="97"/>
      <c r="X3" s="97"/>
      <c r="Y3" s="97"/>
      <c r="Z3" s="97"/>
      <c r="AA3" s="97"/>
      <c r="AB3" s="97"/>
      <c r="AC3" s="97"/>
      <c r="AD3" s="97"/>
      <c r="AE3" s="97"/>
    </row>
    <row r="4" spans="1:37" ht="51">
      <c r="A4" s="97"/>
      <c r="B4" s="13" t="s">
        <v>51</v>
      </c>
      <c r="C4" s="14" t="s">
        <v>102</v>
      </c>
      <c r="D4" s="15">
        <v>0.2</v>
      </c>
      <c r="E4" s="97"/>
      <c r="F4" s="97"/>
      <c r="G4" s="97"/>
      <c r="H4" s="97"/>
      <c r="I4" s="97"/>
      <c r="J4" s="97"/>
      <c r="K4" s="97"/>
      <c r="L4" s="97"/>
      <c r="M4" s="97"/>
      <c r="N4" s="97"/>
      <c r="O4" s="97"/>
      <c r="P4" s="97"/>
      <c r="Q4" s="97"/>
      <c r="R4" s="97"/>
      <c r="S4" s="97"/>
      <c r="T4" s="97"/>
      <c r="U4" s="97"/>
      <c r="V4" s="97"/>
      <c r="W4" s="97"/>
      <c r="X4" s="97"/>
      <c r="Y4" s="97"/>
      <c r="Z4" s="97"/>
      <c r="AA4" s="97"/>
      <c r="AB4" s="97"/>
      <c r="AC4" s="97"/>
      <c r="AD4" s="97"/>
      <c r="AE4" s="97"/>
    </row>
    <row r="5" spans="1:37" ht="51">
      <c r="A5" s="97"/>
      <c r="B5" s="16" t="s">
        <v>53</v>
      </c>
      <c r="C5" s="17" t="s">
        <v>103</v>
      </c>
      <c r="D5" s="18">
        <v>0.4</v>
      </c>
      <c r="E5" s="97"/>
      <c r="F5" s="97"/>
      <c r="G5" s="97"/>
      <c r="H5" s="97"/>
      <c r="I5" s="97"/>
      <c r="J5" s="97"/>
      <c r="K5" s="97"/>
      <c r="L5" s="97"/>
      <c r="M5" s="97"/>
      <c r="N5" s="97"/>
      <c r="O5" s="97"/>
      <c r="P5" s="97"/>
      <c r="Q5" s="97"/>
      <c r="R5" s="97"/>
      <c r="S5" s="97"/>
      <c r="T5" s="97"/>
      <c r="U5" s="97"/>
      <c r="V5" s="97"/>
      <c r="W5" s="97"/>
      <c r="X5" s="97"/>
      <c r="Y5" s="97"/>
      <c r="Z5" s="97"/>
      <c r="AA5" s="97"/>
      <c r="AB5" s="97"/>
      <c r="AC5" s="97"/>
      <c r="AD5" s="97"/>
      <c r="AE5" s="97"/>
    </row>
    <row r="6" spans="1:37" ht="51">
      <c r="A6" s="97"/>
      <c r="B6" s="19" t="s">
        <v>107</v>
      </c>
      <c r="C6" s="17" t="s">
        <v>104</v>
      </c>
      <c r="D6" s="18">
        <v>0.6</v>
      </c>
      <c r="E6" s="97"/>
      <c r="F6" s="97"/>
      <c r="G6" s="97"/>
      <c r="H6" s="97"/>
      <c r="I6" s="97"/>
      <c r="J6" s="97"/>
      <c r="K6" s="97"/>
      <c r="L6" s="97"/>
      <c r="M6" s="97"/>
      <c r="N6" s="97"/>
      <c r="O6" s="97"/>
      <c r="P6" s="97"/>
      <c r="Q6" s="97"/>
      <c r="R6" s="97"/>
      <c r="S6" s="97"/>
      <c r="T6" s="97"/>
      <c r="U6" s="97"/>
      <c r="V6" s="97"/>
      <c r="W6" s="97"/>
      <c r="X6" s="97"/>
      <c r="Y6" s="97"/>
      <c r="Z6" s="97"/>
      <c r="AA6" s="97"/>
      <c r="AB6" s="97"/>
      <c r="AC6" s="97"/>
      <c r="AD6" s="97"/>
      <c r="AE6" s="97"/>
    </row>
    <row r="7" spans="1:37" ht="76.5">
      <c r="A7" s="97"/>
      <c r="B7" s="20" t="s">
        <v>6</v>
      </c>
      <c r="C7" s="17" t="s">
        <v>105</v>
      </c>
      <c r="D7" s="18">
        <v>0.8</v>
      </c>
      <c r="E7" s="97"/>
      <c r="F7" s="97"/>
      <c r="G7" s="97"/>
      <c r="H7" s="97"/>
      <c r="I7" s="97"/>
      <c r="J7" s="97"/>
      <c r="K7" s="97"/>
      <c r="L7" s="97"/>
      <c r="M7" s="97"/>
      <c r="N7" s="97"/>
      <c r="O7" s="97"/>
      <c r="P7" s="97"/>
      <c r="Q7" s="97"/>
      <c r="R7" s="97"/>
      <c r="S7" s="97"/>
      <c r="T7" s="97"/>
      <c r="U7" s="97"/>
      <c r="V7" s="97"/>
      <c r="W7" s="97"/>
      <c r="X7" s="97"/>
      <c r="Y7" s="97"/>
      <c r="Z7" s="97"/>
      <c r="AA7" s="97"/>
      <c r="AB7" s="97"/>
      <c r="AC7" s="97"/>
      <c r="AD7" s="97"/>
      <c r="AE7" s="97"/>
    </row>
    <row r="8" spans="1:37" ht="51">
      <c r="A8" s="97"/>
      <c r="B8" s="21" t="s">
        <v>54</v>
      </c>
      <c r="C8" s="17" t="s">
        <v>106</v>
      </c>
      <c r="D8" s="18">
        <v>1</v>
      </c>
      <c r="E8" s="97"/>
      <c r="F8" s="97"/>
      <c r="G8" s="97"/>
      <c r="H8" s="97"/>
      <c r="I8" s="97"/>
      <c r="J8" s="97"/>
      <c r="K8" s="97"/>
      <c r="L8" s="97"/>
      <c r="M8" s="97"/>
      <c r="N8" s="97"/>
      <c r="O8" s="97"/>
      <c r="P8" s="97"/>
      <c r="Q8" s="97"/>
      <c r="R8" s="97"/>
      <c r="S8" s="97"/>
      <c r="T8" s="97"/>
      <c r="U8" s="97"/>
      <c r="V8" s="97"/>
      <c r="W8" s="97"/>
      <c r="X8" s="97"/>
      <c r="Y8" s="97"/>
      <c r="Z8" s="97"/>
      <c r="AA8" s="97"/>
      <c r="AB8" s="97"/>
      <c r="AC8" s="97"/>
      <c r="AD8" s="97"/>
      <c r="AE8" s="97"/>
    </row>
    <row r="9" spans="1:37">
      <c r="A9" s="97"/>
      <c r="B9" s="121"/>
      <c r="C9" s="121"/>
      <c r="D9" s="121"/>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row>
    <row r="10" spans="1:37" ht="16.5">
      <c r="A10" s="97"/>
      <c r="B10" s="122"/>
      <c r="C10" s="121"/>
      <c r="D10" s="121"/>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row>
    <row r="11" spans="1:37">
      <c r="A11" s="97"/>
      <c r="B11" s="121"/>
      <c r="C11" s="121"/>
      <c r="D11" s="121"/>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row>
    <row r="12" spans="1:37">
      <c r="A12" s="97"/>
      <c r="B12" s="121"/>
      <c r="C12" s="121"/>
      <c r="D12" s="121"/>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row>
    <row r="13" spans="1:37">
      <c r="A13" s="97"/>
      <c r="B13" s="121"/>
      <c r="C13" s="121"/>
      <c r="D13" s="121"/>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row>
    <row r="14" spans="1:37">
      <c r="A14" s="97"/>
      <c r="B14" s="121"/>
      <c r="C14" s="121"/>
      <c r="D14" s="121"/>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row>
    <row r="15" spans="1:37">
      <c r="A15" s="97"/>
      <c r="B15" s="121"/>
      <c r="C15" s="121"/>
      <c r="D15" s="121"/>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row>
    <row r="16" spans="1:37">
      <c r="A16" s="97"/>
      <c r="B16" s="121"/>
      <c r="C16" s="121"/>
      <c r="D16" s="121"/>
      <c r="E16" s="97"/>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row>
    <row r="17" spans="1:37">
      <c r="A17" s="97"/>
      <c r="B17" s="121"/>
      <c r="C17" s="121"/>
      <c r="D17" s="121"/>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row>
    <row r="18" spans="1:37">
      <c r="A18" s="97"/>
      <c r="B18" s="121"/>
      <c r="C18" s="121"/>
      <c r="D18" s="121"/>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row>
    <row r="19" spans="1:37">
      <c r="A19" s="97"/>
      <c r="B19" s="97"/>
      <c r="C19" s="97"/>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row>
    <row r="20" spans="1:37">
      <c r="A20" s="97"/>
      <c r="B20" s="97"/>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row>
    <row r="21" spans="1:37">
      <c r="A21" s="97"/>
      <c r="B21" s="97"/>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row>
    <row r="22" spans="1:37">
      <c r="A22" s="97"/>
      <c r="B22" s="97"/>
      <c r="C22" s="97"/>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row>
    <row r="23" spans="1:37">
      <c r="A23" s="97"/>
      <c r="B23" s="97"/>
      <c r="C23" s="97"/>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row>
    <row r="24" spans="1:37">
      <c r="A24" s="97"/>
      <c r="B24" s="97"/>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row>
    <row r="25" spans="1:37">
      <c r="A25" s="97"/>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row>
    <row r="26" spans="1:37">
      <c r="A26" s="97"/>
      <c r="B26" s="97"/>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row>
    <row r="27" spans="1:37">
      <c r="A27" s="97"/>
      <c r="B27" s="97"/>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row>
    <row r="28" spans="1:37">
      <c r="A28" s="97"/>
      <c r="B28" s="97"/>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row>
    <row r="29" spans="1:37">
      <c r="A29" s="97"/>
      <c r="B29" s="97"/>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row>
    <row r="30" spans="1:37">
      <c r="A30" s="97"/>
      <c r="B30" s="97"/>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row>
    <row r="31" spans="1:37">
      <c r="A31" s="97"/>
      <c r="B31" s="97"/>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row>
    <row r="32" spans="1:37">
      <c r="A32" s="97"/>
      <c r="B32" s="97"/>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row>
    <row r="33" spans="1:31">
      <c r="A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row>
    <row r="34" spans="1:31">
      <c r="A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row>
    <row r="35" spans="1:31">
      <c r="A35" s="97"/>
    </row>
    <row r="36" spans="1:31">
      <c r="A36" s="97"/>
    </row>
    <row r="37" spans="1:31">
      <c r="A37" s="97"/>
    </row>
    <row r="38" spans="1:31">
      <c r="A38" s="97"/>
    </row>
    <row r="39" spans="1:31">
      <c r="A39" s="97"/>
    </row>
    <row r="40" spans="1:31">
      <c r="A40" s="97"/>
    </row>
    <row r="41" spans="1:31">
      <c r="A41" s="97"/>
    </row>
    <row r="42" spans="1:31">
      <c r="A42" s="97"/>
    </row>
    <row r="43" spans="1:31">
      <c r="A43" s="97"/>
    </row>
    <row r="44" spans="1:31">
      <c r="A44" s="97"/>
    </row>
    <row r="45" spans="1:31">
      <c r="A45" s="97"/>
    </row>
    <row r="46" spans="1:31">
      <c r="A46" s="97"/>
    </row>
    <row r="47" spans="1:31">
      <c r="A47" s="97"/>
    </row>
    <row r="48" spans="1:31">
      <c r="A48" s="97"/>
    </row>
    <row r="49" spans="1:1">
      <c r="A49" s="97"/>
    </row>
    <row r="50" spans="1:1">
      <c r="A50" s="97"/>
    </row>
    <row r="51" spans="1:1">
      <c r="A51" s="97"/>
    </row>
    <row r="52" spans="1:1">
      <c r="A52" s="97"/>
    </row>
    <row r="53" spans="1:1">
      <c r="A53" s="97"/>
    </row>
    <row r="54" spans="1:1">
      <c r="A54" s="97"/>
    </row>
    <row r="55" spans="1:1">
      <c r="A55" s="97"/>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D7" sqref="D7"/>
    </sheetView>
  </sheetViews>
  <sheetFormatPr baseColWidth="10" defaultRowHeight="15"/>
  <cols>
    <col min="2" max="2" width="40.42578125" customWidth="1"/>
    <col min="3" max="3" width="74.85546875" customWidth="1"/>
    <col min="4" max="4" width="135" bestFit="1" customWidth="1"/>
    <col min="5" max="5" width="144.7109375" bestFit="1" customWidth="1"/>
  </cols>
  <sheetData>
    <row r="1" spans="1:21" ht="33.75">
      <c r="A1" s="97"/>
      <c r="B1" s="499" t="s">
        <v>63</v>
      </c>
      <c r="C1" s="499"/>
      <c r="D1" s="499"/>
      <c r="E1" s="97"/>
      <c r="F1" s="97"/>
      <c r="G1" s="97"/>
      <c r="H1" s="97"/>
      <c r="I1" s="97"/>
      <c r="J1" s="97"/>
      <c r="K1" s="97"/>
      <c r="L1" s="97"/>
      <c r="M1" s="97"/>
      <c r="N1" s="97"/>
      <c r="O1" s="97"/>
      <c r="P1" s="97"/>
      <c r="Q1" s="97"/>
      <c r="R1" s="97"/>
      <c r="S1" s="97"/>
      <c r="T1" s="97"/>
      <c r="U1" s="97"/>
    </row>
    <row r="2" spans="1:21">
      <c r="A2" s="97"/>
      <c r="B2" s="97"/>
      <c r="C2" s="97"/>
      <c r="D2" s="97"/>
      <c r="E2" s="97"/>
      <c r="F2" s="97"/>
      <c r="G2" s="97"/>
      <c r="H2" s="97"/>
      <c r="I2" s="97"/>
      <c r="J2" s="97"/>
      <c r="K2" s="97"/>
      <c r="L2" s="97"/>
      <c r="M2" s="97"/>
      <c r="N2" s="97"/>
      <c r="O2" s="97"/>
      <c r="P2" s="97"/>
      <c r="Q2" s="97"/>
      <c r="R2" s="97"/>
      <c r="S2" s="97"/>
      <c r="T2" s="97"/>
      <c r="U2" s="97"/>
    </row>
    <row r="3" spans="1:21" ht="30">
      <c r="A3" s="97"/>
      <c r="B3" s="118"/>
      <c r="C3" s="38" t="s">
        <v>56</v>
      </c>
      <c r="D3" s="38" t="s">
        <v>57</v>
      </c>
      <c r="E3" s="97"/>
      <c r="F3" s="97"/>
      <c r="G3" s="97"/>
      <c r="H3" s="97"/>
      <c r="I3" s="97"/>
      <c r="J3" s="97"/>
      <c r="K3" s="97"/>
      <c r="L3" s="97"/>
      <c r="M3" s="97"/>
      <c r="N3" s="97"/>
      <c r="O3" s="97"/>
      <c r="P3" s="97"/>
      <c r="Q3" s="97"/>
      <c r="R3" s="97"/>
      <c r="S3" s="97"/>
      <c r="T3" s="97"/>
      <c r="U3" s="97"/>
    </row>
    <row r="4" spans="1:21" ht="33.75">
      <c r="A4" s="117" t="s">
        <v>83</v>
      </c>
      <c r="B4" s="41" t="s">
        <v>101</v>
      </c>
      <c r="C4" s="46" t="s">
        <v>157</v>
      </c>
      <c r="D4" s="39" t="s">
        <v>97</v>
      </c>
      <c r="E4" s="97"/>
      <c r="F4" s="97"/>
      <c r="G4" s="97"/>
      <c r="H4" s="97"/>
      <c r="I4" s="97"/>
      <c r="J4" s="97"/>
      <c r="K4" s="97"/>
      <c r="L4" s="97"/>
      <c r="M4" s="97"/>
      <c r="N4" s="97"/>
      <c r="O4" s="97"/>
      <c r="P4" s="97"/>
      <c r="Q4" s="97"/>
      <c r="R4" s="97"/>
      <c r="S4" s="97"/>
      <c r="T4" s="97"/>
      <c r="U4" s="97"/>
    </row>
    <row r="5" spans="1:21" ht="67.5">
      <c r="A5" s="117" t="s">
        <v>84</v>
      </c>
      <c r="B5" s="42" t="s">
        <v>59</v>
      </c>
      <c r="C5" s="47" t="s">
        <v>93</v>
      </c>
      <c r="D5" s="40" t="s">
        <v>98</v>
      </c>
      <c r="E5" s="97"/>
      <c r="F5" s="97"/>
      <c r="G5" s="97"/>
      <c r="H5" s="97"/>
      <c r="I5" s="97"/>
      <c r="J5" s="97"/>
      <c r="K5" s="97"/>
      <c r="L5" s="97"/>
      <c r="M5" s="97"/>
      <c r="N5" s="97"/>
      <c r="O5" s="97"/>
      <c r="P5" s="97"/>
      <c r="Q5" s="97"/>
      <c r="R5" s="97"/>
      <c r="S5" s="97"/>
      <c r="T5" s="97"/>
      <c r="U5" s="97"/>
    </row>
    <row r="6" spans="1:21" ht="67.5">
      <c r="A6" s="117" t="s">
        <v>81</v>
      </c>
      <c r="B6" s="43" t="s">
        <v>60</v>
      </c>
      <c r="C6" s="47" t="s">
        <v>94</v>
      </c>
      <c r="D6" s="40" t="s">
        <v>100</v>
      </c>
      <c r="E6" s="97"/>
      <c r="F6" s="97"/>
      <c r="G6" s="97"/>
      <c r="H6" s="97"/>
      <c r="I6" s="97"/>
      <c r="J6" s="97"/>
      <c r="K6" s="97"/>
      <c r="L6" s="97"/>
      <c r="M6" s="97"/>
      <c r="N6" s="97"/>
      <c r="O6" s="97"/>
      <c r="P6" s="97"/>
      <c r="Q6" s="97"/>
      <c r="R6" s="97"/>
      <c r="S6" s="97"/>
      <c r="T6" s="97"/>
      <c r="U6" s="97"/>
    </row>
    <row r="7" spans="1:21" ht="101.25">
      <c r="A7" s="117" t="s">
        <v>7</v>
      </c>
      <c r="B7" s="44" t="s">
        <v>61</v>
      </c>
      <c r="C7" s="47" t="s">
        <v>95</v>
      </c>
      <c r="D7" s="40" t="s">
        <v>99</v>
      </c>
      <c r="E7" s="97"/>
      <c r="F7" s="97"/>
      <c r="G7" s="97"/>
      <c r="H7" s="97"/>
      <c r="I7" s="97"/>
      <c r="J7" s="97"/>
      <c r="K7" s="97"/>
      <c r="L7" s="97"/>
      <c r="M7" s="97"/>
      <c r="N7" s="97"/>
      <c r="O7" s="97"/>
      <c r="P7" s="97"/>
      <c r="Q7" s="97"/>
      <c r="R7" s="97"/>
      <c r="S7" s="97"/>
      <c r="T7" s="97"/>
      <c r="U7" s="97"/>
    </row>
    <row r="8" spans="1:21" ht="67.5">
      <c r="A8" s="117" t="s">
        <v>85</v>
      </c>
      <c r="B8" s="45" t="s">
        <v>62</v>
      </c>
      <c r="C8" s="47" t="s">
        <v>96</v>
      </c>
      <c r="D8" s="40" t="s">
        <v>118</v>
      </c>
      <c r="E8" s="97"/>
      <c r="F8" s="97"/>
      <c r="G8" s="97"/>
      <c r="H8" s="97"/>
      <c r="I8" s="97"/>
      <c r="J8" s="97"/>
      <c r="K8" s="97"/>
      <c r="L8" s="97"/>
      <c r="M8" s="97"/>
      <c r="N8" s="97"/>
      <c r="O8" s="97"/>
      <c r="P8" s="97"/>
      <c r="Q8" s="97"/>
      <c r="R8" s="97"/>
      <c r="S8" s="97"/>
      <c r="T8" s="97"/>
      <c r="U8" s="97"/>
    </row>
    <row r="9" spans="1:21" ht="20.25">
      <c r="A9" s="117"/>
      <c r="B9" s="117"/>
      <c r="C9" s="119"/>
      <c r="D9" s="119"/>
      <c r="E9" s="97"/>
      <c r="F9" s="97"/>
      <c r="G9" s="97"/>
      <c r="H9" s="97"/>
      <c r="I9" s="97"/>
      <c r="J9" s="97"/>
      <c r="K9" s="97"/>
      <c r="L9" s="97"/>
      <c r="M9" s="97"/>
      <c r="N9" s="97"/>
      <c r="O9" s="97"/>
      <c r="P9" s="97"/>
      <c r="Q9" s="97"/>
      <c r="R9" s="97"/>
      <c r="S9" s="97"/>
      <c r="T9" s="97"/>
      <c r="U9" s="97"/>
    </row>
    <row r="10" spans="1:21" ht="16.5">
      <c r="A10" s="117"/>
      <c r="B10" s="120"/>
      <c r="C10" s="120"/>
      <c r="D10" s="120"/>
      <c r="E10" s="97"/>
      <c r="F10" s="97"/>
      <c r="G10" s="97"/>
      <c r="H10" s="97"/>
      <c r="I10" s="97"/>
      <c r="J10" s="97"/>
      <c r="K10" s="97"/>
      <c r="L10" s="97"/>
      <c r="M10" s="97"/>
      <c r="N10" s="97"/>
      <c r="O10" s="97"/>
      <c r="P10" s="97"/>
      <c r="Q10" s="97"/>
      <c r="R10" s="97"/>
      <c r="S10" s="97"/>
      <c r="T10" s="97"/>
      <c r="U10" s="97"/>
    </row>
    <row r="11" spans="1:21">
      <c r="A11" s="117"/>
      <c r="B11" s="117" t="s">
        <v>91</v>
      </c>
      <c r="C11" s="117" t="s">
        <v>145</v>
      </c>
      <c r="D11" s="117" t="s">
        <v>152</v>
      </c>
      <c r="E11" s="97"/>
      <c r="F11" s="97"/>
      <c r="G11" s="97"/>
      <c r="H11" s="97"/>
      <c r="I11" s="97"/>
      <c r="J11" s="97"/>
      <c r="K11" s="97"/>
      <c r="L11" s="97"/>
      <c r="M11" s="97"/>
      <c r="N11" s="97"/>
      <c r="O11" s="97"/>
      <c r="P11" s="97"/>
      <c r="Q11" s="97"/>
      <c r="R11" s="97"/>
      <c r="S11" s="97"/>
      <c r="T11" s="97"/>
      <c r="U11" s="97"/>
    </row>
    <row r="12" spans="1:21">
      <c r="A12" s="117"/>
      <c r="B12" s="117" t="s">
        <v>89</v>
      </c>
      <c r="C12" s="117" t="s">
        <v>149</v>
      </c>
      <c r="D12" s="117" t="s">
        <v>153</v>
      </c>
      <c r="E12" s="97"/>
      <c r="F12" s="97"/>
      <c r="G12" s="97"/>
      <c r="H12" s="97"/>
      <c r="I12" s="97"/>
      <c r="J12" s="97"/>
      <c r="K12" s="97"/>
      <c r="L12" s="97"/>
      <c r="M12" s="97"/>
      <c r="N12" s="97"/>
      <c r="O12" s="97"/>
      <c r="P12" s="97"/>
      <c r="Q12" s="97"/>
      <c r="R12" s="97"/>
      <c r="S12" s="97"/>
      <c r="T12" s="97"/>
      <c r="U12" s="97"/>
    </row>
    <row r="13" spans="1:21">
      <c r="A13" s="117"/>
      <c r="B13" s="117"/>
      <c r="C13" s="117" t="s">
        <v>148</v>
      </c>
      <c r="D13" s="117" t="s">
        <v>154</v>
      </c>
      <c r="E13" s="97"/>
      <c r="F13" s="97"/>
      <c r="G13" s="97"/>
      <c r="H13" s="97"/>
      <c r="I13" s="97"/>
      <c r="J13" s="97"/>
      <c r="K13" s="97"/>
      <c r="L13" s="97"/>
      <c r="M13" s="97"/>
      <c r="N13" s="97"/>
      <c r="O13" s="97"/>
      <c r="P13" s="97"/>
      <c r="Q13" s="97"/>
      <c r="R13" s="97"/>
      <c r="S13" s="97"/>
      <c r="T13" s="97"/>
      <c r="U13" s="97"/>
    </row>
    <row r="14" spans="1:21">
      <c r="A14" s="117"/>
      <c r="B14" s="117"/>
      <c r="C14" s="117" t="s">
        <v>150</v>
      </c>
      <c r="D14" s="117" t="s">
        <v>155</v>
      </c>
      <c r="E14" s="97"/>
      <c r="F14" s="97"/>
      <c r="G14" s="97"/>
      <c r="H14" s="97"/>
      <c r="I14" s="97"/>
      <c r="J14" s="97"/>
      <c r="K14" s="97"/>
      <c r="L14" s="97"/>
      <c r="M14" s="97"/>
      <c r="N14" s="97"/>
      <c r="O14" s="97"/>
      <c r="P14" s="97"/>
      <c r="Q14" s="97"/>
      <c r="R14" s="97"/>
      <c r="S14" s="97"/>
      <c r="T14" s="97"/>
      <c r="U14" s="97"/>
    </row>
    <row r="15" spans="1:21">
      <c r="A15" s="117"/>
      <c r="B15" s="117"/>
      <c r="C15" s="117" t="s">
        <v>151</v>
      </c>
      <c r="D15" s="117" t="s">
        <v>156</v>
      </c>
      <c r="E15" s="97"/>
      <c r="F15" s="97"/>
      <c r="G15" s="97"/>
      <c r="H15" s="97"/>
      <c r="I15" s="97"/>
      <c r="J15" s="97"/>
      <c r="K15" s="97"/>
      <c r="L15" s="97"/>
      <c r="M15" s="97"/>
      <c r="N15" s="97"/>
      <c r="O15" s="97"/>
      <c r="P15" s="97"/>
      <c r="Q15" s="97"/>
      <c r="R15" s="97"/>
      <c r="S15" s="97"/>
      <c r="T15" s="97"/>
      <c r="U15" s="97"/>
    </row>
    <row r="16" spans="1:21">
      <c r="A16" s="117"/>
      <c r="B16" s="117"/>
      <c r="C16" s="117"/>
      <c r="D16" s="117"/>
      <c r="E16" s="97"/>
      <c r="F16" s="97"/>
      <c r="G16" s="97"/>
      <c r="H16" s="97"/>
      <c r="I16" s="97"/>
      <c r="J16" s="97"/>
      <c r="K16" s="97"/>
      <c r="L16" s="97"/>
      <c r="M16" s="97"/>
      <c r="N16" s="97"/>
      <c r="O16" s="97"/>
    </row>
    <row r="17" spans="1:15">
      <c r="A17" s="117"/>
      <c r="B17" s="117"/>
      <c r="C17" s="117"/>
      <c r="D17" s="117"/>
      <c r="E17" s="97"/>
      <c r="F17" s="97"/>
      <c r="G17" s="97"/>
      <c r="H17" s="97"/>
      <c r="I17" s="97"/>
      <c r="J17" s="97"/>
      <c r="K17" s="97"/>
      <c r="L17" s="97"/>
      <c r="M17" s="97"/>
      <c r="N17" s="97"/>
      <c r="O17" s="97"/>
    </row>
    <row r="18" spans="1:15">
      <c r="A18" s="117"/>
      <c r="B18" s="121"/>
      <c r="C18" s="121"/>
      <c r="D18" s="121"/>
      <c r="E18" s="97"/>
      <c r="F18" s="97"/>
      <c r="G18" s="97"/>
      <c r="H18" s="97"/>
      <c r="I18" s="97"/>
      <c r="J18" s="97"/>
      <c r="K18" s="97"/>
      <c r="L18" s="97"/>
      <c r="M18" s="97"/>
      <c r="N18" s="97"/>
      <c r="O18" s="97"/>
    </row>
    <row r="19" spans="1:15">
      <c r="A19" s="117"/>
      <c r="B19" s="121"/>
      <c r="C19" s="121"/>
      <c r="D19" s="121"/>
      <c r="E19" s="97"/>
      <c r="F19" s="97"/>
      <c r="G19" s="97"/>
      <c r="H19" s="97"/>
      <c r="I19" s="97"/>
      <c r="J19" s="97"/>
      <c r="K19" s="97"/>
      <c r="L19" s="97"/>
      <c r="M19" s="97"/>
      <c r="N19" s="97"/>
      <c r="O19" s="97"/>
    </row>
    <row r="20" spans="1:15">
      <c r="A20" s="117"/>
      <c r="B20" s="121"/>
      <c r="C20" s="121"/>
      <c r="D20" s="121"/>
      <c r="E20" s="97"/>
      <c r="F20" s="97"/>
      <c r="G20" s="97"/>
      <c r="H20" s="97"/>
      <c r="I20" s="97"/>
      <c r="J20" s="97"/>
      <c r="K20" s="97"/>
      <c r="L20" s="97"/>
      <c r="M20" s="97"/>
      <c r="N20" s="97"/>
      <c r="O20" s="97"/>
    </row>
    <row r="21" spans="1:15">
      <c r="A21" s="117"/>
      <c r="B21" s="121"/>
      <c r="C21" s="121"/>
      <c r="D21" s="121"/>
      <c r="E21" s="97"/>
      <c r="F21" s="97"/>
      <c r="G21" s="97"/>
      <c r="H21" s="97"/>
      <c r="I21" s="97"/>
      <c r="J21" s="97"/>
      <c r="K21" s="97"/>
      <c r="L21" s="97"/>
      <c r="M21" s="97"/>
      <c r="N21" s="97"/>
      <c r="O21" s="97"/>
    </row>
    <row r="22" spans="1:15" ht="20.25">
      <c r="A22" s="117"/>
      <c r="B22" s="117"/>
      <c r="C22" s="119"/>
      <c r="D22" s="119"/>
      <c r="E22" s="97"/>
      <c r="F22" s="97"/>
      <c r="G22" s="97"/>
      <c r="H22" s="97"/>
      <c r="I22" s="97"/>
      <c r="J22" s="97"/>
      <c r="K22" s="97"/>
      <c r="L22" s="97"/>
      <c r="M22" s="97"/>
      <c r="N22" s="97"/>
      <c r="O22" s="97"/>
    </row>
    <row r="23" spans="1:15" ht="20.25">
      <c r="A23" s="117"/>
      <c r="B23" s="117"/>
      <c r="C23" s="119"/>
      <c r="D23" s="119"/>
      <c r="E23" s="97"/>
      <c r="F23" s="97"/>
      <c r="G23" s="97"/>
      <c r="H23" s="97"/>
      <c r="I23" s="97"/>
      <c r="J23" s="97"/>
      <c r="K23" s="97"/>
      <c r="L23" s="97"/>
      <c r="M23" s="97"/>
      <c r="N23" s="97"/>
      <c r="O23" s="97"/>
    </row>
    <row r="24" spans="1:15" ht="20.25">
      <c r="A24" s="117"/>
      <c r="B24" s="117"/>
      <c r="C24" s="119"/>
      <c r="D24" s="119"/>
      <c r="E24" s="97"/>
      <c r="F24" s="97"/>
      <c r="G24" s="97"/>
      <c r="H24" s="97"/>
      <c r="I24" s="97"/>
      <c r="J24" s="97"/>
      <c r="K24" s="97"/>
      <c r="L24" s="97"/>
      <c r="M24" s="97"/>
      <c r="N24" s="97"/>
      <c r="O24" s="97"/>
    </row>
    <row r="25" spans="1:15" ht="20.25">
      <c r="A25" s="117"/>
      <c r="B25" s="117"/>
      <c r="C25" s="119"/>
      <c r="D25" s="119"/>
      <c r="E25" s="97"/>
      <c r="F25" s="97"/>
      <c r="G25" s="97"/>
      <c r="H25" s="97"/>
      <c r="I25" s="97"/>
      <c r="J25" s="97"/>
      <c r="K25" s="97"/>
      <c r="L25" s="97"/>
      <c r="M25" s="97"/>
      <c r="N25" s="97"/>
      <c r="O25" s="97"/>
    </row>
    <row r="26" spans="1:15" ht="20.25">
      <c r="A26" s="117"/>
      <c r="B26" s="117"/>
      <c r="C26" s="119"/>
      <c r="D26" s="119"/>
      <c r="E26" s="97"/>
      <c r="F26" s="97"/>
      <c r="G26" s="97"/>
      <c r="H26" s="97"/>
      <c r="I26" s="97"/>
      <c r="J26" s="97"/>
      <c r="K26" s="97"/>
      <c r="L26" s="97"/>
      <c r="M26" s="97"/>
      <c r="N26" s="97"/>
      <c r="O26" s="97"/>
    </row>
    <row r="27" spans="1:15" ht="20.25">
      <c r="A27" s="117"/>
      <c r="B27" s="117"/>
      <c r="C27" s="119"/>
      <c r="D27" s="119"/>
      <c r="E27" s="97"/>
      <c r="F27" s="97"/>
      <c r="G27" s="97"/>
      <c r="H27" s="97"/>
      <c r="I27" s="97"/>
      <c r="J27" s="97"/>
      <c r="K27" s="97"/>
      <c r="L27" s="97"/>
      <c r="M27" s="97"/>
      <c r="N27" s="97"/>
      <c r="O27" s="97"/>
    </row>
    <row r="28" spans="1:15" ht="20.25">
      <c r="A28" s="117"/>
      <c r="B28" s="117"/>
      <c r="C28" s="119"/>
      <c r="D28" s="119"/>
      <c r="E28" s="97"/>
      <c r="F28" s="97"/>
      <c r="G28" s="97"/>
      <c r="H28" s="97"/>
      <c r="I28" s="97"/>
      <c r="J28" s="97"/>
      <c r="K28" s="97"/>
      <c r="L28" s="97"/>
      <c r="M28" s="97"/>
      <c r="N28" s="97"/>
      <c r="O28" s="97"/>
    </row>
    <row r="29" spans="1:15" ht="20.25">
      <c r="A29" s="117"/>
      <c r="B29" s="117"/>
      <c r="C29" s="119"/>
      <c r="D29" s="119"/>
      <c r="E29" s="97"/>
      <c r="F29" s="97"/>
      <c r="G29" s="97"/>
      <c r="H29" s="97"/>
      <c r="I29" s="97"/>
      <c r="J29" s="97"/>
      <c r="K29" s="97"/>
      <c r="L29" s="97"/>
      <c r="M29" s="97"/>
      <c r="N29" s="97"/>
      <c r="O29" s="97"/>
    </row>
    <row r="30" spans="1:15" ht="20.25">
      <c r="A30" s="117"/>
      <c r="B30" s="117"/>
      <c r="C30" s="119"/>
      <c r="D30" s="119"/>
      <c r="E30" s="97"/>
      <c r="F30" s="97"/>
      <c r="G30" s="97"/>
      <c r="H30" s="97"/>
      <c r="I30" s="97"/>
      <c r="J30" s="97"/>
      <c r="K30" s="97"/>
      <c r="L30" s="97"/>
      <c r="M30" s="97"/>
      <c r="N30" s="97"/>
      <c r="O30" s="97"/>
    </row>
    <row r="31" spans="1:15" ht="20.25">
      <c r="A31" s="117"/>
      <c r="B31" s="117"/>
      <c r="C31" s="119"/>
      <c r="D31" s="119"/>
      <c r="E31" s="97"/>
      <c r="F31" s="97"/>
      <c r="G31" s="97"/>
      <c r="H31" s="97"/>
      <c r="I31" s="97"/>
      <c r="J31" s="97"/>
      <c r="K31" s="97"/>
      <c r="L31" s="97"/>
      <c r="M31" s="97"/>
      <c r="N31" s="97"/>
      <c r="O31" s="97"/>
    </row>
    <row r="32" spans="1:15" ht="20.25">
      <c r="A32" s="117"/>
      <c r="B32" s="117"/>
      <c r="C32" s="119"/>
      <c r="D32" s="119"/>
      <c r="E32" s="97"/>
      <c r="F32" s="97"/>
      <c r="G32" s="97"/>
      <c r="H32" s="97"/>
      <c r="I32" s="97"/>
      <c r="J32" s="97"/>
      <c r="K32" s="97"/>
      <c r="L32" s="97"/>
      <c r="M32" s="97"/>
      <c r="N32" s="97"/>
      <c r="O32" s="97"/>
    </row>
    <row r="33" spans="1:15" ht="20.25">
      <c r="A33" s="117"/>
      <c r="B33" s="117"/>
      <c r="C33" s="119"/>
      <c r="D33" s="119"/>
      <c r="E33" s="97"/>
      <c r="F33" s="97"/>
      <c r="G33" s="97"/>
      <c r="H33" s="97"/>
      <c r="I33" s="97"/>
      <c r="J33" s="97"/>
      <c r="K33" s="97"/>
      <c r="L33" s="97"/>
      <c r="M33" s="97"/>
      <c r="N33" s="97"/>
      <c r="O33" s="97"/>
    </row>
    <row r="34" spans="1:15" ht="20.25">
      <c r="A34" s="117"/>
      <c r="B34" s="117"/>
      <c r="C34" s="119"/>
      <c r="D34" s="119"/>
      <c r="E34" s="97"/>
      <c r="F34" s="97"/>
      <c r="G34" s="97"/>
      <c r="H34" s="97"/>
      <c r="I34" s="97"/>
      <c r="J34" s="97"/>
      <c r="K34" s="97"/>
      <c r="L34" s="97"/>
      <c r="M34" s="97"/>
      <c r="N34" s="97"/>
      <c r="O34" s="97"/>
    </row>
    <row r="35" spans="1:15" ht="20.25">
      <c r="A35" s="117"/>
      <c r="B35" s="117"/>
      <c r="C35" s="119"/>
      <c r="D35" s="119"/>
      <c r="E35" s="97"/>
      <c r="F35" s="97"/>
      <c r="G35" s="97"/>
      <c r="H35" s="97"/>
      <c r="I35" s="97"/>
      <c r="J35" s="97"/>
      <c r="K35" s="97"/>
      <c r="L35" s="97"/>
      <c r="M35" s="97"/>
      <c r="N35" s="97"/>
      <c r="O35" s="97"/>
    </row>
    <row r="36" spans="1:15" ht="20.25">
      <c r="A36" s="117"/>
      <c r="B36" s="117"/>
      <c r="C36" s="119"/>
      <c r="D36" s="119"/>
      <c r="E36" s="97"/>
      <c r="F36" s="97"/>
      <c r="G36" s="97"/>
      <c r="H36" s="97"/>
      <c r="I36" s="97"/>
      <c r="J36" s="97"/>
      <c r="K36" s="97"/>
      <c r="L36" s="97"/>
      <c r="M36" s="97"/>
      <c r="N36" s="97"/>
      <c r="O36" s="97"/>
    </row>
    <row r="37" spans="1:15" ht="20.25">
      <c r="A37" s="117"/>
      <c r="B37" s="117"/>
      <c r="C37" s="119"/>
      <c r="D37" s="119"/>
      <c r="E37" s="97"/>
      <c r="F37" s="97"/>
      <c r="G37" s="97"/>
      <c r="H37" s="97"/>
      <c r="I37" s="97"/>
      <c r="J37" s="97"/>
      <c r="K37" s="97"/>
      <c r="L37" s="97"/>
      <c r="M37" s="97"/>
      <c r="N37" s="97"/>
      <c r="O37" s="97"/>
    </row>
    <row r="38" spans="1:15" ht="20.25">
      <c r="A38" s="117"/>
      <c r="B38" s="117"/>
      <c r="C38" s="119"/>
      <c r="D38" s="119"/>
      <c r="E38" s="97"/>
      <c r="F38" s="97"/>
      <c r="G38" s="97"/>
      <c r="H38" s="97"/>
      <c r="I38" s="97"/>
      <c r="J38" s="97"/>
      <c r="K38" s="97"/>
      <c r="L38" s="97"/>
      <c r="M38" s="97"/>
      <c r="N38" s="97"/>
      <c r="O38" s="97"/>
    </row>
    <row r="39" spans="1:15" ht="20.25">
      <c r="A39" s="117"/>
      <c r="B39" s="117"/>
      <c r="C39" s="119"/>
      <c r="D39" s="119"/>
      <c r="E39" s="97"/>
      <c r="F39" s="97"/>
      <c r="G39" s="97"/>
      <c r="H39" s="97"/>
      <c r="I39" s="97"/>
      <c r="J39" s="97"/>
      <c r="K39" s="97"/>
      <c r="L39" s="97"/>
      <c r="M39" s="97"/>
      <c r="N39" s="97"/>
      <c r="O39" s="97"/>
    </row>
    <row r="40" spans="1:15" ht="20.25">
      <c r="A40" s="117"/>
      <c r="B40" s="117"/>
      <c r="C40" s="119"/>
      <c r="D40" s="119"/>
      <c r="E40" s="97"/>
      <c r="F40" s="97"/>
      <c r="G40" s="97"/>
      <c r="H40" s="97"/>
      <c r="I40" s="97"/>
      <c r="J40" s="97"/>
      <c r="K40" s="97"/>
      <c r="L40" s="97"/>
      <c r="M40" s="97"/>
      <c r="N40" s="97"/>
      <c r="O40" s="97"/>
    </row>
    <row r="41" spans="1:15" ht="20.25">
      <c r="A41" s="117"/>
      <c r="B41" s="117"/>
      <c r="C41" s="119"/>
      <c r="D41" s="119"/>
      <c r="E41" s="97"/>
      <c r="F41" s="97"/>
      <c r="G41" s="97"/>
      <c r="H41" s="97"/>
      <c r="I41" s="97"/>
      <c r="J41" s="97"/>
      <c r="K41" s="97"/>
      <c r="L41" s="97"/>
      <c r="M41" s="97"/>
      <c r="N41" s="97"/>
      <c r="O41" s="97"/>
    </row>
    <row r="42" spans="1:15" ht="20.25">
      <c r="A42" s="117"/>
      <c r="B42" s="117"/>
      <c r="C42" s="119"/>
      <c r="D42" s="119"/>
      <c r="E42" s="97"/>
      <c r="F42" s="97"/>
      <c r="G42" s="97"/>
      <c r="H42" s="97"/>
      <c r="I42" s="97"/>
      <c r="J42" s="97"/>
      <c r="K42" s="97"/>
      <c r="L42" s="97"/>
      <c r="M42" s="97"/>
      <c r="N42" s="97"/>
      <c r="O42" s="97"/>
    </row>
    <row r="43" spans="1:15" ht="20.25">
      <c r="A43" s="117"/>
      <c r="B43" s="117"/>
      <c r="C43" s="119"/>
      <c r="D43" s="119"/>
      <c r="E43" s="97"/>
      <c r="F43" s="97"/>
      <c r="G43" s="97"/>
      <c r="H43" s="97"/>
      <c r="I43" s="97"/>
      <c r="J43" s="97"/>
      <c r="K43" s="97"/>
      <c r="L43" s="97"/>
      <c r="M43" s="97"/>
      <c r="N43" s="97"/>
      <c r="O43" s="97"/>
    </row>
    <row r="44" spans="1:15" ht="20.25">
      <c r="A44" s="117"/>
      <c r="B44" s="117"/>
      <c r="C44" s="119"/>
      <c r="D44" s="119"/>
      <c r="E44" s="97"/>
      <c r="F44" s="97"/>
      <c r="G44" s="97"/>
      <c r="H44" s="97"/>
      <c r="I44" s="97"/>
      <c r="J44" s="97"/>
      <c r="K44" s="97"/>
      <c r="L44" s="97"/>
      <c r="M44" s="97"/>
      <c r="N44" s="97"/>
      <c r="O44" s="97"/>
    </row>
    <row r="45" spans="1:15" ht="20.25">
      <c r="A45" s="117"/>
      <c r="B45" s="117"/>
      <c r="C45" s="119"/>
      <c r="D45" s="119"/>
      <c r="E45" s="97"/>
      <c r="F45" s="97"/>
      <c r="G45" s="97"/>
      <c r="H45" s="97"/>
      <c r="I45" s="97"/>
      <c r="J45" s="97"/>
      <c r="K45" s="97"/>
      <c r="L45" s="97"/>
      <c r="M45" s="97"/>
      <c r="N45" s="97"/>
      <c r="O45" s="97"/>
    </row>
    <row r="46" spans="1:15" ht="20.25">
      <c r="A46" s="117"/>
      <c r="B46" s="117"/>
      <c r="C46" s="119"/>
      <c r="D46" s="119"/>
      <c r="E46" s="97"/>
      <c r="F46" s="97"/>
      <c r="G46" s="97"/>
      <c r="H46" s="97"/>
      <c r="I46" s="97"/>
      <c r="J46" s="97"/>
      <c r="K46" s="97"/>
      <c r="L46" s="97"/>
      <c r="M46" s="97"/>
      <c r="N46" s="97"/>
      <c r="O46" s="97"/>
    </row>
    <row r="47" spans="1:15" ht="20.25">
      <c r="A47" s="117"/>
      <c r="B47" s="117"/>
      <c r="C47" s="119"/>
      <c r="D47" s="119"/>
      <c r="E47" s="97"/>
      <c r="F47" s="97"/>
      <c r="G47" s="97"/>
      <c r="H47" s="97"/>
      <c r="I47" s="97"/>
      <c r="J47" s="97"/>
      <c r="K47" s="97"/>
      <c r="L47" s="97"/>
      <c r="M47" s="97"/>
      <c r="N47" s="97"/>
      <c r="O47" s="97"/>
    </row>
    <row r="48" spans="1:15" ht="20.25">
      <c r="A48" s="117"/>
      <c r="B48" s="117"/>
      <c r="C48" s="119"/>
      <c r="D48" s="119"/>
      <c r="E48" s="97"/>
      <c r="F48" s="97"/>
      <c r="G48" s="97"/>
      <c r="H48" s="97"/>
      <c r="I48" s="97"/>
      <c r="J48" s="97"/>
      <c r="K48" s="97"/>
      <c r="L48" s="97"/>
      <c r="M48" s="97"/>
      <c r="N48" s="97"/>
      <c r="O48" s="97"/>
    </row>
    <row r="49" spans="1:15" ht="20.25">
      <c r="A49" s="117"/>
      <c r="B49" s="117"/>
      <c r="C49" s="119"/>
      <c r="D49" s="119"/>
      <c r="E49" s="97"/>
      <c r="F49" s="97"/>
      <c r="G49" s="97"/>
      <c r="H49" s="97"/>
      <c r="I49" s="97"/>
      <c r="J49" s="97"/>
      <c r="K49" s="97"/>
      <c r="L49" s="97"/>
      <c r="M49" s="97"/>
      <c r="N49" s="97"/>
      <c r="O49" s="97"/>
    </row>
    <row r="50" spans="1:15" ht="20.25">
      <c r="A50" s="117"/>
      <c r="B50" s="117"/>
      <c r="C50" s="119"/>
      <c r="D50" s="119"/>
      <c r="E50" s="97"/>
      <c r="F50" s="97"/>
      <c r="G50" s="97"/>
      <c r="H50" s="97"/>
      <c r="I50" s="97"/>
      <c r="J50" s="97"/>
      <c r="K50" s="97"/>
      <c r="L50" s="97"/>
      <c r="M50" s="97"/>
      <c r="N50" s="97"/>
      <c r="O50" s="97"/>
    </row>
    <row r="51" spans="1:15" ht="20.25">
      <c r="A51" s="117"/>
      <c r="B51" s="117"/>
      <c r="C51" s="119"/>
      <c r="D51" s="119"/>
      <c r="E51" s="97"/>
      <c r="F51" s="97"/>
      <c r="G51" s="97"/>
      <c r="H51" s="97"/>
      <c r="I51" s="97"/>
      <c r="J51" s="97"/>
      <c r="K51" s="97"/>
      <c r="L51" s="97"/>
      <c r="M51" s="97"/>
      <c r="N51" s="97"/>
      <c r="O51" s="97"/>
    </row>
    <row r="52" spans="1:15" ht="20.25">
      <c r="A52" s="117"/>
      <c r="B52" s="23"/>
      <c r="C52" s="36"/>
      <c r="D52" s="36"/>
    </row>
    <row r="53" spans="1:15" ht="20.25">
      <c r="A53" s="117"/>
      <c r="B53" s="23"/>
      <c r="C53" s="36"/>
      <c r="D53" s="36"/>
    </row>
    <row r="54" spans="1:15" ht="20.25">
      <c r="A54" s="117"/>
      <c r="B54" s="23"/>
      <c r="C54" s="36"/>
      <c r="D54" s="36"/>
    </row>
    <row r="55" spans="1:15" ht="20.25">
      <c r="A55" s="117"/>
      <c r="B55" s="23"/>
      <c r="C55" s="36"/>
      <c r="D55" s="36"/>
    </row>
    <row r="56" spans="1:15" ht="20.25">
      <c r="A56" s="117"/>
      <c r="B56" s="23"/>
      <c r="C56" s="36"/>
      <c r="D56" s="36"/>
    </row>
    <row r="57" spans="1:15" ht="20.25">
      <c r="A57" s="117"/>
      <c r="B57" s="23"/>
      <c r="C57" s="36"/>
      <c r="D57" s="36"/>
    </row>
    <row r="58" spans="1:15" ht="20.25">
      <c r="A58" s="117"/>
      <c r="B58" s="23"/>
      <c r="C58" s="36"/>
      <c r="D58" s="36"/>
    </row>
    <row r="59" spans="1:15" ht="20.25">
      <c r="A59" s="117"/>
      <c r="B59" s="23"/>
      <c r="C59" s="36"/>
      <c r="D59" s="36"/>
    </row>
    <row r="60" spans="1:15" ht="20.25">
      <c r="A60" s="117"/>
      <c r="B60" s="23"/>
      <c r="C60" s="36"/>
      <c r="D60" s="36"/>
    </row>
    <row r="61" spans="1:15" ht="20.25">
      <c r="A61" s="117"/>
      <c r="B61" s="23"/>
      <c r="C61" s="36"/>
      <c r="D61" s="36"/>
    </row>
    <row r="62" spans="1:15" ht="20.25">
      <c r="A62" s="117"/>
      <c r="B62" s="23"/>
      <c r="C62" s="36"/>
      <c r="D62" s="36"/>
    </row>
    <row r="63" spans="1:15" ht="20.25">
      <c r="A63" s="117"/>
      <c r="B63" s="23"/>
      <c r="C63" s="36"/>
      <c r="D63" s="36"/>
    </row>
    <row r="64" spans="1:15" ht="20.25">
      <c r="A64" s="117"/>
      <c r="B64" s="23"/>
      <c r="C64" s="36"/>
      <c r="D64" s="36"/>
    </row>
    <row r="65" spans="1:4" ht="20.25">
      <c r="A65" s="117"/>
      <c r="B65" s="23"/>
      <c r="C65" s="36"/>
      <c r="D65" s="36"/>
    </row>
    <row r="66" spans="1:4" ht="20.25">
      <c r="A66" s="117"/>
      <c r="B66" s="23"/>
      <c r="C66" s="36"/>
      <c r="D66" s="36"/>
    </row>
    <row r="67" spans="1:4" ht="20.25">
      <c r="A67" s="117"/>
      <c r="B67" s="23"/>
      <c r="C67" s="36"/>
      <c r="D67" s="36"/>
    </row>
    <row r="68" spans="1:4" ht="20.25">
      <c r="A68" s="117"/>
      <c r="B68" s="23"/>
      <c r="C68" s="36"/>
      <c r="D68" s="36"/>
    </row>
    <row r="69" spans="1:4" ht="20.25">
      <c r="A69" s="117"/>
      <c r="B69" s="23"/>
      <c r="C69" s="36"/>
      <c r="D69" s="36"/>
    </row>
    <row r="70" spans="1:4" ht="20.25">
      <c r="A70" s="117"/>
      <c r="B70" s="23"/>
      <c r="C70" s="36"/>
      <c r="D70" s="36"/>
    </row>
    <row r="71" spans="1:4" ht="20.25">
      <c r="A71" s="117"/>
      <c r="B71" s="23"/>
      <c r="C71" s="36"/>
      <c r="D71" s="36"/>
    </row>
    <row r="72" spans="1:4" ht="20.25">
      <c r="A72" s="117"/>
      <c r="B72" s="23"/>
      <c r="C72" s="36"/>
      <c r="D72" s="36"/>
    </row>
    <row r="73" spans="1:4" ht="20.25">
      <c r="A73" s="117"/>
      <c r="B73" s="23"/>
      <c r="C73" s="36"/>
      <c r="D73" s="36"/>
    </row>
    <row r="74" spans="1:4" ht="20.25">
      <c r="A74" s="117"/>
      <c r="B74" s="23"/>
      <c r="C74" s="36"/>
      <c r="D74" s="36"/>
    </row>
    <row r="75" spans="1:4" ht="20.25">
      <c r="A75" s="117"/>
      <c r="B75" s="23"/>
      <c r="C75" s="36"/>
      <c r="D75" s="36"/>
    </row>
    <row r="76" spans="1:4" ht="20.25">
      <c r="A76" s="117"/>
      <c r="B76" s="23"/>
      <c r="C76" s="36"/>
      <c r="D76" s="36"/>
    </row>
    <row r="77" spans="1:4" ht="20.25">
      <c r="A77" s="117"/>
      <c r="B77" s="23"/>
      <c r="C77" s="36"/>
      <c r="D77" s="36"/>
    </row>
    <row r="78" spans="1:4" ht="20.25">
      <c r="A78" s="117"/>
      <c r="B78" s="23"/>
      <c r="C78" s="36"/>
      <c r="D78" s="36"/>
    </row>
    <row r="79" spans="1:4" ht="20.25">
      <c r="A79" s="117"/>
      <c r="B79" s="23"/>
      <c r="C79" s="36"/>
      <c r="D79" s="36"/>
    </row>
    <row r="80" spans="1:4" ht="20.25">
      <c r="A80" s="117"/>
      <c r="B80" s="23"/>
      <c r="C80" s="36"/>
      <c r="D80" s="36"/>
    </row>
    <row r="81" spans="1:4" ht="20.25">
      <c r="A81" s="117"/>
      <c r="B81" s="23"/>
      <c r="C81" s="36"/>
      <c r="D81" s="36"/>
    </row>
    <row r="82" spans="1:4" ht="20.25">
      <c r="A82" s="117"/>
      <c r="B82" s="23"/>
      <c r="C82" s="36"/>
      <c r="D82" s="36"/>
    </row>
    <row r="83" spans="1:4" ht="20.25">
      <c r="A83" s="117"/>
      <c r="B83" s="23"/>
      <c r="C83" s="36"/>
      <c r="D83" s="36"/>
    </row>
    <row r="84" spans="1:4" ht="20.25">
      <c r="A84" s="117"/>
      <c r="B84" s="23"/>
      <c r="C84" s="36"/>
      <c r="D84" s="36"/>
    </row>
    <row r="85" spans="1:4" ht="20.25">
      <c r="A85" s="117"/>
      <c r="B85" s="23"/>
      <c r="C85" s="36"/>
      <c r="D85" s="36"/>
    </row>
    <row r="86" spans="1:4" ht="20.25">
      <c r="A86" s="117"/>
      <c r="B86" s="23"/>
      <c r="C86" s="36"/>
      <c r="D86" s="36"/>
    </row>
    <row r="87" spans="1:4" ht="20.25">
      <c r="A87" s="117"/>
      <c r="B87" s="23"/>
      <c r="C87" s="36"/>
      <c r="D87" s="36"/>
    </row>
    <row r="88" spans="1:4" ht="20.25">
      <c r="A88" s="117"/>
      <c r="B88" s="23"/>
      <c r="C88" s="36"/>
      <c r="D88" s="36"/>
    </row>
    <row r="89" spans="1:4" ht="20.25">
      <c r="A89" s="117"/>
      <c r="B89" s="23"/>
      <c r="C89" s="36"/>
      <c r="D89" s="36"/>
    </row>
    <row r="90" spans="1:4" ht="20.25">
      <c r="A90" s="117"/>
      <c r="B90" s="23"/>
      <c r="C90" s="36"/>
      <c r="D90" s="36"/>
    </row>
    <row r="91" spans="1:4" ht="20.25">
      <c r="A91" s="117"/>
      <c r="B91" s="23"/>
      <c r="C91" s="36"/>
      <c r="D91" s="36"/>
    </row>
    <row r="92" spans="1:4" ht="20.25">
      <c r="A92" s="117"/>
      <c r="B92" s="23"/>
      <c r="C92" s="36"/>
      <c r="D92" s="36"/>
    </row>
    <row r="93" spans="1:4" ht="20.25">
      <c r="A93" s="117"/>
      <c r="B93" s="23"/>
      <c r="C93" s="36"/>
      <c r="D93" s="36"/>
    </row>
    <row r="94" spans="1:4" ht="20.25">
      <c r="A94" s="117"/>
      <c r="B94" s="23"/>
      <c r="C94" s="36"/>
      <c r="D94" s="36"/>
    </row>
    <row r="95" spans="1:4" ht="20.25">
      <c r="A95" s="117"/>
      <c r="B95" s="23"/>
      <c r="C95" s="36"/>
      <c r="D95" s="36"/>
    </row>
    <row r="96" spans="1:4" ht="20.25">
      <c r="A96" s="117"/>
      <c r="B96" s="23"/>
      <c r="C96" s="36"/>
      <c r="D96" s="36"/>
    </row>
    <row r="97" spans="1:4" ht="20.25">
      <c r="A97" s="117"/>
      <c r="B97" s="23"/>
      <c r="C97" s="36"/>
      <c r="D97" s="36"/>
    </row>
    <row r="98" spans="1:4" ht="20.25">
      <c r="A98" s="117"/>
      <c r="B98" s="23"/>
      <c r="C98" s="36"/>
      <c r="D98" s="36"/>
    </row>
    <row r="99" spans="1:4" ht="20.25">
      <c r="A99" s="117"/>
      <c r="B99" s="23"/>
      <c r="C99" s="36"/>
      <c r="D99" s="36"/>
    </row>
    <row r="100" spans="1:4" ht="20.25">
      <c r="A100" s="117"/>
      <c r="B100" s="23"/>
      <c r="C100" s="36"/>
      <c r="D100" s="36"/>
    </row>
    <row r="101" spans="1:4" ht="20.25">
      <c r="A101" s="117"/>
      <c r="B101" s="23"/>
      <c r="C101" s="36"/>
      <c r="D101" s="36"/>
    </row>
    <row r="102" spans="1:4" ht="20.25">
      <c r="A102" s="117"/>
      <c r="B102" s="23"/>
      <c r="C102" s="36"/>
      <c r="D102" s="36"/>
    </row>
    <row r="103" spans="1:4" ht="20.25">
      <c r="A103" s="117"/>
      <c r="B103" s="23"/>
      <c r="C103" s="36"/>
      <c r="D103" s="36"/>
    </row>
    <row r="104" spans="1:4" ht="20.25">
      <c r="A104" s="117"/>
      <c r="B104" s="23"/>
      <c r="C104" s="36"/>
      <c r="D104" s="36"/>
    </row>
    <row r="105" spans="1:4" ht="20.25">
      <c r="A105" s="117"/>
      <c r="B105" s="23"/>
      <c r="C105" s="36"/>
      <c r="D105" s="36"/>
    </row>
    <row r="106" spans="1:4" ht="20.25">
      <c r="A106" s="117"/>
      <c r="B106" s="23"/>
      <c r="C106" s="36"/>
      <c r="D106" s="36"/>
    </row>
    <row r="107" spans="1:4" ht="20.25">
      <c r="A107" s="117"/>
      <c r="B107" s="23"/>
      <c r="C107" s="36"/>
      <c r="D107" s="36"/>
    </row>
    <row r="108" spans="1:4" ht="20.25">
      <c r="A108" s="117"/>
      <c r="B108" s="23"/>
      <c r="C108" s="36"/>
      <c r="D108" s="36"/>
    </row>
    <row r="109" spans="1:4" ht="20.25">
      <c r="A109" s="117"/>
      <c r="B109" s="23"/>
      <c r="C109" s="36"/>
      <c r="D109" s="36"/>
    </row>
    <row r="110" spans="1:4" ht="20.25">
      <c r="A110" s="117"/>
      <c r="B110" s="23"/>
      <c r="C110" s="36"/>
      <c r="D110" s="36"/>
    </row>
    <row r="111" spans="1:4" ht="20.25">
      <c r="A111" s="117"/>
      <c r="B111" s="23"/>
      <c r="C111" s="36"/>
      <c r="D111" s="36"/>
    </row>
    <row r="112" spans="1:4" ht="20.25">
      <c r="A112" s="117"/>
      <c r="B112" s="23"/>
      <c r="C112" s="36"/>
      <c r="D112" s="36"/>
    </row>
    <row r="113" spans="1:4" ht="20.25">
      <c r="A113" s="117"/>
      <c r="B113" s="23"/>
      <c r="C113" s="36"/>
      <c r="D113" s="36"/>
    </row>
    <row r="114" spans="1:4" ht="20.25">
      <c r="A114" s="117"/>
      <c r="B114" s="23"/>
      <c r="C114" s="36"/>
      <c r="D114" s="36"/>
    </row>
    <row r="115" spans="1:4" ht="20.25">
      <c r="A115" s="117"/>
      <c r="B115" s="23"/>
      <c r="C115" s="36"/>
      <c r="D115" s="36"/>
    </row>
    <row r="116" spans="1:4" ht="20.25">
      <c r="A116" s="117"/>
      <c r="B116" s="23"/>
      <c r="C116" s="36"/>
      <c r="D116" s="36"/>
    </row>
    <row r="117" spans="1:4" ht="20.25">
      <c r="A117" s="117"/>
      <c r="B117" s="23"/>
      <c r="C117" s="36"/>
      <c r="D117" s="36"/>
    </row>
    <row r="118" spans="1:4" ht="20.25">
      <c r="A118" s="117"/>
      <c r="B118" s="23"/>
      <c r="C118" s="36"/>
      <c r="D118" s="36"/>
    </row>
    <row r="119" spans="1:4" ht="20.25">
      <c r="A119" s="117"/>
      <c r="B119" s="23"/>
      <c r="C119" s="36"/>
      <c r="D119" s="36"/>
    </row>
    <row r="120" spans="1:4" ht="20.25">
      <c r="A120" s="117"/>
      <c r="B120" s="23"/>
      <c r="C120" s="36"/>
      <c r="D120" s="36"/>
    </row>
    <row r="121" spans="1:4" ht="20.25">
      <c r="A121" s="117"/>
      <c r="B121" s="23"/>
      <c r="C121" s="36"/>
      <c r="D121" s="36"/>
    </row>
    <row r="122" spans="1:4" ht="20.25">
      <c r="A122" s="117"/>
      <c r="B122" s="23"/>
      <c r="C122" s="36"/>
      <c r="D122" s="36"/>
    </row>
    <row r="123" spans="1:4" ht="20.25">
      <c r="A123" s="117"/>
      <c r="B123" s="23"/>
      <c r="C123" s="36"/>
      <c r="D123" s="36"/>
    </row>
    <row r="124" spans="1:4" ht="20.25">
      <c r="A124" s="117"/>
      <c r="B124" s="23"/>
      <c r="C124" s="36"/>
      <c r="D124" s="36"/>
    </row>
    <row r="125" spans="1:4" ht="20.25">
      <c r="A125" s="117"/>
      <c r="B125" s="23"/>
      <c r="C125" s="36"/>
      <c r="D125" s="36"/>
    </row>
    <row r="126" spans="1:4" ht="20.25">
      <c r="A126" s="117"/>
      <c r="B126" s="23"/>
      <c r="C126" s="36"/>
      <c r="D126" s="36"/>
    </row>
    <row r="127" spans="1:4" ht="20.25">
      <c r="A127" s="117"/>
      <c r="B127" s="23"/>
      <c r="C127" s="36"/>
      <c r="D127" s="36"/>
    </row>
    <row r="128" spans="1:4" ht="20.25">
      <c r="A128" s="117"/>
      <c r="B128" s="23"/>
      <c r="C128" s="36"/>
      <c r="D128" s="36"/>
    </row>
    <row r="129" spans="1:4" ht="20.25">
      <c r="A129" s="117"/>
      <c r="B129" s="23"/>
      <c r="C129" s="36"/>
      <c r="D129" s="36"/>
    </row>
    <row r="130" spans="1:4" ht="20.25">
      <c r="A130" s="117"/>
      <c r="B130" s="23"/>
      <c r="C130" s="36"/>
      <c r="D130" s="36"/>
    </row>
    <row r="131" spans="1:4" ht="20.25">
      <c r="A131" s="117"/>
      <c r="B131" s="23"/>
      <c r="C131" s="36"/>
      <c r="D131" s="36"/>
    </row>
    <row r="132" spans="1:4" ht="20.25">
      <c r="A132" s="117"/>
      <c r="B132" s="23"/>
      <c r="C132" s="36"/>
      <c r="D132" s="36"/>
    </row>
    <row r="133" spans="1:4" ht="20.25">
      <c r="A133" s="117"/>
      <c r="B133" s="23"/>
      <c r="C133" s="36"/>
      <c r="D133" s="36"/>
    </row>
    <row r="134" spans="1:4" ht="20.25">
      <c r="A134" s="117"/>
      <c r="B134" s="23"/>
      <c r="C134" s="36"/>
      <c r="D134" s="36"/>
    </row>
    <row r="135" spans="1:4" ht="20.25">
      <c r="A135" s="117"/>
      <c r="B135" s="23"/>
      <c r="C135" s="36"/>
      <c r="D135" s="36"/>
    </row>
    <row r="136" spans="1:4" ht="20.25">
      <c r="A136" s="117"/>
      <c r="B136" s="23"/>
      <c r="C136" s="36"/>
      <c r="D136" s="36"/>
    </row>
    <row r="137" spans="1:4" ht="20.25">
      <c r="A137" s="117"/>
      <c r="B137" s="23"/>
      <c r="C137" s="36"/>
      <c r="D137" s="36"/>
    </row>
    <row r="138" spans="1:4" ht="20.25">
      <c r="A138" s="117"/>
      <c r="B138" s="23"/>
      <c r="C138" s="36"/>
      <c r="D138" s="36"/>
    </row>
    <row r="139" spans="1:4" ht="20.25">
      <c r="A139" s="117"/>
      <c r="B139" s="23"/>
      <c r="C139" s="36"/>
      <c r="D139" s="36"/>
    </row>
    <row r="140" spans="1:4" ht="20.25">
      <c r="A140" s="117"/>
      <c r="B140" s="23"/>
      <c r="C140" s="36"/>
      <c r="D140" s="36"/>
    </row>
    <row r="141" spans="1:4" ht="20.25">
      <c r="A141" s="117"/>
      <c r="B141" s="23"/>
      <c r="C141" s="36"/>
      <c r="D141" s="36"/>
    </row>
    <row r="142" spans="1:4" ht="20.25">
      <c r="A142" s="117"/>
      <c r="B142" s="23"/>
      <c r="C142" s="36"/>
      <c r="D142" s="36"/>
    </row>
    <row r="143" spans="1:4" ht="20.25">
      <c r="A143" s="117"/>
      <c r="B143" s="23"/>
      <c r="C143" s="36"/>
      <c r="D143" s="36"/>
    </row>
    <row r="144" spans="1:4" ht="20.25">
      <c r="A144" s="117"/>
      <c r="B144" s="23"/>
      <c r="C144" s="36"/>
      <c r="D144" s="36"/>
    </row>
    <row r="145" spans="1:4" ht="20.25">
      <c r="A145" s="117"/>
      <c r="B145" s="23"/>
      <c r="C145" s="36"/>
      <c r="D145" s="36"/>
    </row>
    <row r="146" spans="1:4" ht="20.25">
      <c r="A146" s="117"/>
      <c r="B146" s="23"/>
      <c r="C146" s="36"/>
      <c r="D146" s="36"/>
    </row>
    <row r="147" spans="1:4" ht="20.25">
      <c r="A147" s="117"/>
      <c r="B147" s="23"/>
      <c r="C147" s="36"/>
      <c r="D147" s="36"/>
    </row>
    <row r="148" spans="1:4" ht="20.25">
      <c r="A148" s="117"/>
      <c r="B148" s="23"/>
      <c r="C148" s="36"/>
      <c r="D148" s="36"/>
    </row>
    <row r="149" spans="1:4" ht="20.25">
      <c r="A149" s="117"/>
      <c r="B149" s="23"/>
      <c r="C149" s="36"/>
      <c r="D149" s="36"/>
    </row>
    <row r="150" spans="1:4" ht="20.25">
      <c r="A150" s="117"/>
      <c r="B150" s="23"/>
      <c r="C150" s="36"/>
      <c r="D150" s="36"/>
    </row>
    <row r="151" spans="1:4" ht="20.25">
      <c r="A151" s="117"/>
      <c r="B151" s="23"/>
      <c r="C151" s="36"/>
      <c r="D151" s="36"/>
    </row>
    <row r="152" spans="1:4" ht="20.25">
      <c r="A152" s="117"/>
      <c r="B152" s="23"/>
      <c r="C152" s="36"/>
      <c r="D152" s="36"/>
    </row>
    <row r="153" spans="1:4" ht="20.25">
      <c r="A153" s="117"/>
      <c r="B153" s="23"/>
      <c r="C153" s="36"/>
      <c r="D153" s="36"/>
    </row>
    <row r="154" spans="1:4" ht="20.25">
      <c r="A154" s="117"/>
      <c r="B154" s="23"/>
      <c r="C154" s="36"/>
      <c r="D154" s="36"/>
    </row>
    <row r="155" spans="1:4" ht="20.25">
      <c r="A155" s="117"/>
      <c r="B155" s="23"/>
      <c r="C155" s="36"/>
      <c r="D155" s="36"/>
    </row>
    <row r="156" spans="1:4" ht="20.25">
      <c r="A156" s="117"/>
      <c r="B156" s="23"/>
      <c r="C156" s="36"/>
      <c r="D156" s="36"/>
    </row>
    <row r="157" spans="1:4" ht="20.25">
      <c r="A157" s="117"/>
      <c r="B157" s="23"/>
      <c r="C157" s="36"/>
      <c r="D157" s="36"/>
    </row>
    <row r="158" spans="1:4" ht="20.25">
      <c r="A158" s="117"/>
      <c r="B158" s="23"/>
      <c r="C158" s="36"/>
      <c r="D158" s="36"/>
    </row>
    <row r="159" spans="1:4" ht="20.25">
      <c r="A159" s="117"/>
      <c r="B159" s="23"/>
      <c r="C159" s="36"/>
      <c r="D159" s="36"/>
    </row>
    <row r="160" spans="1:4" ht="20.25">
      <c r="A160" s="117"/>
      <c r="B160" s="23"/>
      <c r="C160" s="36"/>
      <c r="D160" s="36"/>
    </row>
    <row r="161" spans="1:4" ht="20.25">
      <c r="A161" s="117"/>
      <c r="B161" s="23"/>
      <c r="C161" s="36"/>
      <c r="D161" s="36"/>
    </row>
    <row r="162" spans="1:4" ht="20.25">
      <c r="A162" s="117"/>
      <c r="B162" s="23"/>
      <c r="C162" s="36"/>
      <c r="D162" s="36"/>
    </row>
    <row r="163" spans="1:4" ht="20.25">
      <c r="A163" s="117"/>
      <c r="B163" s="23"/>
      <c r="C163" s="36"/>
      <c r="D163" s="36"/>
    </row>
    <row r="164" spans="1:4" ht="20.25">
      <c r="A164" s="117"/>
      <c r="B164" s="23"/>
      <c r="C164" s="36"/>
      <c r="D164" s="36"/>
    </row>
    <row r="165" spans="1:4" ht="20.25">
      <c r="A165" s="117"/>
      <c r="B165" s="23"/>
      <c r="C165" s="36"/>
      <c r="D165" s="36"/>
    </row>
    <row r="166" spans="1:4" ht="20.25">
      <c r="A166" s="117"/>
      <c r="B166" s="23"/>
      <c r="C166" s="36"/>
      <c r="D166" s="36"/>
    </row>
    <row r="167" spans="1:4" ht="20.25">
      <c r="A167" s="117"/>
      <c r="B167" s="23"/>
      <c r="C167" s="36"/>
      <c r="D167" s="36"/>
    </row>
    <row r="168" spans="1:4" ht="20.25">
      <c r="A168" s="117"/>
      <c r="B168" s="23"/>
      <c r="C168" s="36"/>
      <c r="D168" s="36"/>
    </row>
    <row r="169" spans="1:4" ht="20.25">
      <c r="A169" s="117"/>
      <c r="B169" s="23"/>
      <c r="C169" s="36"/>
      <c r="D169" s="36"/>
    </row>
    <row r="170" spans="1:4" ht="20.25">
      <c r="A170" s="117"/>
      <c r="B170" s="23"/>
      <c r="C170" s="36"/>
      <c r="D170" s="36"/>
    </row>
    <row r="171" spans="1:4" ht="20.25">
      <c r="A171" s="117"/>
      <c r="B171" s="23"/>
      <c r="C171" s="36"/>
      <c r="D171" s="36"/>
    </row>
    <row r="172" spans="1:4" ht="20.25">
      <c r="A172" s="117"/>
      <c r="B172" s="23"/>
      <c r="C172" s="36"/>
      <c r="D172" s="36"/>
    </row>
    <row r="173" spans="1:4" ht="20.25">
      <c r="A173" s="117"/>
      <c r="B173" s="23"/>
      <c r="C173" s="36"/>
      <c r="D173" s="36"/>
    </row>
    <row r="174" spans="1:4" ht="20.25">
      <c r="A174" s="117"/>
      <c r="B174" s="23"/>
      <c r="C174" s="36"/>
      <c r="D174" s="36"/>
    </row>
    <row r="175" spans="1:4" ht="20.25">
      <c r="A175" s="117"/>
      <c r="B175" s="23"/>
      <c r="C175" s="36"/>
      <c r="D175" s="36"/>
    </row>
    <row r="176" spans="1:4" ht="20.25">
      <c r="A176" s="117"/>
      <c r="B176" s="23"/>
      <c r="C176" s="36"/>
      <c r="D176" s="36"/>
    </row>
    <row r="177" spans="1:4" ht="20.25">
      <c r="A177" s="117"/>
      <c r="B177" s="23"/>
      <c r="C177" s="36"/>
      <c r="D177" s="36"/>
    </row>
    <row r="178" spans="1:4" ht="20.25">
      <c r="A178" s="117"/>
      <c r="B178" s="23"/>
      <c r="C178" s="36"/>
      <c r="D178" s="36"/>
    </row>
    <row r="179" spans="1:4" ht="20.25">
      <c r="A179" s="117"/>
      <c r="B179" s="23"/>
      <c r="C179" s="36"/>
      <c r="D179" s="36"/>
    </row>
    <row r="180" spans="1:4" ht="20.25">
      <c r="A180" s="117"/>
      <c r="B180" s="23"/>
      <c r="C180" s="36"/>
      <c r="D180" s="36"/>
    </row>
    <row r="181" spans="1:4" ht="20.25">
      <c r="A181" s="117"/>
      <c r="B181" s="23"/>
      <c r="C181" s="36"/>
      <c r="D181" s="36"/>
    </row>
    <row r="182" spans="1:4" ht="20.25">
      <c r="A182" s="117"/>
      <c r="B182" s="23"/>
      <c r="C182" s="36"/>
      <c r="D182" s="36"/>
    </row>
    <row r="183" spans="1:4" ht="20.25">
      <c r="A183" s="117"/>
      <c r="B183" s="23"/>
      <c r="C183" s="36"/>
      <c r="D183" s="36"/>
    </row>
    <row r="184" spans="1:4" ht="20.25">
      <c r="A184" s="117"/>
      <c r="B184" s="23"/>
      <c r="C184" s="36"/>
      <c r="D184" s="36"/>
    </row>
    <row r="185" spans="1:4" ht="20.25">
      <c r="A185" s="117"/>
      <c r="B185" s="23"/>
      <c r="C185" s="36"/>
      <c r="D185" s="36"/>
    </row>
    <row r="186" spans="1:4" ht="20.25">
      <c r="A186" s="117"/>
      <c r="B186" s="23"/>
      <c r="C186" s="36"/>
      <c r="D186" s="36"/>
    </row>
    <row r="187" spans="1:4" ht="20.25">
      <c r="A187" s="117"/>
      <c r="B187" s="23"/>
      <c r="C187" s="36"/>
      <c r="D187" s="36"/>
    </row>
    <row r="188" spans="1:4" ht="20.25">
      <c r="A188" s="117"/>
      <c r="B188" s="23"/>
      <c r="C188" s="36"/>
      <c r="D188" s="36"/>
    </row>
    <row r="189" spans="1:4" ht="20.25">
      <c r="A189" s="117"/>
      <c r="B189" s="23"/>
      <c r="C189" s="36"/>
      <c r="D189" s="36"/>
    </row>
    <row r="190" spans="1:4" ht="20.25">
      <c r="A190" s="117"/>
      <c r="B190" s="23"/>
      <c r="C190" s="36"/>
      <c r="D190" s="36"/>
    </row>
    <row r="191" spans="1:4" ht="20.25">
      <c r="A191" s="117"/>
      <c r="B191" s="23"/>
      <c r="C191" s="36"/>
      <c r="D191" s="36"/>
    </row>
    <row r="192" spans="1:4" ht="20.25">
      <c r="A192" s="117"/>
      <c r="B192" s="23"/>
      <c r="C192" s="36"/>
      <c r="D192" s="36"/>
    </row>
    <row r="193" spans="1:4" ht="20.25">
      <c r="A193" s="117"/>
      <c r="B193" s="23"/>
      <c r="C193" s="36"/>
      <c r="D193" s="36"/>
    </row>
    <row r="194" spans="1:4" ht="20.25">
      <c r="A194" s="117"/>
      <c r="B194" s="23"/>
      <c r="C194" s="36"/>
      <c r="D194" s="36"/>
    </row>
    <row r="195" spans="1:4" ht="20.25">
      <c r="A195" s="117"/>
      <c r="B195" s="23"/>
      <c r="C195" s="36"/>
      <c r="D195" s="36"/>
    </row>
    <row r="196" spans="1:4" ht="20.25">
      <c r="A196" s="117"/>
      <c r="B196" s="23"/>
      <c r="C196" s="36"/>
      <c r="D196" s="36"/>
    </row>
    <row r="197" spans="1:4" ht="20.25">
      <c r="A197" s="117"/>
      <c r="B197" s="23"/>
      <c r="C197" s="36"/>
      <c r="D197" s="36"/>
    </row>
    <row r="198" spans="1:4" ht="20.25">
      <c r="A198" s="117"/>
      <c r="B198" s="23"/>
      <c r="C198" s="36"/>
      <c r="D198" s="36"/>
    </row>
    <row r="199" spans="1:4" ht="20.25">
      <c r="A199" s="117"/>
      <c r="B199" s="23"/>
      <c r="C199" s="36"/>
      <c r="D199" s="36"/>
    </row>
    <row r="200" spans="1:4" ht="20.25">
      <c r="A200" s="117"/>
      <c r="B200" s="23"/>
      <c r="C200" s="36"/>
      <c r="D200" s="36"/>
    </row>
    <row r="201" spans="1:4" ht="20.25">
      <c r="A201" s="117"/>
      <c r="B201" s="23"/>
      <c r="C201" s="36"/>
      <c r="D201" s="36"/>
    </row>
    <row r="202" spans="1:4" ht="20.25">
      <c r="A202" s="117"/>
      <c r="B202" s="23"/>
      <c r="C202" s="36"/>
      <c r="D202" s="36"/>
    </row>
    <row r="203" spans="1:4" ht="20.25">
      <c r="A203" s="117"/>
      <c r="B203" s="23"/>
      <c r="C203" s="36"/>
      <c r="D203" s="36"/>
    </row>
    <row r="204" spans="1:4" ht="20.25">
      <c r="A204" s="117"/>
      <c r="B204" s="23"/>
      <c r="C204" s="36"/>
      <c r="D204" s="36"/>
    </row>
    <row r="205" spans="1:4" ht="20.25">
      <c r="A205" s="117"/>
      <c r="B205" s="23"/>
      <c r="C205" s="36"/>
      <c r="D205" s="36"/>
    </row>
    <row r="206" spans="1:4" ht="20.25">
      <c r="A206" s="117"/>
      <c r="B206" s="23"/>
      <c r="C206" s="36"/>
      <c r="D206" s="36"/>
    </row>
    <row r="207" spans="1:4" ht="20.25">
      <c r="A207" s="117"/>
      <c r="B207" s="23"/>
      <c r="C207" s="36"/>
      <c r="D207" s="36"/>
    </row>
    <row r="208" spans="1:4">
      <c r="A208" s="97"/>
      <c r="B208" s="23"/>
      <c r="C208" s="23"/>
      <c r="D208" s="23"/>
    </row>
    <row r="209" spans="1:8" ht="20.25">
      <c r="A209" s="97"/>
      <c r="B209" s="32" t="s">
        <v>88</v>
      </c>
      <c r="C209" s="32" t="s">
        <v>144</v>
      </c>
      <c r="D209" s="35" t="s">
        <v>88</v>
      </c>
      <c r="E209" s="35" t="s">
        <v>144</v>
      </c>
    </row>
    <row r="210" spans="1:8" ht="21">
      <c r="A210" s="97"/>
      <c r="B210" s="33" t="s">
        <v>90</v>
      </c>
      <c r="C210" s="33"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c r="A211" s="97"/>
      <c r="B211" s="33" t="s">
        <v>90</v>
      </c>
      <c r="C211" s="33" t="s">
        <v>93</v>
      </c>
      <c r="E211" t="s">
        <v>58</v>
      </c>
      <c r="F211" t="str">
        <f t="shared" ref="F211:F221" si="0">IF(NOT(ISBLANK(D211)),D211,IF(NOT(ISBLANK(E211)),"     "&amp;E211,FALSE))</f>
        <v xml:space="preserve">     Afectación menor a 10 SMLMV .</v>
      </c>
    </row>
    <row r="212" spans="1:8" ht="21">
      <c r="A212" s="97"/>
      <c r="B212" s="33" t="s">
        <v>90</v>
      </c>
      <c r="C212" s="33" t="s">
        <v>94</v>
      </c>
      <c r="E212" t="s">
        <v>93</v>
      </c>
      <c r="F212" t="str">
        <f t="shared" si="0"/>
        <v xml:space="preserve">     Entre 10 y 50 SMLMV </v>
      </c>
    </row>
    <row r="213" spans="1:8" ht="21">
      <c r="A213" s="97"/>
      <c r="B213" s="33" t="s">
        <v>90</v>
      </c>
      <c r="C213" s="33" t="s">
        <v>95</v>
      </c>
      <c r="E213" t="s">
        <v>94</v>
      </c>
      <c r="F213" t="str">
        <f t="shared" si="0"/>
        <v xml:space="preserve">     Entre 50 y 100 SMLMV </v>
      </c>
    </row>
    <row r="214" spans="1:8" ht="21">
      <c r="A214" s="97"/>
      <c r="B214" s="33" t="s">
        <v>90</v>
      </c>
      <c r="C214" s="33" t="s">
        <v>96</v>
      </c>
      <c r="E214" t="s">
        <v>95</v>
      </c>
      <c r="F214" t="str">
        <f t="shared" si="0"/>
        <v xml:space="preserve">     Entre 100 y 500 SMLMV </v>
      </c>
    </row>
    <row r="215" spans="1:8" ht="21">
      <c r="A215" s="97"/>
      <c r="B215" s="33" t="s">
        <v>57</v>
      </c>
      <c r="C215" s="33" t="s">
        <v>97</v>
      </c>
      <c r="E215" t="s">
        <v>96</v>
      </c>
      <c r="F215" t="str">
        <f t="shared" si="0"/>
        <v xml:space="preserve">     Mayor a 500 SMLMV </v>
      </c>
    </row>
    <row r="216" spans="1:8" ht="21">
      <c r="A216" s="97"/>
      <c r="B216" s="33" t="s">
        <v>57</v>
      </c>
      <c r="C216" s="33" t="s">
        <v>98</v>
      </c>
      <c r="D216" t="s">
        <v>57</v>
      </c>
      <c r="F216" t="str">
        <f t="shared" si="0"/>
        <v>Pérdida Reputacional</v>
      </c>
    </row>
    <row r="217" spans="1:8" ht="21">
      <c r="A217" s="97"/>
      <c r="B217" s="33" t="s">
        <v>57</v>
      </c>
      <c r="C217" s="33" t="s">
        <v>100</v>
      </c>
      <c r="E217" t="s">
        <v>97</v>
      </c>
      <c r="F217" t="str">
        <f t="shared" si="0"/>
        <v xml:space="preserve">     El riesgo afecta la imagen de alguna área de la organización</v>
      </c>
    </row>
    <row r="218" spans="1:8" ht="21">
      <c r="A218" s="97"/>
      <c r="B218" s="33" t="s">
        <v>57</v>
      </c>
      <c r="C218" s="33" t="s">
        <v>99</v>
      </c>
      <c r="E218" t="s">
        <v>98</v>
      </c>
      <c r="F218" t="str">
        <f t="shared" si="0"/>
        <v xml:space="preserve">     El riesgo afecta la imagen de la entidad internamente, de conocimiento general, nivel interno, de junta dircetiva y accionistas y/o de provedores</v>
      </c>
    </row>
    <row r="219" spans="1:8" ht="21">
      <c r="A219" s="97"/>
      <c r="B219" s="33" t="s">
        <v>57</v>
      </c>
      <c r="C219" s="33" t="s">
        <v>118</v>
      </c>
      <c r="E219" t="s">
        <v>100</v>
      </c>
      <c r="F219" t="str">
        <f t="shared" si="0"/>
        <v xml:space="preserve">     El riesgo afecta la imagen de la entidad con algunos usuarios de relevancia frente al logro de los objetivos</v>
      </c>
    </row>
    <row r="220" spans="1:8">
      <c r="A220" s="97"/>
      <c r="B220" s="34"/>
      <c r="C220" s="34"/>
      <c r="E220" t="s">
        <v>99</v>
      </c>
      <c r="F220" t="str">
        <f t="shared" si="0"/>
        <v xml:space="preserve">     El riesgo afecta la imagen de de la entidad con efecto publicitario sostenido a nivel de sector administrativo, nivel departamental o municipal</v>
      </c>
    </row>
    <row r="221" spans="1:8">
      <c r="A221" s="97"/>
      <c r="B221" s="34" t="e" cm="1">
        <f t="array" aca="1" ref="B221:B223" ca="1">_xlfn.UNIQUE(Tabla1[[#All],[Criterios]])</f>
        <v>#NAME?</v>
      </c>
      <c r="C221" s="34"/>
      <c r="E221" t="s">
        <v>118</v>
      </c>
      <c r="F221" t="str">
        <f t="shared" si="0"/>
        <v xml:space="preserve">     El riesgo afecta la imagen de la entidad a nivel nacional, con efecto publicitarios sostenible a nivel país</v>
      </c>
    </row>
    <row r="222" spans="1:8">
      <c r="A222" s="97"/>
      <c r="B222" s="34" t="e">
        <f ca="1"/>
        <v>#NAME?</v>
      </c>
      <c r="C222" s="34"/>
    </row>
    <row r="223" spans="1:8">
      <c r="B223" s="34" t="e">
        <f ca="1"/>
        <v>#NAME?</v>
      </c>
      <c r="C223" s="34"/>
      <c r="F223" s="37" t="s">
        <v>146</v>
      </c>
    </row>
    <row r="224" spans="1:8">
      <c r="B224" s="22"/>
      <c r="C224" s="22"/>
      <c r="F224" s="37" t="s">
        <v>147</v>
      </c>
    </row>
    <row r="225" spans="2:4">
      <c r="B225" s="22"/>
      <c r="C225" s="22"/>
    </row>
    <row r="226" spans="2:4">
      <c r="B226" s="22"/>
      <c r="C226" s="22"/>
    </row>
    <row r="227" spans="2:4">
      <c r="B227" s="22"/>
      <c r="C227" s="22"/>
      <c r="D227" s="22"/>
    </row>
    <row r="228" spans="2:4">
      <c r="B228" s="22"/>
      <c r="C228" s="22"/>
      <c r="D228" s="22"/>
    </row>
    <row r="229" spans="2:4">
      <c r="B229" s="22"/>
      <c r="C229" s="22"/>
      <c r="D229" s="22"/>
    </row>
    <row r="230" spans="2:4">
      <c r="B230" s="22"/>
      <c r="C230" s="22"/>
      <c r="D230" s="22"/>
    </row>
    <row r="231" spans="2:4">
      <c r="B231" s="22"/>
      <c r="C231" s="22"/>
      <c r="D231" s="22"/>
    </row>
    <row r="232" spans="2:4">
      <c r="B232" s="22"/>
      <c r="C232" s="22"/>
      <c r="D232" s="22"/>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topLeftCell="A8" workbookViewId="0">
      <selection activeCell="E11" sqref="E11"/>
    </sheetView>
  </sheetViews>
  <sheetFormatPr baseColWidth="10" defaultColWidth="14.28515625" defaultRowHeight="12.75"/>
  <cols>
    <col min="1" max="2" width="14.28515625" style="102"/>
    <col min="3" max="3" width="17" style="102" customWidth="1"/>
    <col min="4" max="4" width="14.28515625" style="102"/>
    <col min="5" max="5" width="46" style="102" customWidth="1"/>
    <col min="6" max="16384" width="14.28515625" style="102"/>
  </cols>
  <sheetData>
    <row r="1" spans="2:6" ht="24" customHeight="1" thickBot="1">
      <c r="B1" s="500" t="s">
        <v>78</v>
      </c>
      <c r="C1" s="501"/>
      <c r="D1" s="501"/>
      <c r="E1" s="501"/>
      <c r="F1" s="502"/>
    </row>
    <row r="2" spans="2:6" ht="16.5" thickBot="1">
      <c r="B2" s="103"/>
      <c r="C2" s="103"/>
      <c r="D2" s="103"/>
      <c r="E2" s="103"/>
      <c r="F2" s="103"/>
    </row>
    <row r="3" spans="2:6" ht="16.5" thickBot="1">
      <c r="B3" s="504" t="s">
        <v>64</v>
      </c>
      <c r="C3" s="505"/>
      <c r="D3" s="505"/>
      <c r="E3" s="115" t="s">
        <v>65</v>
      </c>
      <c r="F3" s="116" t="s">
        <v>66</v>
      </c>
    </row>
    <row r="4" spans="2:6" ht="31.5">
      <c r="B4" s="506" t="s">
        <v>67</v>
      </c>
      <c r="C4" s="508" t="s">
        <v>13</v>
      </c>
      <c r="D4" s="104" t="s">
        <v>14</v>
      </c>
      <c r="E4" s="105" t="s">
        <v>68</v>
      </c>
      <c r="F4" s="106">
        <v>0.25</v>
      </c>
    </row>
    <row r="5" spans="2:6" ht="47.25">
      <c r="B5" s="507"/>
      <c r="C5" s="509"/>
      <c r="D5" s="107" t="s">
        <v>15</v>
      </c>
      <c r="E5" s="108" t="s">
        <v>69</v>
      </c>
      <c r="F5" s="109">
        <v>0.15</v>
      </c>
    </row>
    <row r="6" spans="2:6" ht="47.25">
      <c r="B6" s="507"/>
      <c r="C6" s="509"/>
      <c r="D6" s="107" t="s">
        <v>16</v>
      </c>
      <c r="E6" s="108" t="s">
        <v>70</v>
      </c>
      <c r="F6" s="109">
        <v>0.1</v>
      </c>
    </row>
    <row r="7" spans="2:6" ht="63">
      <c r="B7" s="507"/>
      <c r="C7" s="509" t="s">
        <v>17</v>
      </c>
      <c r="D7" s="107" t="s">
        <v>10</v>
      </c>
      <c r="E7" s="108" t="s">
        <v>71</v>
      </c>
      <c r="F7" s="109">
        <v>0.25</v>
      </c>
    </row>
    <row r="8" spans="2:6" ht="31.5">
      <c r="B8" s="507"/>
      <c r="C8" s="509"/>
      <c r="D8" s="107" t="s">
        <v>9</v>
      </c>
      <c r="E8" s="108" t="s">
        <v>72</v>
      </c>
      <c r="F8" s="109">
        <v>0.15</v>
      </c>
    </row>
    <row r="9" spans="2:6" ht="47.25">
      <c r="B9" s="507" t="s">
        <v>161</v>
      </c>
      <c r="C9" s="509" t="s">
        <v>18</v>
      </c>
      <c r="D9" s="107" t="s">
        <v>19</v>
      </c>
      <c r="E9" s="108" t="s">
        <v>73</v>
      </c>
      <c r="F9" s="110" t="s">
        <v>74</v>
      </c>
    </row>
    <row r="10" spans="2:6" ht="63">
      <c r="B10" s="507"/>
      <c r="C10" s="509"/>
      <c r="D10" s="107" t="s">
        <v>20</v>
      </c>
      <c r="E10" s="108" t="s">
        <v>75</v>
      </c>
      <c r="F10" s="110" t="s">
        <v>74</v>
      </c>
    </row>
    <row r="11" spans="2:6" ht="47.25">
      <c r="B11" s="507"/>
      <c r="C11" s="509" t="s">
        <v>21</v>
      </c>
      <c r="D11" s="107" t="s">
        <v>22</v>
      </c>
      <c r="E11" s="108" t="s">
        <v>76</v>
      </c>
      <c r="F11" s="110" t="s">
        <v>74</v>
      </c>
    </row>
    <row r="12" spans="2:6" ht="47.25">
      <c r="B12" s="507"/>
      <c r="C12" s="509"/>
      <c r="D12" s="107" t="s">
        <v>23</v>
      </c>
      <c r="E12" s="108" t="s">
        <v>77</v>
      </c>
      <c r="F12" s="110" t="s">
        <v>74</v>
      </c>
    </row>
    <row r="13" spans="2:6" ht="31.5">
      <c r="B13" s="507"/>
      <c r="C13" s="509" t="s">
        <v>24</v>
      </c>
      <c r="D13" s="107" t="s">
        <v>119</v>
      </c>
      <c r="E13" s="108" t="s">
        <v>122</v>
      </c>
      <c r="F13" s="110" t="s">
        <v>74</v>
      </c>
    </row>
    <row r="14" spans="2:6" ht="32.25" thickBot="1">
      <c r="B14" s="510"/>
      <c r="C14" s="511"/>
      <c r="D14" s="111" t="s">
        <v>120</v>
      </c>
      <c r="E14" s="112" t="s">
        <v>121</v>
      </c>
      <c r="F14" s="113" t="s">
        <v>74</v>
      </c>
    </row>
    <row r="15" spans="2:6" ht="49.5" customHeight="1">
      <c r="B15" s="503" t="s">
        <v>158</v>
      </c>
      <c r="C15" s="503"/>
      <c r="D15" s="503"/>
      <c r="E15" s="503"/>
      <c r="F15" s="503"/>
    </row>
    <row r="16" spans="2:6" ht="27" customHeight="1">
      <c r="B16" s="11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zoomScale="110" zoomScaleNormal="110" zoomScaleSheetLayoutView="90" workbookViewId="0">
      <selection activeCell="C4" sqref="C4"/>
    </sheetView>
  </sheetViews>
  <sheetFormatPr baseColWidth="10" defaultRowHeight="15"/>
  <cols>
    <col min="1" max="1" width="1.42578125" style="22" customWidth="1"/>
    <col min="2" max="2" width="4.7109375" style="22" bestFit="1" customWidth="1"/>
    <col min="3" max="3" width="33.85546875" style="22" customWidth="1"/>
    <col min="4" max="4" width="4.7109375" style="141" bestFit="1" customWidth="1"/>
    <col min="5" max="5" width="36" style="22" customWidth="1"/>
    <col min="6" max="6" width="3.28515625" style="22" customWidth="1"/>
    <col min="7" max="7" width="4.85546875" style="142" bestFit="1" customWidth="1"/>
    <col min="8" max="8" width="36.28515625" style="22" customWidth="1"/>
    <col min="9" max="9" width="4.85546875" style="141" bestFit="1" customWidth="1"/>
    <col min="10" max="10" width="32" style="22" customWidth="1"/>
    <col min="257" max="257" width="1.42578125" customWidth="1"/>
    <col min="258" max="258" width="4.7109375" bestFit="1" customWidth="1"/>
    <col min="259" max="259" width="33.85546875" customWidth="1"/>
    <col min="260" max="260" width="4.7109375" bestFit="1" customWidth="1"/>
    <col min="261" max="261" width="36" customWidth="1"/>
    <col min="262" max="262" width="3.28515625" customWidth="1"/>
    <col min="263" max="263" width="4.85546875" bestFit="1" customWidth="1"/>
    <col min="264" max="264" width="36.28515625" customWidth="1"/>
    <col min="265" max="265" width="4.85546875" bestFit="1" customWidth="1"/>
    <col min="266" max="266" width="32" customWidth="1"/>
    <col min="513" max="513" width="1.42578125" customWidth="1"/>
    <col min="514" max="514" width="4.7109375" bestFit="1" customWidth="1"/>
    <col min="515" max="515" width="33.85546875" customWidth="1"/>
    <col min="516" max="516" width="4.7109375" bestFit="1" customWidth="1"/>
    <col min="517" max="517" width="36" customWidth="1"/>
    <col min="518" max="518" width="3.28515625" customWidth="1"/>
    <col min="519" max="519" width="4.85546875" bestFit="1" customWidth="1"/>
    <col min="520" max="520" width="36.28515625" customWidth="1"/>
    <col min="521" max="521" width="4.85546875" bestFit="1" customWidth="1"/>
    <col min="522" max="522" width="32" customWidth="1"/>
    <col min="769" max="769" width="1.42578125" customWidth="1"/>
    <col min="770" max="770" width="4.7109375" bestFit="1" customWidth="1"/>
    <col min="771" max="771" width="33.85546875" customWidth="1"/>
    <col min="772" max="772" width="4.7109375" bestFit="1" customWidth="1"/>
    <col min="773" max="773" width="36" customWidth="1"/>
    <col min="774" max="774" width="3.28515625" customWidth="1"/>
    <col min="775" max="775" width="4.85546875" bestFit="1" customWidth="1"/>
    <col min="776" max="776" width="36.28515625" customWidth="1"/>
    <col min="777" max="777" width="4.85546875" bestFit="1" customWidth="1"/>
    <col min="778" max="778" width="32" customWidth="1"/>
    <col min="1025" max="1025" width="1.42578125" customWidth="1"/>
    <col min="1026" max="1026" width="4.7109375" bestFit="1" customWidth="1"/>
    <col min="1027" max="1027" width="33.85546875" customWidth="1"/>
    <col min="1028" max="1028" width="4.7109375" bestFit="1" customWidth="1"/>
    <col min="1029" max="1029" width="36" customWidth="1"/>
    <col min="1030" max="1030" width="3.28515625" customWidth="1"/>
    <col min="1031" max="1031" width="4.85546875" bestFit="1" customWidth="1"/>
    <col min="1032" max="1032" width="36.28515625" customWidth="1"/>
    <col min="1033" max="1033" width="4.85546875" bestFit="1" customWidth="1"/>
    <col min="1034" max="1034" width="32" customWidth="1"/>
    <col min="1281" max="1281" width="1.42578125" customWidth="1"/>
    <col min="1282" max="1282" width="4.7109375" bestFit="1" customWidth="1"/>
    <col min="1283" max="1283" width="33.85546875" customWidth="1"/>
    <col min="1284" max="1284" width="4.7109375" bestFit="1" customWidth="1"/>
    <col min="1285" max="1285" width="36" customWidth="1"/>
    <col min="1286" max="1286" width="3.28515625" customWidth="1"/>
    <col min="1287" max="1287" width="4.85546875" bestFit="1" customWidth="1"/>
    <col min="1288" max="1288" width="36.28515625" customWidth="1"/>
    <col min="1289" max="1289" width="4.85546875" bestFit="1" customWidth="1"/>
    <col min="1290" max="1290" width="32" customWidth="1"/>
    <col min="1537" max="1537" width="1.42578125" customWidth="1"/>
    <col min="1538" max="1538" width="4.7109375" bestFit="1" customWidth="1"/>
    <col min="1539" max="1539" width="33.85546875" customWidth="1"/>
    <col min="1540" max="1540" width="4.7109375" bestFit="1" customWidth="1"/>
    <col min="1541" max="1541" width="36" customWidth="1"/>
    <col min="1542" max="1542" width="3.28515625" customWidth="1"/>
    <col min="1543" max="1543" width="4.85546875" bestFit="1" customWidth="1"/>
    <col min="1544" max="1544" width="36.28515625" customWidth="1"/>
    <col min="1545" max="1545" width="4.85546875" bestFit="1" customWidth="1"/>
    <col min="1546" max="1546" width="32" customWidth="1"/>
    <col min="1793" max="1793" width="1.42578125" customWidth="1"/>
    <col min="1794" max="1794" width="4.7109375" bestFit="1" customWidth="1"/>
    <col min="1795" max="1795" width="33.85546875" customWidth="1"/>
    <col min="1796" max="1796" width="4.7109375" bestFit="1" customWidth="1"/>
    <col min="1797" max="1797" width="36" customWidth="1"/>
    <col min="1798" max="1798" width="3.28515625" customWidth="1"/>
    <col min="1799" max="1799" width="4.85546875" bestFit="1" customWidth="1"/>
    <col min="1800" max="1800" width="36.28515625" customWidth="1"/>
    <col min="1801" max="1801" width="4.85546875" bestFit="1" customWidth="1"/>
    <col min="1802" max="1802" width="32" customWidth="1"/>
    <col min="2049" max="2049" width="1.42578125" customWidth="1"/>
    <col min="2050" max="2050" width="4.7109375" bestFit="1" customWidth="1"/>
    <col min="2051" max="2051" width="33.85546875" customWidth="1"/>
    <col min="2052" max="2052" width="4.7109375" bestFit="1" customWidth="1"/>
    <col min="2053" max="2053" width="36" customWidth="1"/>
    <col min="2054" max="2054" width="3.28515625" customWidth="1"/>
    <col min="2055" max="2055" width="4.85546875" bestFit="1" customWidth="1"/>
    <col min="2056" max="2056" width="36.28515625" customWidth="1"/>
    <col min="2057" max="2057" width="4.85546875" bestFit="1" customWidth="1"/>
    <col min="2058" max="2058" width="32" customWidth="1"/>
    <col min="2305" max="2305" width="1.42578125" customWidth="1"/>
    <col min="2306" max="2306" width="4.7109375" bestFit="1" customWidth="1"/>
    <col min="2307" max="2307" width="33.85546875" customWidth="1"/>
    <col min="2308" max="2308" width="4.7109375" bestFit="1" customWidth="1"/>
    <col min="2309" max="2309" width="36" customWidth="1"/>
    <col min="2310" max="2310" width="3.28515625" customWidth="1"/>
    <col min="2311" max="2311" width="4.85546875" bestFit="1" customWidth="1"/>
    <col min="2312" max="2312" width="36.28515625" customWidth="1"/>
    <col min="2313" max="2313" width="4.85546875" bestFit="1" customWidth="1"/>
    <col min="2314" max="2314" width="32" customWidth="1"/>
    <col min="2561" max="2561" width="1.42578125" customWidth="1"/>
    <col min="2562" max="2562" width="4.7109375" bestFit="1" customWidth="1"/>
    <col min="2563" max="2563" width="33.85546875" customWidth="1"/>
    <col min="2564" max="2564" width="4.7109375" bestFit="1" customWidth="1"/>
    <col min="2565" max="2565" width="36" customWidth="1"/>
    <col min="2566" max="2566" width="3.28515625" customWidth="1"/>
    <col min="2567" max="2567" width="4.85546875" bestFit="1" customWidth="1"/>
    <col min="2568" max="2568" width="36.28515625" customWidth="1"/>
    <col min="2569" max="2569" width="4.85546875" bestFit="1" customWidth="1"/>
    <col min="2570" max="2570" width="32" customWidth="1"/>
    <col min="2817" max="2817" width="1.42578125" customWidth="1"/>
    <col min="2818" max="2818" width="4.7109375" bestFit="1" customWidth="1"/>
    <col min="2819" max="2819" width="33.85546875" customWidth="1"/>
    <col min="2820" max="2820" width="4.7109375" bestFit="1" customWidth="1"/>
    <col min="2821" max="2821" width="36" customWidth="1"/>
    <col min="2822" max="2822" width="3.28515625" customWidth="1"/>
    <col min="2823" max="2823" width="4.85546875" bestFit="1" customWidth="1"/>
    <col min="2824" max="2824" width="36.28515625" customWidth="1"/>
    <col min="2825" max="2825" width="4.85546875" bestFit="1" customWidth="1"/>
    <col min="2826" max="2826" width="32" customWidth="1"/>
    <col min="3073" max="3073" width="1.42578125" customWidth="1"/>
    <col min="3074" max="3074" width="4.7109375" bestFit="1" customWidth="1"/>
    <col min="3075" max="3075" width="33.85546875" customWidth="1"/>
    <col min="3076" max="3076" width="4.7109375" bestFit="1" customWidth="1"/>
    <col min="3077" max="3077" width="36" customWidth="1"/>
    <col min="3078" max="3078" width="3.28515625" customWidth="1"/>
    <col min="3079" max="3079" width="4.85546875" bestFit="1" customWidth="1"/>
    <col min="3080" max="3080" width="36.28515625" customWidth="1"/>
    <col min="3081" max="3081" width="4.85546875" bestFit="1" customWidth="1"/>
    <col min="3082" max="3082" width="32" customWidth="1"/>
    <col min="3329" max="3329" width="1.42578125" customWidth="1"/>
    <col min="3330" max="3330" width="4.7109375" bestFit="1" customWidth="1"/>
    <col min="3331" max="3331" width="33.85546875" customWidth="1"/>
    <col min="3332" max="3332" width="4.7109375" bestFit="1" customWidth="1"/>
    <col min="3333" max="3333" width="36" customWidth="1"/>
    <col min="3334" max="3334" width="3.28515625" customWidth="1"/>
    <col min="3335" max="3335" width="4.85546875" bestFit="1" customWidth="1"/>
    <col min="3336" max="3336" width="36.28515625" customWidth="1"/>
    <col min="3337" max="3337" width="4.85546875" bestFit="1" customWidth="1"/>
    <col min="3338" max="3338" width="32" customWidth="1"/>
    <col min="3585" max="3585" width="1.42578125" customWidth="1"/>
    <col min="3586" max="3586" width="4.7109375" bestFit="1" customWidth="1"/>
    <col min="3587" max="3587" width="33.85546875" customWidth="1"/>
    <col min="3588" max="3588" width="4.7109375" bestFit="1" customWidth="1"/>
    <col min="3589" max="3589" width="36" customWidth="1"/>
    <col min="3590" max="3590" width="3.28515625" customWidth="1"/>
    <col min="3591" max="3591" width="4.85546875" bestFit="1" customWidth="1"/>
    <col min="3592" max="3592" width="36.28515625" customWidth="1"/>
    <col min="3593" max="3593" width="4.85546875" bestFit="1" customWidth="1"/>
    <col min="3594" max="3594" width="32" customWidth="1"/>
    <col min="3841" max="3841" width="1.42578125" customWidth="1"/>
    <col min="3842" max="3842" width="4.7109375" bestFit="1" customWidth="1"/>
    <col min="3843" max="3843" width="33.85546875" customWidth="1"/>
    <col min="3844" max="3844" width="4.7109375" bestFit="1" customWidth="1"/>
    <col min="3845" max="3845" width="36" customWidth="1"/>
    <col min="3846" max="3846" width="3.28515625" customWidth="1"/>
    <col min="3847" max="3847" width="4.85546875" bestFit="1" customWidth="1"/>
    <col min="3848" max="3848" width="36.28515625" customWidth="1"/>
    <col min="3849" max="3849" width="4.85546875" bestFit="1" customWidth="1"/>
    <col min="3850" max="3850" width="32" customWidth="1"/>
    <col min="4097" max="4097" width="1.42578125" customWidth="1"/>
    <col min="4098" max="4098" width="4.7109375" bestFit="1" customWidth="1"/>
    <col min="4099" max="4099" width="33.85546875" customWidth="1"/>
    <col min="4100" max="4100" width="4.7109375" bestFit="1" customWidth="1"/>
    <col min="4101" max="4101" width="36" customWidth="1"/>
    <col min="4102" max="4102" width="3.28515625" customWidth="1"/>
    <col min="4103" max="4103" width="4.85546875" bestFit="1" customWidth="1"/>
    <col min="4104" max="4104" width="36.28515625" customWidth="1"/>
    <col min="4105" max="4105" width="4.85546875" bestFit="1" customWidth="1"/>
    <col min="4106" max="4106" width="32" customWidth="1"/>
    <col min="4353" max="4353" width="1.42578125" customWidth="1"/>
    <col min="4354" max="4354" width="4.7109375" bestFit="1" customWidth="1"/>
    <col min="4355" max="4355" width="33.85546875" customWidth="1"/>
    <col min="4356" max="4356" width="4.7109375" bestFit="1" customWidth="1"/>
    <col min="4357" max="4357" width="36" customWidth="1"/>
    <col min="4358" max="4358" width="3.28515625" customWidth="1"/>
    <col min="4359" max="4359" width="4.85546875" bestFit="1" customWidth="1"/>
    <col min="4360" max="4360" width="36.28515625" customWidth="1"/>
    <col min="4361" max="4361" width="4.85546875" bestFit="1" customWidth="1"/>
    <col min="4362" max="4362" width="32" customWidth="1"/>
    <col min="4609" max="4609" width="1.42578125" customWidth="1"/>
    <col min="4610" max="4610" width="4.7109375" bestFit="1" customWidth="1"/>
    <col min="4611" max="4611" width="33.85546875" customWidth="1"/>
    <col min="4612" max="4612" width="4.7109375" bestFit="1" customWidth="1"/>
    <col min="4613" max="4613" width="36" customWidth="1"/>
    <col min="4614" max="4614" width="3.28515625" customWidth="1"/>
    <col min="4615" max="4615" width="4.85546875" bestFit="1" customWidth="1"/>
    <col min="4616" max="4616" width="36.28515625" customWidth="1"/>
    <col min="4617" max="4617" width="4.85546875" bestFit="1" customWidth="1"/>
    <col min="4618" max="4618" width="32" customWidth="1"/>
    <col min="4865" max="4865" width="1.42578125" customWidth="1"/>
    <col min="4866" max="4866" width="4.7109375" bestFit="1" customWidth="1"/>
    <col min="4867" max="4867" width="33.85546875" customWidth="1"/>
    <col min="4868" max="4868" width="4.7109375" bestFit="1" customWidth="1"/>
    <col min="4869" max="4869" width="36" customWidth="1"/>
    <col min="4870" max="4870" width="3.28515625" customWidth="1"/>
    <col min="4871" max="4871" width="4.85546875" bestFit="1" customWidth="1"/>
    <col min="4872" max="4872" width="36.28515625" customWidth="1"/>
    <col min="4873" max="4873" width="4.85546875" bestFit="1" customWidth="1"/>
    <col min="4874" max="4874" width="32" customWidth="1"/>
    <col min="5121" max="5121" width="1.42578125" customWidth="1"/>
    <col min="5122" max="5122" width="4.7109375" bestFit="1" customWidth="1"/>
    <col min="5123" max="5123" width="33.85546875" customWidth="1"/>
    <col min="5124" max="5124" width="4.7109375" bestFit="1" customWidth="1"/>
    <col min="5125" max="5125" width="36" customWidth="1"/>
    <col min="5126" max="5126" width="3.28515625" customWidth="1"/>
    <col min="5127" max="5127" width="4.85546875" bestFit="1" customWidth="1"/>
    <col min="5128" max="5128" width="36.28515625" customWidth="1"/>
    <col min="5129" max="5129" width="4.85546875" bestFit="1" customWidth="1"/>
    <col min="5130" max="5130" width="32" customWidth="1"/>
    <col min="5377" max="5377" width="1.42578125" customWidth="1"/>
    <col min="5378" max="5378" width="4.7109375" bestFit="1" customWidth="1"/>
    <col min="5379" max="5379" width="33.85546875" customWidth="1"/>
    <col min="5380" max="5380" width="4.7109375" bestFit="1" customWidth="1"/>
    <col min="5381" max="5381" width="36" customWidth="1"/>
    <col min="5382" max="5382" width="3.28515625" customWidth="1"/>
    <col min="5383" max="5383" width="4.85546875" bestFit="1" customWidth="1"/>
    <col min="5384" max="5384" width="36.28515625" customWidth="1"/>
    <col min="5385" max="5385" width="4.85546875" bestFit="1" customWidth="1"/>
    <col min="5386" max="5386" width="32" customWidth="1"/>
    <col min="5633" max="5633" width="1.42578125" customWidth="1"/>
    <col min="5634" max="5634" width="4.7109375" bestFit="1" customWidth="1"/>
    <col min="5635" max="5635" width="33.85546875" customWidth="1"/>
    <col min="5636" max="5636" width="4.7109375" bestFit="1" customWidth="1"/>
    <col min="5637" max="5637" width="36" customWidth="1"/>
    <col min="5638" max="5638" width="3.28515625" customWidth="1"/>
    <col min="5639" max="5639" width="4.85546875" bestFit="1" customWidth="1"/>
    <col min="5640" max="5640" width="36.28515625" customWidth="1"/>
    <col min="5641" max="5641" width="4.85546875" bestFit="1" customWidth="1"/>
    <col min="5642" max="5642" width="32" customWidth="1"/>
    <col min="5889" max="5889" width="1.42578125" customWidth="1"/>
    <col min="5890" max="5890" width="4.7109375" bestFit="1" customWidth="1"/>
    <col min="5891" max="5891" width="33.85546875" customWidth="1"/>
    <col min="5892" max="5892" width="4.7109375" bestFit="1" customWidth="1"/>
    <col min="5893" max="5893" width="36" customWidth="1"/>
    <col min="5894" max="5894" width="3.28515625" customWidth="1"/>
    <col min="5895" max="5895" width="4.85546875" bestFit="1" customWidth="1"/>
    <col min="5896" max="5896" width="36.28515625" customWidth="1"/>
    <col min="5897" max="5897" width="4.85546875" bestFit="1" customWidth="1"/>
    <col min="5898" max="5898" width="32" customWidth="1"/>
    <col min="6145" max="6145" width="1.42578125" customWidth="1"/>
    <col min="6146" max="6146" width="4.7109375" bestFit="1" customWidth="1"/>
    <col min="6147" max="6147" width="33.85546875" customWidth="1"/>
    <col min="6148" max="6148" width="4.7109375" bestFit="1" customWidth="1"/>
    <col min="6149" max="6149" width="36" customWidth="1"/>
    <col min="6150" max="6150" width="3.28515625" customWidth="1"/>
    <col min="6151" max="6151" width="4.85546875" bestFit="1" customWidth="1"/>
    <col min="6152" max="6152" width="36.28515625" customWidth="1"/>
    <col min="6153" max="6153" width="4.85546875" bestFit="1" customWidth="1"/>
    <col min="6154" max="6154" width="32" customWidth="1"/>
    <col min="6401" max="6401" width="1.42578125" customWidth="1"/>
    <col min="6402" max="6402" width="4.7109375" bestFit="1" customWidth="1"/>
    <col min="6403" max="6403" width="33.85546875" customWidth="1"/>
    <col min="6404" max="6404" width="4.7109375" bestFit="1" customWidth="1"/>
    <col min="6405" max="6405" width="36" customWidth="1"/>
    <col min="6406" max="6406" width="3.28515625" customWidth="1"/>
    <col min="6407" max="6407" width="4.85546875" bestFit="1" customWidth="1"/>
    <col min="6408" max="6408" width="36.28515625" customWidth="1"/>
    <col min="6409" max="6409" width="4.85546875" bestFit="1" customWidth="1"/>
    <col min="6410" max="6410" width="32" customWidth="1"/>
    <col min="6657" max="6657" width="1.42578125" customWidth="1"/>
    <col min="6658" max="6658" width="4.7109375" bestFit="1" customWidth="1"/>
    <col min="6659" max="6659" width="33.85546875" customWidth="1"/>
    <col min="6660" max="6660" width="4.7109375" bestFit="1" customWidth="1"/>
    <col min="6661" max="6661" width="36" customWidth="1"/>
    <col min="6662" max="6662" width="3.28515625" customWidth="1"/>
    <col min="6663" max="6663" width="4.85546875" bestFit="1" customWidth="1"/>
    <col min="6664" max="6664" width="36.28515625" customWidth="1"/>
    <col min="6665" max="6665" width="4.85546875" bestFit="1" customWidth="1"/>
    <col min="6666" max="6666" width="32" customWidth="1"/>
    <col min="6913" max="6913" width="1.42578125" customWidth="1"/>
    <col min="6914" max="6914" width="4.7109375" bestFit="1" customWidth="1"/>
    <col min="6915" max="6915" width="33.85546875" customWidth="1"/>
    <col min="6916" max="6916" width="4.7109375" bestFit="1" customWidth="1"/>
    <col min="6917" max="6917" width="36" customWidth="1"/>
    <col min="6918" max="6918" width="3.28515625" customWidth="1"/>
    <col min="6919" max="6919" width="4.85546875" bestFit="1" customWidth="1"/>
    <col min="6920" max="6920" width="36.28515625" customWidth="1"/>
    <col min="6921" max="6921" width="4.85546875" bestFit="1" customWidth="1"/>
    <col min="6922" max="6922" width="32" customWidth="1"/>
    <col min="7169" max="7169" width="1.42578125" customWidth="1"/>
    <col min="7170" max="7170" width="4.7109375" bestFit="1" customWidth="1"/>
    <col min="7171" max="7171" width="33.85546875" customWidth="1"/>
    <col min="7172" max="7172" width="4.7109375" bestFit="1" customWidth="1"/>
    <col min="7173" max="7173" width="36" customWidth="1"/>
    <col min="7174" max="7174" width="3.28515625" customWidth="1"/>
    <col min="7175" max="7175" width="4.85546875" bestFit="1" customWidth="1"/>
    <col min="7176" max="7176" width="36.28515625" customWidth="1"/>
    <col min="7177" max="7177" width="4.85546875" bestFit="1" customWidth="1"/>
    <col min="7178" max="7178" width="32" customWidth="1"/>
    <col min="7425" max="7425" width="1.42578125" customWidth="1"/>
    <col min="7426" max="7426" width="4.7109375" bestFit="1" customWidth="1"/>
    <col min="7427" max="7427" width="33.85546875" customWidth="1"/>
    <col min="7428" max="7428" width="4.7109375" bestFit="1" customWidth="1"/>
    <col min="7429" max="7429" width="36" customWidth="1"/>
    <col min="7430" max="7430" width="3.28515625" customWidth="1"/>
    <col min="7431" max="7431" width="4.85546875" bestFit="1" customWidth="1"/>
    <col min="7432" max="7432" width="36.28515625" customWidth="1"/>
    <col min="7433" max="7433" width="4.85546875" bestFit="1" customWidth="1"/>
    <col min="7434" max="7434" width="32" customWidth="1"/>
    <col min="7681" max="7681" width="1.42578125" customWidth="1"/>
    <col min="7682" max="7682" width="4.7109375" bestFit="1" customWidth="1"/>
    <col min="7683" max="7683" width="33.85546875" customWidth="1"/>
    <col min="7684" max="7684" width="4.7109375" bestFit="1" customWidth="1"/>
    <col min="7685" max="7685" width="36" customWidth="1"/>
    <col min="7686" max="7686" width="3.28515625" customWidth="1"/>
    <col min="7687" max="7687" width="4.85546875" bestFit="1" customWidth="1"/>
    <col min="7688" max="7688" width="36.28515625" customWidth="1"/>
    <col min="7689" max="7689" width="4.85546875" bestFit="1" customWidth="1"/>
    <col min="7690" max="7690" width="32" customWidth="1"/>
    <col min="7937" max="7937" width="1.42578125" customWidth="1"/>
    <col min="7938" max="7938" width="4.7109375" bestFit="1" customWidth="1"/>
    <col min="7939" max="7939" width="33.85546875" customWidth="1"/>
    <col min="7940" max="7940" width="4.7109375" bestFit="1" customWidth="1"/>
    <col min="7941" max="7941" width="36" customWidth="1"/>
    <col min="7942" max="7942" width="3.28515625" customWidth="1"/>
    <col min="7943" max="7943" width="4.85546875" bestFit="1" customWidth="1"/>
    <col min="7944" max="7944" width="36.28515625" customWidth="1"/>
    <col min="7945" max="7945" width="4.85546875" bestFit="1" customWidth="1"/>
    <col min="7946" max="7946" width="32" customWidth="1"/>
    <col min="8193" max="8193" width="1.42578125" customWidth="1"/>
    <col min="8194" max="8194" width="4.7109375" bestFit="1" customWidth="1"/>
    <col min="8195" max="8195" width="33.85546875" customWidth="1"/>
    <col min="8196" max="8196" width="4.7109375" bestFit="1" customWidth="1"/>
    <col min="8197" max="8197" width="36" customWidth="1"/>
    <col min="8198" max="8198" width="3.28515625" customWidth="1"/>
    <col min="8199" max="8199" width="4.85546875" bestFit="1" customWidth="1"/>
    <col min="8200" max="8200" width="36.28515625" customWidth="1"/>
    <col min="8201" max="8201" width="4.85546875" bestFit="1" customWidth="1"/>
    <col min="8202" max="8202" width="32" customWidth="1"/>
    <col min="8449" max="8449" width="1.42578125" customWidth="1"/>
    <col min="8450" max="8450" width="4.7109375" bestFit="1" customWidth="1"/>
    <col min="8451" max="8451" width="33.85546875" customWidth="1"/>
    <col min="8452" max="8452" width="4.7109375" bestFit="1" customWidth="1"/>
    <col min="8453" max="8453" width="36" customWidth="1"/>
    <col min="8454" max="8454" width="3.28515625" customWidth="1"/>
    <col min="8455" max="8455" width="4.85546875" bestFit="1" customWidth="1"/>
    <col min="8456" max="8456" width="36.28515625" customWidth="1"/>
    <col min="8457" max="8457" width="4.85546875" bestFit="1" customWidth="1"/>
    <col min="8458" max="8458" width="32" customWidth="1"/>
    <col min="8705" max="8705" width="1.42578125" customWidth="1"/>
    <col min="8706" max="8706" width="4.7109375" bestFit="1" customWidth="1"/>
    <col min="8707" max="8707" width="33.85546875" customWidth="1"/>
    <col min="8708" max="8708" width="4.7109375" bestFit="1" customWidth="1"/>
    <col min="8709" max="8709" width="36" customWidth="1"/>
    <col min="8710" max="8710" width="3.28515625" customWidth="1"/>
    <col min="8711" max="8711" width="4.85546875" bestFit="1" customWidth="1"/>
    <col min="8712" max="8712" width="36.28515625" customWidth="1"/>
    <col min="8713" max="8713" width="4.85546875" bestFit="1" customWidth="1"/>
    <col min="8714" max="8714" width="32" customWidth="1"/>
    <col min="8961" max="8961" width="1.42578125" customWidth="1"/>
    <col min="8962" max="8962" width="4.7109375" bestFit="1" customWidth="1"/>
    <col min="8963" max="8963" width="33.85546875" customWidth="1"/>
    <col min="8964" max="8964" width="4.7109375" bestFit="1" customWidth="1"/>
    <col min="8965" max="8965" width="36" customWidth="1"/>
    <col min="8966" max="8966" width="3.28515625" customWidth="1"/>
    <col min="8967" max="8967" width="4.85546875" bestFit="1" customWidth="1"/>
    <col min="8968" max="8968" width="36.28515625" customWidth="1"/>
    <col min="8969" max="8969" width="4.85546875" bestFit="1" customWidth="1"/>
    <col min="8970" max="8970" width="32" customWidth="1"/>
    <col min="9217" max="9217" width="1.42578125" customWidth="1"/>
    <col min="9218" max="9218" width="4.7109375" bestFit="1" customWidth="1"/>
    <col min="9219" max="9219" width="33.85546875" customWidth="1"/>
    <col min="9220" max="9220" width="4.7109375" bestFit="1" customWidth="1"/>
    <col min="9221" max="9221" width="36" customWidth="1"/>
    <col min="9222" max="9222" width="3.28515625" customWidth="1"/>
    <col min="9223" max="9223" width="4.85546875" bestFit="1" customWidth="1"/>
    <col min="9224" max="9224" width="36.28515625" customWidth="1"/>
    <col min="9225" max="9225" width="4.85546875" bestFit="1" customWidth="1"/>
    <col min="9226" max="9226" width="32" customWidth="1"/>
    <col min="9473" max="9473" width="1.42578125" customWidth="1"/>
    <col min="9474" max="9474" width="4.7109375" bestFit="1" customWidth="1"/>
    <col min="9475" max="9475" width="33.85546875" customWidth="1"/>
    <col min="9476" max="9476" width="4.7109375" bestFit="1" customWidth="1"/>
    <col min="9477" max="9477" width="36" customWidth="1"/>
    <col min="9478" max="9478" width="3.28515625" customWidth="1"/>
    <col min="9479" max="9479" width="4.85546875" bestFit="1" customWidth="1"/>
    <col min="9480" max="9480" width="36.28515625" customWidth="1"/>
    <col min="9481" max="9481" width="4.85546875" bestFit="1" customWidth="1"/>
    <col min="9482" max="9482" width="32" customWidth="1"/>
    <col min="9729" max="9729" width="1.42578125" customWidth="1"/>
    <col min="9730" max="9730" width="4.7109375" bestFit="1" customWidth="1"/>
    <col min="9731" max="9731" width="33.85546875" customWidth="1"/>
    <col min="9732" max="9732" width="4.7109375" bestFit="1" customWidth="1"/>
    <col min="9733" max="9733" width="36" customWidth="1"/>
    <col min="9734" max="9734" width="3.28515625" customWidth="1"/>
    <col min="9735" max="9735" width="4.85546875" bestFit="1" customWidth="1"/>
    <col min="9736" max="9736" width="36.28515625" customWidth="1"/>
    <col min="9737" max="9737" width="4.85546875" bestFit="1" customWidth="1"/>
    <col min="9738" max="9738" width="32" customWidth="1"/>
    <col min="9985" max="9985" width="1.42578125" customWidth="1"/>
    <col min="9986" max="9986" width="4.7109375" bestFit="1" customWidth="1"/>
    <col min="9987" max="9987" width="33.85546875" customWidth="1"/>
    <col min="9988" max="9988" width="4.7109375" bestFit="1" customWidth="1"/>
    <col min="9989" max="9989" width="36" customWidth="1"/>
    <col min="9990" max="9990" width="3.28515625" customWidth="1"/>
    <col min="9991" max="9991" width="4.85546875" bestFit="1" customWidth="1"/>
    <col min="9992" max="9992" width="36.28515625" customWidth="1"/>
    <col min="9993" max="9993" width="4.85546875" bestFit="1" customWidth="1"/>
    <col min="9994" max="9994" width="32" customWidth="1"/>
    <col min="10241" max="10241" width="1.42578125" customWidth="1"/>
    <col min="10242" max="10242" width="4.7109375" bestFit="1" customWidth="1"/>
    <col min="10243" max="10243" width="33.85546875" customWidth="1"/>
    <col min="10244" max="10244" width="4.7109375" bestFit="1" customWidth="1"/>
    <col min="10245" max="10245" width="36" customWidth="1"/>
    <col min="10246" max="10246" width="3.28515625" customWidth="1"/>
    <col min="10247" max="10247" width="4.85546875" bestFit="1" customWidth="1"/>
    <col min="10248" max="10248" width="36.28515625" customWidth="1"/>
    <col min="10249" max="10249" width="4.85546875" bestFit="1" customWidth="1"/>
    <col min="10250" max="10250" width="32" customWidth="1"/>
    <col min="10497" max="10497" width="1.42578125" customWidth="1"/>
    <col min="10498" max="10498" width="4.7109375" bestFit="1" customWidth="1"/>
    <col min="10499" max="10499" width="33.85546875" customWidth="1"/>
    <col min="10500" max="10500" width="4.7109375" bestFit="1" customWidth="1"/>
    <col min="10501" max="10501" width="36" customWidth="1"/>
    <col min="10502" max="10502" width="3.28515625" customWidth="1"/>
    <col min="10503" max="10503" width="4.85546875" bestFit="1" customWidth="1"/>
    <col min="10504" max="10504" width="36.28515625" customWidth="1"/>
    <col min="10505" max="10505" width="4.85546875" bestFit="1" customWidth="1"/>
    <col min="10506" max="10506" width="32" customWidth="1"/>
    <col min="10753" max="10753" width="1.42578125" customWidth="1"/>
    <col min="10754" max="10754" width="4.7109375" bestFit="1" customWidth="1"/>
    <col min="10755" max="10755" width="33.85546875" customWidth="1"/>
    <col min="10756" max="10756" width="4.7109375" bestFit="1" customWidth="1"/>
    <col min="10757" max="10757" width="36" customWidth="1"/>
    <col min="10758" max="10758" width="3.28515625" customWidth="1"/>
    <col min="10759" max="10759" width="4.85546875" bestFit="1" customWidth="1"/>
    <col min="10760" max="10760" width="36.28515625" customWidth="1"/>
    <col min="10761" max="10761" width="4.85546875" bestFit="1" customWidth="1"/>
    <col min="10762" max="10762" width="32" customWidth="1"/>
    <col min="11009" max="11009" width="1.42578125" customWidth="1"/>
    <col min="11010" max="11010" width="4.7109375" bestFit="1" customWidth="1"/>
    <col min="11011" max="11011" width="33.85546875" customWidth="1"/>
    <col min="11012" max="11012" width="4.7109375" bestFit="1" customWidth="1"/>
    <col min="11013" max="11013" width="36" customWidth="1"/>
    <col min="11014" max="11014" width="3.28515625" customWidth="1"/>
    <col min="11015" max="11015" width="4.85546875" bestFit="1" customWidth="1"/>
    <col min="11016" max="11016" width="36.28515625" customWidth="1"/>
    <col min="11017" max="11017" width="4.85546875" bestFit="1" customWidth="1"/>
    <col min="11018" max="11018" width="32" customWidth="1"/>
    <col min="11265" max="11265" width="1.42578125" customWidth="1"/>
    <col min="11266" max="11266" width="4.7109375" bestFit="1" customWidth="1"/>
    <col min="11267" max="11267" width="33.85546875" customWidth="1"/>
    <col min="11268" max="11268" width="4.7109375" bestFit="1" customWidth="1"/>
    <col min="11269" max="11269" width="36" customWidth="1"/>
    <col min="11270" max="11270" width="3.28515625" customWidth="1"/>
    <col min="11271" max="11271" width="4.85546875" bestFit="1" customWidth="1"/>
    <col min="11272" max="11272" width="36.28515625" customWidth="1"/>
    <col min="11273" max="11273" width="4.85546875" bestFit="1" customWidth="1"/>
    <col min="11274" max="11274" width="32" customWidth="1"/>
    <col min="11521" max="11521" width="1.42578125" customWidth="1"/>
    <col min="11522" max="11522" width="4.7109375" bestFit="1" customWidth="1"/>
    <col min="11523" max="11523" width="33.85546875" customWidth="1"/>
    <col min="11524" max="11524" width="4.7109375" bestFit="1" customWidth="1"/>
    <col min="11525" max="11525" width="36" customWidth="1"/>
    <col min="11526" max="11526" width="3.28515625" customWidth="1"/>
    <col min="11527" max="11527" width="4.85546875" bestFit="1" customWidth="1"/>
    <col min="11528" max="11528" width="36.28515625" customWidth="1"/>
    <col min="11529" max="11529" width="4.85546875" bestFit="1" customWidth="1"/>
    <col min="11530" max="11530" width="32" customWidth="1"/>
    <col min="11777" max="11777" width="1.42578125" customWidth="1"/>
    <col min="11778" max="11778" width="4.7109375" bestFit="1" customWidth="1"/>
    <col min="11779" max="11779" width="33.85546875" customWidth="1"/>
    <col min="11780" max="11780" width="4.7109375" bestFit="1" customWidth="1"/>
    <col min="11781" max="11781" width="36" customWidth="1"/>
    <col min="11782" max="11782" width="3.28515625" customWidth="1"/>
    <col min="11783" max="11783" width="4.85546875" bestFit="1" customWidth="1"/>
    <col min="11784" max="11784" width="36.28515625" customWidth="1"/>
    <col min="11785" max="11785" width="4.85546875" bestFit="1" customWidth="1"/>
    <col min="11786" max="11786" width="32" customWidth="1"/>
    <col min="12033" max="12033" width="1.42578125" customWidth="1"/>
    <col min="12034" max="12034" width="4.7109375" bestFit="1" customWidth="1"/>
    <col min="12035" max="12035" width="33.85546875" customWidth="1"/>
    <col min="12036" max="12036" width="4.7109375" bestFit="1" customWidth="1"/>
    <col min="12037" max="12037" width="36" customWidth="1"/>
    <col min="12038" max="12038" width="3.28515625" customWidth="1"/>
    <col min="12039" max="12039" width="4.85546875" bestFit="1" customWidth="1"/>
    <col min="12040" max="12040" width="36.28515625" customWidth="1"/>
    <col min="12041" max="12041" width="4.85546875" bestFit="1" customWidth="1"/>
    <col min="12042" max="12042" width="32" customWidth="1"/>
    <col min="12289" max="12289" width="1.42578125" customWidth="1"/>
    <col min="12290" max="12290" width="4.7109375" bestFit="1" customWidth="1"/>
    <col min="12291" max="12291" width="33.85546875" customWidth="1"/>
    <col min="12292" max="12292" width="4.7109375" bestFit="1" customWidth="1"/>
    <col min="12293" max="12293" width="36" customWidth="1"/>
    <col min="12294" max="12294" width="3.28515625" customWidth="1"/>
    <col min="12295" max="12295" width="4.85546875" bestFit="1" customWidth="1"/>
    <col min="12296" max="12296" width="36.28515625" customWidth="1"/>
    <col min="12297" max="12297" width="4.85546875" bestFit="1" customWidth="1"/>
    <col min="12298" max="12298" width="32" customWidth="1"/>
    <col min="12545" max="12545" width="1.42578125" customWidth="1"/>
    <col min="12546" max="12546" width="4.7109375" bestFit="1" customWidth="1"/>
    <col min="12547" max="12547" width="33.85546875" customWidth="1"/>
    <col min="12548" max="12548" width="4.7109375" bestFit="1" customWidth="1"/>
    <col min="12549" max="12549" width="36" customWidth="1"/>
    <col min="12550" max="12550" width="3.28515625" customWidth="1"/>
    <col min="12551" max="12551" width="4.85546875" bestFit="1" customWidth="1"/>
    <col min="12552" max="12552" width="36.28515625" customWidth="1"/>
    <col min="12553" max="12553" width="4.85546875" bestFit="1" customWidth="1"/>
    <col min="12554" max="12554" width="32" customWidth="1"/>
    <col min="12801" max="12801" width="1.42578125" customWidth="1"/>
    <col min="12802" max="12802" width="4.7109375" bestFit="1" customWidth="1"/>
    <col min="12803" max="12803" width="33.85546875" customWidth="1"/>
    <col min="12804" max="12804" width="4.7109375" bestFit="1" customWidth="1"/>
    <col min="12805" max="12805" width="36" customWidth="1"/>
    <col min="12806" max="12806" width="3.28515625" customWidth="1"/>
    <col min="12807" max="12807" width="4.85546875" bestFit="1" customWidth="1"/>
    <col min="12808" max="12808" width="36.28515625" customWidth="1"/>
    <col min="12809" max="12809" width="4.85546875" bestFit="1" customWidth="1"/>
    <col min="12810" max="12810" width="32" customWidth="1"/>
    <col min="13057" max="13057" width="1.42578125" customWidth="1"/>
    <col min="13058" max="13058" width="4.7109375" bestFit="1" customWidth="1"/>
    <col min="13059" max="13059" width="33.85546875" customWidth="1"/>
    <col min="13060" max="13060" width="4.7109375" bestFit="1" customWidth="1"/>
    <col min="13061" max="13061" width="36" customWidth="1"/>
    <col min="13062" max="13062" width="3.28515625" customWidth="1"/>
    <col min="13063" max="13063" width="4.85546875" bestFit="1" customWidth="1"/>
    <col min="13064" max="13064" width="36.28515625" customWidth="1"/>
    <col min="13065" max="13065" width="4.85546875" bestFit="1" customWidth="1"/>
    <col min="13066" max="13066" width="32" customWidth="1"/>
    <col min="13313" max="13313" width="1.42578125" customWidth="1"/>
    <col min="13314" max="13314" width="4.7109375" bestFit="1" customWidth="1"/>
    <col min="13315" max="13315" width="33.85546875" customWidth="1"/>
    <col min="13316" max="13316" width="4.7109375" bestFit="1" customWidth="1"/>
    <col min="13317" max="13317" width="36" customWidth="1"/>
    <col min="13318" max="13318" width="3.28515625" customWidth="1"/>
    <col min="13319" max="13319" width="4.85546875" bestFit="1" customWidth="1"/>
    <col min="13320" max="13320" width="36.28515625" customWidth="1"/>
    <col min="13321" max="13321" width="4.85546875" bestFit="1" customWidth="1"/>
    <col min="13322" max="13322" width="32" customWidth="1"/>
    <col min="13569" max="13569" width="1.42578125" customWidth="1"/>
    <col min="13570" max="13570" width="4.7109375" bestFit="1" customWidth="1"/>
    <col min="13571" max="13571" width="33.85546875" customWidth="1"/>
    <col min="13572" max="13572" width="4.7109375" bestFit="1" customWidth="1"/>
    <col min="13573" max="13573" width="36" customWidth="1"/>
    <col min="13574" max="13574" width="3.28515625" customWidth="1"/>
    <col min="13575" max="13575" width="4.85546875" bestFit="1" customWidth="1"/>
    <col min="13576" max="13576" width="36.28515625" customWidth="1"/>
    <col min="13577" max="13577" width="4.85546875" bestFit="1" customWidth="1"/>
    <col min="13578" max="13578" width="32" customWidth="1"/>
    <col min="13825" max="13825" width="1.42578125" customWidth="1"/>
    <col min="13826" max="13826" width="4.7109375" bestFit="1" customWidth="1"/>
    <col min="13827" max="13827" width="33.85546875" customWidth="1"/>
    <col min="13828" max="13828" width="4.7109375" bestFit="1" customWidth="1"/>
    <col min="13829" max="13829" width="36" customWidth="1"/>
    <col min="13830" max="13830" width="3.28515625" customWidth="1"/>
    <col min="13831" max="13831" width="4.85546875" bestFit="1" customWidth="1"/>
    <col min="13832" max="13832" width="36.28515625" customWidth="1"/>
    <col min="13833" max="13833" width="4.85546875" bestFit="1" customWidth="1"/>
    <col min="13834" max="13834" width="32" customWidth="1"/>
    <col min="14081" max="14081" width="1.42578125" customWidth="1"/>
    <col min="14082" max="14082" width="4.7109375" bestFit="1" customWidth="1"/>
    <col min="14083" max="14083" width="33.85546875" customWidth="1"/>
    <col min="14084" max="14084" width="4.7109375" bestFit="1" customWidth="1"/>
    <col min="14085" max="14085" width="36" customWidth="1"/>
    <col min="14086" max="14086" width="3.28515625" customWidth="1"/>
    <col min="14087" max="14087" width="4.85546875" bestFit="1" customWidth="1"/>
    <col min="14088" max="14088" width="36.28515625" customWidth="1"/>
    <col min="14089" max="14089" width="4.85546875" bestFit="1" customWidth="1"/>
    <col min="14090" max="14090" width="32" customWidth="1"/>
    <col min="14337" max="14337" width="1.42578125" customWidth="1"/>
    <col min="14338" max="14338" width="4.7109375" bestFit="1" customWidth="1"/>
    <col min="14339" max="14339" width="33.85546875" customWidth="1"/>
    <col min="14340" max="14340" width="4.7109375" bestFit="1" customWidth="1"/>
    <col min="14341" max="14341" width="36" customWidth="1"/>
    <col min="14342" max="14342" width="3.28515625" customWidth="1"/>
    <col min="14343" max="14343" width="4.85546875" bestFit="1" customWidth="1"/>
    <col min="14344" max="14344" width="36.28515625" customWidth="1"/>
    <col min="14345" max="14345" width="4.85546875" bestFit="1" customWidth="1"/>
    <col min="14346" max="14346" width="32" customWidth="1"/>
    <col min="14593" max="14593" width="1.42578125" customWidth="1"/>
    <col min="14594" max="14594" width="4.7109375" bestFit="1" customWidth="1"/>
    <col min="14595" max="14595" width="33.85546875" customWidth="1"/>
    <col min="14596" max="14596" width="4.7109375" bestFit="1" customWidth="1"/>
    <col min="14597" max="14597" width="36" customWidth="1"/>
    <col min="14598" max="14598" width="3.28515625" customWidth="1"/>
    <col min="14599" max="14599" width="4.85546875" bestFit="1" customWidth="1"/>
    <col min="14600" max="14600" width="36.28515625" customWidth="1"/>
    <col min="14601" max="14601" width="4.85546875" bestFit="1" customWidth="1"/>
    <col min="14602" max="14602" width="32" customWidth="1"/>
    <col min="14849" max="14849" width="1.42578125" customWidth="1"/>
    <col min="14850" max="14850" width="4.7109375" bestFit="1" customWidth="1"/>
    <col min="14851" max="14851" width="33.85546875" customWidth="1"/>
    <col min="14852" max="14852" width="4.7109375" bestFit="1" customWidth="1"/>
    <col min="14853" max="14853" width="36" customWidth="1"/>
    <col min="14854" max="14854" width="3.28515625" customWidth="1"/>
    <col min="14855" max="14855" width="4.85546875" bestFit="1" customWidth="1"/>
    <col min="14856" max="14856" width="36.28515625" customWidth="1"/>
    <col min="14857" max="14857" width="4.85546875" bestFit="1" customWidth="1"/>
    <col min="14858" max="14858" width="32" customWidth="1"/>
    <col min="15105" max="15105" width="1.42578125" customWidth="1"/>
    <col min="15106" max="15106" width="4.7109375" bestFit="1" customWidth="1"/>
    <col min="15107" max="15107" width="33.85546875" customWidth="1"/>
    <col min="15108" max="15108" width="4.7109375" bestFit="1" customWidth="1"/>
    <col min="15109" max="15109" width="36" customWidth="1"/>
    <col min="15110" max="15110" width="3.28515625" customWidth="1"/>
    <col min="15111" max="15111" width="4.85546875" bestFit="1" customWidth="1"/>
    <col min="15112" max="15112" width="36.28515625" customWidth="1"/>
    <col min="15113" max="15113" width="4.85546875" bestFit="1" customWidth="1"/>
    <col min="15114" max="15114" width="32" customWidth="1"/>
    <col min="15361" max="15361" width="1.42578125" customWidth="1"/>
    <col min="15362" max="15362" width="4.7109375" bestFit="1" customWidth="1"/>
    <col min="15363" max="15363" width="33.85546875" customWidth="1"/>
    <col min="15364" max="15364" width="4.7109375" bestFit="1" customWidth="1"/>
    <col min="15365" max="15365" width="36" customWidth="1"/>
    <col min="15366" max="15366" width="3.28515625" customWidth="1"/>
    <col min="15367" max="15367" width="4.85546875" bestFit="1" customWidth="1"/>
    <col min="15368" max="15368" width="36.28515625" customWidth="1"/>
    <col min="15369" max="15369" width="4.85546875" bestFit="1" customWidth="1"/>
    <col min="15370" max="15370" width="32" customWidth="1"/>
    <col min="15617" max="15617" width="1.42578125" customWidth="1"/>
    <col min="15618" max="15618" width="4.7109375" bestFit="1" customWidth="1"/>
    <col min="15619" max="15619" width="33.85546875" customWidth="1"/>
    <col min="15620" max="15620" width="4.7109375" bestFit="1" customWidth="1"/>
    <col min="15621" max="15621" width="36" customWidth="1"/>
    <col min="15622" max="15622" width="3.28515625" customWidth="1"/>
    <col min="15623" max="15623" width="4.85546875" bestFit="1" customWidth="1"/>
    <col min="15624" max="15624" width="36.28515625" customWidth="1"/>
    <col min="15625" max="15625" width="4.85546875" bestFit="1" customWidth="1"/>
    <col min="15626" max="15626" width="32" customWidth="1"/>
    <col min="15873" max="15873" width="1.42578125" customWidth="1"/>
    <col min="15874" max="15874" width="4.7109375" bestFit="1" customWidth="1"/>
    <col min="15875" max="15875" width="33.85546875" customWidth="1"/>
    <col min="15876" max="15876" width="4.7109375" bestFit="1" customWidth="1"/>
    <col min="15877" max="15877" width="36" customWidth="1"/>
    <col min="15878" max="15878" width="3.28515625" customWidth="1"/>
    <col min="15879" max="15879" width="4.85546875" bestFit="1" customWidth="1"/>
    <col min="15880" max="15880" width="36.28515625" customWidth="1"/>
    <col min="15881" max="15881" width="4.85546875" bestFit="1" customWidth="1"/>
    <col min="15882" max="15882" width="32" customWidth="1"/>
    <col min="16129" max="16129" width="1.42578125" customWidth="1"/>
    <col min="16130" max="16130" width="4.7109375" bestFit="1" customWidth="1"/>
    <col min="16131" max="16131" width="33.85546875" customWidth="1"/>
    <col min="16132" max="16132" width="4.7109375" bestFit="1" customWidth="1"/>
    <col min="16133" max="16133" width="36" customWidth="1"/>
    <col min="16134" max="16134" width="3.28515625" customWidth="1"/>
    <col min="16135" max="16135" width="4.85546875" bestFit="1" customWidth="1"/>
    <col min="16136" max="16136" width="36.28515625" customWidth="1"/>
    <col min="16137" max="16137" width="4.85546875" bestFit="1" customWidth="1"/>
    <col min="16138" max="16138" width="32" customWidth="1"/>
  </cols>
  <sheetData>
    <row r="1" spans="1:10" s="140" customFormat="1" ht="24" customHeight="1" thickBot="1">
      <c r="A1" s="137"/>
      <c r="B1" s="138" t="s">
        <v>217</v>
      </c>
      <c r="C1" s="513" t="s">
        <v>218</v>
      </c>
      <c r="D1" s="513"/>
      <c r="E1" s="514"/>
      <c r="F1" s="137"/>
      <c r="G1" s="139" t="s">
        <v>219</v>
      </c>
      <c r="H1" s="515" t="s">
        <v>220</v>
      </c>
      <c r="I1" s="515"/>
      <c r="J1" s="516"/>
    </row>
    <row r="2" spans="1:10" ht="9.75" customHeight="1"/>
    <row r="3" spans="1:10" ht="27" customHeight="1">
      <c r="B3" s="143" t="s">
        <v>221</v>
      </c>
      <c r="C3" s="143" t="s">
        <v>222</v>
      </c>
      <c r="D3" s="144" t="s">
        <v>221</v>
      </c>
      <c r="E3" s="143" t="s">
        <v>223</v>
      </c>
      <c r="G3" s="144" t="s">
        <v>221</v>
      </c>
      <c r="H3" s="143" t="s">
        <v>222</v>
      </c>
      <c r="I3" s="144" t="s">
        <v>221</v>
      </c>
      <c r="J3" s="143" t="s">
        <v>223</v>
      </c>
    </row>
    <row r="4" spans="1:10" ht="60" customHeight="1">
      <c r="B4" s="145" t="s">
        <v>224</v>
      </c>
      <c r="C4" s="146" t="s">
        <v>225</v>
      </c>
      <c r="D4" s="145" t="s">
        <v>226</v>
      </c>
      <c r="E4" s="147" t="s">
        <v>227</v>
      </c>
      <c r="G4" s="145" t="s">
        <v>224</v>
      </c>
      <c r="H4" s="146" t="s">
        <v>228</v>
      </c>
      <c r="I4" s="145" t="s">
        <v>226</v>
      </c>
      <c r="J4" s="146" t="s">
        <v>229</v>
      </c>
    </row>
    <row r="5" spans="1:10" ht="28.5">
      <c r="B5" s="145" t="s">
        <v>230</v>
      </c>
      <c r="C5" s="146" t="s">
        <v>231</v>
      </c>
      <c r="D5" s="145" t="s">
        <v>232</v>
      </c>
      <c r="E5" s="146" t="s">
        <v>233</v>
      </c>
      <c r="G5" s="148" t="s">
        <v>230</v>
      </c>
      <c r="H5" s="149" t="s">
        <v>234</v>
      </c>
      <c r="I5" s="150" t="s">
        <v>232</v>
      </c>
      <c r="J5" s="146"/>
    </row>
    <row r="6" spans="1:10" ht="72.75" customHeight="1">
      <c r="B6" s="145" t="s">
        <v>235</v>
      </c>
      <c r="C6" s="146" t="s">
        <v>236</v>
      </c>
      <c r="D6" s="145" t="s">
        <v>237</v>
      </c>
      <c r="E6" s="146" t="s">
        <v>238</v>
      </c>
      <c r="G6" s="144" t="s">
        <v>221</v>
      </c>
      <c r="H6" s="143" t="s">
        <v>239</v>
      </c>
      <c r="I6" s="144" t="s">
        <v>221</v>
      </c>
      <c r="J6" s="143" t="s">
        <v>240</v>
      </c>
    </row>
    <row r="7" spans="1:10" ht="44.25" customHeight="1">
      <c r="B7" s="145" t="s">
        <v>241</v>
      </c>
      <c r="C7" s="146" t="s">
        <v>242</v>
      </c>
      <c r="D7" s="145" t="s">
        <v>243</v>
      </c>
      <c r="E7" s="146" t="s">
        <v>244</v>
      </c>
      <c r="G7" s="151" t="s">
        <v>245</v>
      </c>
      <c r="H7" s="152" t="s">
        <v>246</v>
      </c>
      <c r="I7" s="153" t="s">
        <v>247</v>
      </c>
      <c r="J7" s="152" t="s">
        <v>248</v>
      </c>
    </row>
    <row r="8" spans="1:10" ht="85.5">
      <c r="B8" s="145" t="s">
        <v>249</v>
      </c>
      <c r="C8" s="146" t="s">
        <v>250</v>
      </c>
      <c r="D8" s="145" t="s">
        <v>251</v>
      </c>
      <c r="E8" s="146" t="s">
        <v>252</v>
      </c>
      <c r="G8" s="153" t="s">
        <v>253</v>
      </c>
      <c r="H8" s="152" t="s">
        <v>254</v>
      </c>
      <c r="I8" s="153" t="s">
        <v>255</v>
      </c>
      <c r="J8" s="152" t="s">
        <v>256</v>
      </c>
    </row>
    <row r="9" spans="1:10" ht="33.75" customHeight="1" thickBot="1">
      <c r="B9" s="145" t="s">
        <v>257</v>
      </c>
      <c r="C9" s="146" t="s">
        <v>258</v>
      </c>
      <c r="D9" s="145" t="s">
        <v>259</v>
      </c>
      <c r="E9" s="146" t="s">
        <v>260</v>
      </c>
      <c r="G9" s="154"/>
      <c r="H9" s="155"/>
      <c r="I9" s="156"/>
      <c r="J9" s="157"/>
    </row>
    <row r="10" spans="1:10" s="160" customFormat="1" ht="36" customHeight="1" thickBot="1">
      <c r="A10" s="158"/>
      <c r="B10" s="144" t="s">
        <v>221</v>
      </c>
      <c r="C10" s="144" t="s">
        <v>239</v>
      </c>
      <c r="D10" s="144" t="s">
        <v>221</v>
      </c>
      <c r="E10" s="144" t="s">
        <v>240</v>
      </c>
      <c r="F10" s="158"/>
      <c r="G10" s="159" t="s">
        <v>261</v>
      </c>
      <c r="H10" s="517" t="s">
        <v>262</v>
      </c>
      <c r="I10" s="515"/>
      <c r="J10" s="516"/>
    </row>
    <row r="11" spans="1:10" s="160" customFormat="1" ht="36" customHeight="1">
      <c r="A11" s="158"/>
      <c r="B11" s="153" t="s">
        <v>245</v>
      </c>
      <c r="C11" s="152" t="s">
        <v>263</v>
      </c>
      <c r="D11" s="153" t="s">
        <v>247</v>
      </c>
      <c r="E11" s="152" t="s">
        <v>264</v>
      </c>
      <c r="F11" s="158"/>
      <c r="G11" s="161" t="s">
        <v>221</v>
      </c>
      <c r="H11" s="161" t="s">
        <v>222</v>
      </c>
      <c r="I11" s="161" t="s">
        <v>221</v>
      </c>
      <c r="J11" s="161" t="s">
        <v>223</v>
      </c>
    </row>
    <row r="12" spans="1:10" s="160" customFormat="1" ht="60" customHeight="1">
      <c r="A12" s="158"/>
      <c r="B12" s="153" t="s">
        <v>253</v>
      </c>
      <c r="C12" s="152" t="s">
        <v>265</v>
      </c>
      <c r="D12" s="153" t="s">
        <v>255</v>
      </c>
      <c r="E12" s="152" t="s">
        <v>266</v>
      </c>
      <c r="F12" s="158"/>
      <c r="G12" s="145" t="s">
        <v>224</v>
      </c>
      <c r="H12" s="146" t="s">
        <v>267</v>
      </c>
      <c r="I12" s="145" t="s">
        <v>226</v>
      </c>
      <c r="J12" s="146" t="s">
        <v>268</v>
      </c>
    </row>
    <row r="13" spans="1:10" s="160" customFormat="1" ht="85.5" customHeight="1">
      <c r="A13" s="158"/>
      <c r="B13" s="153" t="s">
        <v>269</v>
      </c>
      <c r="C13" s="152" t="s">
        <v>270</v>
      </c>
      <c r="D13" s="153" t="s">
        <v>271</v>
      </c>
      <c r="E13" s="146" t="s">
        <v>272</v>
      </c>
      <c r="F13" s="158"/>
      <c r="G13" s="145" t="s">
        <v>230</v>
      </c>
      <c r="H13" s="147" t="s">
        <v>273</v>
      </c>
      <c r="I13" s="145" t="s">
        <v>232</v>
      </c>
      <c r="J13" s="146" t="s">
        <v>274</v>
      </c>
    </row>
    <row r="14" spans="1:10" ht="34.5" customHeight="1">
      <c r="B14" s="153" t="s">
        <v>275</v>
      </c>
      <c r="C14" s="152" t="s">
        <v>276</v>
      </c>
      <c r="D14" s="153" t="s">
        <v>277</v>
      </c>
      <c r="E14" s="152" t="s">
        <v>278</v>
      </c>
      <c r="F14" s="512"/>
      <c r="G14" s="144" t="s">
        <v>221</v>
      </c>
      <c r="H14" s="144" t="s">
        <v>239</v>
      </c>
      <c r="I14" s="144" t="s">
        <v>221</v>
      </c>
      <c r="J14" s="144" t="s">
        <v>240</v>
      </c>
    </row>
    <row r="15" spans="1:10" ht="57">
      <c r="B15" s="153" t="s">
        <v>279</v>
      </c>
      <c r="C15" s="146" t="s">
        <v>280</v>
      </c>
      <c r="D15" s="153" t="s">
        <v>281</v>
      </c>
      <c r="E15" s="152" t="s">
        <v>282</v>
      </c>
      <c r="F15" s="512"/>
      <c r="G15" s="153" t="s">
        <v>245</v>
      </c>
      <c r="H15" s="152" t="s">
        <v>283</v>
      </c>
      <c r="I15" s="153" t="s">
        <v>247</v>
      </c>
      <c r="J15" s="152" t="s">
        <v>284</v>
      </c>
    </row>
    <row r="16" spans="1:10" ht="57.75" thickBot="1">
      <c r="F16" s="512"/>
      <c r="G16" s="153" t="s">
        <v>253</v>
      </c>
      <c r="H16" s="152"/>
      <c r="I16" s="153" t="s">
        <v>255</v>
      </c>
      <c r="J16" s="152" t="s">
        <v>285</v>
      </c>
    </row>
    <row r="17" spans="2:10" ht="48.75" customHeight="1" thickBot="1">
      <c r="B17" s="162" t="s">
        <v>286</v>
      </c>
      <c r="C17" s="518" t="s">
        <v>287</v>
      </c>
      <c r="D17" s="518"/>
      <c r="E17" s="519"/>
      <c r="G17" s="163"/>
      <c r="H17" s="164"/>
      <c r="I17" s="163"/>
      <c r="J17" s="164"/>
    </row>
    <row r="19" spans="2:10">
      <c r="B19" s="165" t="s">
        <v>221</v>
      </c>
      <c r="C19" s="165" t="s">
        <v>222</v>
      </c>
      <c r="D19" s="161" t="s">
        <v>221</v>
      </c>
      <c r="E19" s="165" t="s">
        <v>223</v>
      </c>
    </row>
    <row r="20" spans="2:10" ht="58.5" customHeight="1">
      <c r="B20" s="146" t="s">
        <v>224</v>
      </c>
      <c r="C20" s="146" t="s">
        <v>288</v>
      </c>
      <c r="D20" s="145" t="s">
        <v>226</v>
      </c>
      <c r="E20" s="146" t="s">
        <v>289</v>
      </c>
    </row>
    <row r="21" spans="2:10" ht="60.75" customHeight="1">
      <c r="B21" s="146" t="s">
        <v>230</v>
      </c>
      <c r="C21" s="146" t="s">
        <v>290</v>
      </c>
      <c r="D21" s="145" t="s">
        <v>232</v>
      </c>
      <c r="E21" s="146" t="s">
        <v>291</v>
      </c>
    </row>
    <row r="22" spans="2:10">
      <c r="B22" s="165" t="s">
        <v>221</v>
      </c>
      <c r="C22" s="165" t="s">
        <v>239</v>
      </c>
      <c r="D22" s="161" t="s">
        <v>221</v>
      </c>
      <c r="E22" s="165" t="s">
        <v>240</v>
      </c>
    </row>
    <row r="23" spans="2:10" ht="45" customHeight="1">
      <c r="B23" s="152" t="s">
        <v>245</v>
      </c>
      <c r="C23" s="152" t="s">
        <v>292</v>
      </c>
      <c r="D23" s="153" t="s">
        <v>247</v>
      </c>
      <c r="E23" s="152" t="s">
        <v>293</v>
      </c>
    </row>
    <row r="24" spans="2:10" ht="30" customHeight="1">
      <c r="B24" s="152" t="s">
        <v>253</v>
      </c>
      <c r="C24" s="152" t="s">
        <v>294</v>
      </c>
      <c r="D24" s="153" t="s">
        <v>255</v>
      </c>
      <c r="E24" s="152" t="s">
        <v>295</v>
      </c>
    </row>
    <row r="25" spans="2:10" ht="47.25" customHeight="1">
      <c r="B25" s="152" t="s">
        <v>269</v>
      </c>
      <c r="C25" s="146" t="s">
        <v>296</v>
      </c>
      <c r="D25" s="153" t="s">
        <v>271</v>
      </c>
      <c r="E25" s="152" t="s">
        <v>297</v>
      </c>
    </row>
    <row r="26" spans="2:10">
      <c r="F26" s="512"/>
    </row>
    <row r="27" spans="2:10">
      <c r="F27" s="512"/>
    </row>
    <row r="28" spans="2:10">
      <c r="F28" s="512"/>
    </row>
    <row r="29" spans="2:10">
      <c r="F29" s="512"/>
    </row>
  </sheetData>
  <mergeCells count="7">
    <mergeCell ref="F28:F29"/>
    <mergeCell ref="C1:E1"/>
    <mergeCell ref="H1:J1"/>
    <mergeCell ref="H10:J10"/>
    <mergeCell ref="F14:F16"/>
    <mergeCell ref="C17:E17"/>
    <mergeCell ref="F26:F27"/>
  </mergeCells>
  <pageMargins left="0.7" right="0.7" top="0.75" bottom="0.75" header="0.3" footer="0.3"/>
  <pageSetup orientation="portrait" horizontalDpi="360" verticalDpi="360" r:id="rId1"/>
  <rowBreaks count="1" manualBreakCount="1">
    <brk id="16" max="16383" man="1"/>
  </rowBreaks>
  <colBreaks count="1" manualBreakCount="1">
    <brk id="5"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zoomScaleNormal="100" zoomScaleSheetLayoutView="80" workbookViewId="0">
      <selection activeCell="D1" sqref="D1"/>
    </sheetView>
  </sheetViews>
  <sheetFormatPr baseColWidth="10" defaultRowHeight="14.25"/>
  <cols>
    <col min="1" max="1" width="6.140625" style="137" customWidth="1"/>
    <col min="2" max="2" width="6.85546875" style="166" customWidth="1"/>
    <col min="3" max="3" width="55.7109375" style="137" customWidth="1"/>
    <col min="4" max="4" width="7.28515625" style="166" customWidth="1"/>
    <col min="5" max="5" width="58.5703125" style="137" customWidth="1"/>
    <col min="6" max="6" width="7.28515625" style="137" customWidth="1"/>
    <col min="7" max="7" width="7" style="137" customWidth="1"/>
    <col min="8" max="8" width="54.28515625" style="137" customWidth="1"/>
    <col min="9" max="9" width="6.42578125" style="137" bestFit="1" customWidth="1"/>
    <col min="10" max="10" width="52.85546875" style="137" customWidth="1"/>
    <col min="11" max="256" width="11.42578125" style="140"/>
    <col min="257" max="257" width="6.140625" style="140" customWidth="1"/>
    <col min="258" max="258" width="6.85546875" style="140" customWidth="1"/>
    <col min="259" max="259" width="55.7109375" style="140" customWidth="1"/>
    <col min="260" max="260" width="7.28515625" style="140" customWidth="1"/>
    <col min="261" max="261" width="58.5703125" style="140" customWidth="1"/>
    <col min="262" max="262" width="7.28515625" style="140" customWidth="1"/>
    <col min="263" max="263" width="7" style="140" customWidth="1"/>
    <col min="264" max="264" width="54.28515625" style="140" customWidth="1"/>
    <col min="265" max="265" width="6.42578125" style="140" bestFit="1" customWidth="1"/>
    <col min="266" max="266" width="52.85546875" style="140" customWidth="1"/>
    <col min="267" max="512" width="11.42578125" style="140"/>
    <col min="513" max="513" width="6.140625" style="140" customWidth="1"/>
    <col min="514" max="514" width="6.85546875" style="140" customWidth="1"/>
    <col min="515" max="515" width="55.7109375" style="140" customWidth="1"/>
    <col min="516" max="516" width="7.28515625" style="140" customWidth="1"/>
    <col min="517" max="517" width="58.5703125" style="140" customWidth="1"/>
    <col min="518" max="518" width="7.28515625" style="140" customWidth="1"/>
    <col min="519" max="519" width="7" style="140" customWidth="1"/>
    <col min="520" max="520" width="54.28515625" style="140" customWidth="1"/>
    <col min="521" max="521" width="6.42578125" style="140" bestFit="1" customWidth="1"/>
    <col min="522" max="522" width="52.85546875" style="140" customWidth="1"/>
    <col min="523" max="768" width="11.42578125" style="140"/>
    <col min="769" max="769" width="6.140625" style="140" customWidth="1"/>
    <col min="770" max="770" width="6.85546875" style="140" customWidth="1"/>
    <col min="771" max="771" width="55.7109375" style="140" customWidth="1"/>
    <col min="772" max="772" width="7.28515625" style="140" customWidth="1"/>
    <col min="773" max="773" width="58.5703125" style="140" customWidth="1"/>
    <col min="774" max="774" width="7.28515625" style="140" customWidth="1"/>
    <col min="775" max="775" width="7" style="140" customWidth="1"/>
    <col min="776" max="776" width="54.28515625" style="140" customWidth="1"/>
    <col min="777" max="777" width="6.42578125" style="140" bestFit="1" customWidth="1"/>
    <col min="778" max="778" width="52.85546875" style="140" customWidth="1"/>
    <col min="779" max="1024" width="11.42578125" style="140"/>
    <col min="1025" max="1025" width="6.140625" style="140" customWidth="1"/>
    <col min="1026" max="1026" width="6.85546875" style="140" customWidth="1"/>
    <col min="1027" max="1027" width="55.7109375" style="140" customWidth="1"/>
    <col min="1028" max="1028" width="7.28515625" style="140" customWidth="1"/>
    <col min="1029" max="1029" width="58.5703125" style="140" customWidth="1"/>
    <col min="1030" max="1030" width="7.28515625" style="140" customWidth="1"/>
    <col min="1031" max="1031" width="7" style="140" customWidth="1"/>
    <col min="1032" max="1032" width="54.28515625" style="140" customWidth="1"/>
    <col min="1033" max="1033" width="6.42578125" style="140" bestFit="1" customWidth="1"/>
    <col min="1034" max="1034" width="52.85546875" style="140" customWidth="1"/>
    <col min="1035" max="1280" width="11.42578125" style="140"/>
    <col min="1281" max="1281" width="6.140625" style="140" customWidth="1"/>
    <col min="1282" max="1282" width="6.85546875" style="140" customWidth="1"/>
    <col min="1283" max="1283" width="55.7109375" style="140" customWidth="1"/>
    <col min="1284" max="1284" width="7.28515625" style="140" customWidth="1"/>
    <col min="1285" max="1285" width="58.5703125" style="140" customWidth="1"/>
    <col min="1286" max="1286" width="7.28515625" style="140" customWidth="1"/>
    <col min="1287" max="1287" width="7" style="140" customWidth="1"/>
    <col min="1288" max="1288" width="54.28515625" style="140" customWidth="1"/>
    <col min="1289" max="1289" width="6.42578125" style="140" bestFit="1" customWidth="1"/>
    <col min="1290" max="1290" width="52.85546875" style="140" customWidth="1"/>
    <col min="1291" max="1536" width="11.42578125" style="140"/>
    <col min="1537" max="1537" width="6.140625" style="140" customWidth="1"/>
    <col min="1538" max="1538" width="6.85546875" style="140" customWidth="1"/>
    <col min="1539" max="1539" width="55.7109375" style="140" customWidth="1"/>
    <col min="1540" max="1540" width="7.28515625" style="140" customWidth="1"/>
    <col min="1541" max="1541" width="58.5703125" style="140" customWidth="1"/>
    <col min="1542" max="1542" width="7.28515625" style="140" customWidth="1"/>
    <col min="1543" max="1543" width="7" style="140" customWidth="1"/>
    <col min="1544" max="1544" width="54.28515625" style="140" customWidth="1"/>
    <col min="1545" max="1545" width="6.42578125" style="140" bestFit="1" customWidth="1"/>
    <col min="1546" max="1546" width="52.85546875" style="140" customWidth="1"/>
    <col min="1547" max="1792" width="11.42578125" style="140"/>
    <col min="1793" max="1793" width="6.140625" style="140" customWidth="1"/>
    <col min="1794" max="1794" width="6.85546875" style="140" customWidth="1"/>
    <col min="1795" max="1795" width="55.7109375" style="140" customWidth="1"/>
    <col min="1796" max="1796" width="7.28515625" style="140" customWidth="1"/>
    <col min="1797" max="1797" width="58.5703125" style="140" customWidth="1"/>
    <col min="1798" max="1798" width="7.28515625" style="140" customWidth="1"/>
    <col min="1799" max="1799" width="7" style="140" customWidth="1"/>
    <col min="1800" max="1800" width="54.28515625" style="140" customWidth="1"/>
    <col min="1801" max="1801" width="6.42578125" style="140" bestFit="1" customWidth="1"/>
    <col min="1802" max="1802" width="52.85546875" style="140" customWidth="1"/>
    <col min="1803" max="2048" width="11.42578125" style="140"/>
    <col min="2049" max="2049" width="6.140625" style="140" customWidth="1"/>
    <col min="2050" max="2050" width="6.85546875" style="140" customWidth="1"/>
    <col min="2051" max="2051" width="55.7109375" style="140" customWidth="1"/>
    <col min="2052" max="2052" width="7.28515625" style="140" customWidth="1"/>
    <col min="2053" max="2053" width="58.5703125" style="140" customWidth="1"/>
    <col min="2054" max="2054" width="7.28515625" style="140" customWidth="1"/>
    <col min="2055" max="2055" width="7" style="140" customWidth="1"/>
    <col min="2056" max="2056" width="54.28515625" style="140" customWidth="1"/>
    <col min="2057" max="2057" width="6.42578125" style="140" bestFit="1" customWidth="1"/>
    <col min="2058" max="2058" width="52.85546875" style="140" customWidth="1"/>
    <col min="2059" max="2304" width="11.42578125" style="140"/>
    <col min="2305" max="2305" width="6.140625" style="140" customWidth="1"/>
    <col min="2306" max="2306" width="6.85546875" style="140" customWidth="1"/>
    <col min="2307" max="2307" width="55.7109375" style="140" customWidth="1"/>
    <col min="2308" max="2308" width="7.28515625" style="140" customWidth="1"/>
    <col min="2309" max="2309" width="58.5703125" style="140" customWidth="1"/>
    <col min="2310" max="2310" width="7.28515625" style="140" customWidth="1"/>
    <col min="2311" max="2311" width="7" style="140" customWidth="1"/>
    <col min="2312" max="2312" width="54.28515625" style="140" customWidth="1"/>
    <col min="2313" max="2313" width="6.42578125" style="140" bestFit="1" customWidth="1"/>
    <col min="2314" max="2314" width="52.85546875" style="140" customWidth="1"/>
    <col min="2315" max="2560" width="11.42578125" style="140"/>
    <col min="2561" max="2561" width="6.140625" style="140" customWidth="1"/>
    <col min="2562" max="2562" width="6.85546875" style="140" customWidth="1"/>
    <col min="2563" max="2563" width="55.7109375" style="140" customWidth="1"/>
    <col min="2564" max="2564" width="7.28515625" style="140" customWidth="1"/>
    <col min="2565" max="2565" width="58.5703125" style="140" customWidth="1"/>
    <col min="2566" max="2566" width="7.28515625" style="140" customWidth="1"/>
    <col min="2567" max="2567" width="7" style="140" customWidth="1"/>
    <col min="2568" max="2568" width="54.28515625" style="140" customWidth="1"/>
    <col min="2569" max="2569" width="6.42578125" style="140" bestFit="1" customWidth="1"/>
    <col min="2570" max="2570" width="52.85546875" style="140" customWidth="1"/>
    <col min="2571" max="2816" width="11.42578125" style="140"/>
    <col min="2817" max="2817" width="6.140625" style="140" customWidth="1"/>
    <col min="2818" max="2818" width="6.85546875" style="140" customWidth="1"/>
    <col min="2819" max="2819" width="55.7109375" style="140" customWidth="1"/>
    <col min="2820" max="2820" width="7.28515625" style="140" customWidth="1"/>
    <col min="2821" max="2821" width="58.5703125" style="140" customWidth="1"/>
    <col min="2822" max="2822" width="7.28515625" style="140" customWidth="1"/>
    <col min="2823" max="2823" width="7" style="140" customWidth="1"/>
    <col min="2824" max="2824" width="54.28515625" style="140" customWidth="1"/>
    <col min="2825" max="2825" width="6.42578125" style="140" bestFit="1" customWidth="1"/>
    <col min="2826" max="2826" width="52.85546875" style="140" customWidth="1"/>
    <col min="2827" max="3072" width="11.42578125" style="140"/>
    <col min="3073" max="3073" width="6.140625" style="140" customWidth="1"/>
    <col min="3074" max="3074" width="6.85546875" style="140" customWidth="1"/>
    <col min="3075" max="3075" width="55.7109375" style="140" customWidth="1"/>
    <col min="3076" max="3076" width="7.28515625" style="140" customWidth="1"/>
    <col min="3077" max="3077" width="58.5703125" style="140" customWidth="1"/>
    <col min="3078" max="3078" width="7.28515625" style="140" customWidth="1"/>
    <col min="3079" max="3079" width="7" style="140" customWidth="1"/>
    <col min="3080" max="3080" width="54.28515625" style="140" customWidth="1"/>
    <col min="3081" max="3081" width="6.42578125" style="140" bestFit="1" customWidth="1"/>
    <col min="3082" max="3082" width="52.85546875" style="140" customWidth="1"/>
    <col min="3083" max="3328" width="11.42578125" style="140"/>
    <col min="3329" max="3329" width="6.140625" style="140" customWidth="1"/>
    <col min="3330" max="3330" width="6.85546875" style="140" customWidth="1"/>
    <col min="3331" max="3331" width="55.7109375" style="140" customWidth="1"/>
    <col min="3332" max="3332" width="7.28515625" style="140" customWidth="1"/>
    <col min="3333" max="3333" width="58.5703125" style="140" customWidth="1"/>
    <col min="3334" max="3334" width="7.28515625" style="140" customWidth="1"/>
    <col min="3335" max="3335" width="7" style="140" customWidth="1"/>
    <col min="3336" max="3336" width="54.28515625" style="140" customWidth="1"/>
    <col min="3337" max="3337" width="6.42578125" style="140" bestFit="1" customWidth="1"/>
    <col min="3338" max="3338" width="52.85546875" style="140" customWidth="1"/>
    <col min="3339" max="3584" width="11.42578125" style="140"/>
    <col min="3585" max="3585" width="6.140625" style="140" customWidth="1"/>
    <col min="3586" max="3586" width="6.85546875" style="140" customWidth="1"/>
    <col min="3587" max="3587" width="55.7109375" style="140" customWidth="1"/>
    <col min="3588" max="3588" width="7.28515625" style="140" customWidth="1"/>
    <col min="3589" max="3589" width="58.5703125" style="140" customWidth="1"/>
    <col min="3590" max="3590" width="7.28515625" style="140" customWidth="1"/>
    <col min="3591" max="3591" width="7" style="140" customWidth="1"/>
    <col min="3592" max="3592" width="54.28515625" style="140" customWidth="1"/>
    <col min="3593" max="3593" width="6.42578125" style="140" bestFit="1" customWidth="1"/>
    <col min="3594" max="3594" width="52.85546875" style="140" customWidth="1"/>
    <col min="3595" max="3840" width="11.42578125" style="140"/>
    <col min="3841" max="3841" width="6.140625" style="140" customWidth="1"/>
    <col min="3842" max="3842" width="6.85546875" style="140" customWidth="1"/>
    <col min="3843" max="3843" width="55.7109375" style="140" customWidth="1"/>
    <col min="3844" max="3844" width="7.28515625" style="140" customWidth="1"/>
    <col min="3845" max="3845" width="58.5703125" style="140" customWidth="1"/>
    <col min="3846" max="3846" width="7.28515625" style="140" customWidth="1"/>
    <col min="3847" max="3847" width="7" style="140" customWidth="1"/>
    <col min="3848" max="3848" width="54.28515625" style="140" customWidth="1"/>
    <col min="3849" max="3849" width="6.42578125" style="140" bestFit="1" customWidth="1"/>
    <col min="3850" max="3850" width="52.85546875" style="140" customWidth="1"/>
    <col min="3851" max="4096" width="11.42578125" style="140"/>
    <col min="4097" max="4097" width="6.140625" style="140" customWidth="1"/>
    <col min="4098" max="4098" width="6.85546875" style="140" customWidth="1"/>
    <col min="4099" max="4099" width="55.7109375" style="140" customWidth="1"/>
    <col min="4100" max="4100" width="7.28515625" style="140" customWidth="1"/>
    <col min="4101" max="4101" width="58.5703125" style="140" customWidth="1"/>
    <col min="4102" max="4102" width="7.28515625" style="140" customWidth="1"/>
    <col min="4103" max="4103" width="7" style="140" customWidth="1"/>
    <col min="4104" max="4104" width="54.28515625" style="140" customWidth="1"/>
    <col min="4105" max="4105" width="6.42578125" style="140" bestFit="1" customWidth="1"/>
    <col min="4106" max="4106" width="52.85546875" style="140" customWidth="1"/>
    <col min="4107" max="4352" width="11.42578125" style="140"/>
    <col min="4353" max="4353" width="6.140625" style="140" customWidth="1"/>
    <col min="4354" max="4354" width="6.85546875" style="140" customWidth="1"/>
    <col min="4355" max="4355" width="55.7109375" style="140" customWidth="1"/>
    <col min="4356" max="4356" width="7.28515625" style="140" customWidth="1"/>
    <col min="4357" max="4357" width="58.5703125" style="140" customWidth="1"/>
    <col min="4358" max="4358" width="7.28515625" style="140" customWidth="1"/>
    <col min="4359" max="4359" width="7" style="140" customWidth="1"/>
    <col min="4360" max="4360" width="54.28515625" style="140" customWidth="1"/>
    <col min="4361" max="4361" width="6.42578125" style="140" bestFit="1" customWidth="1"/>
    <col min="4362" max="4362" width="52.85546875" style="140" customWidth="1"/>
    <col min="4363" max="4608" width="11.42578125" style="140"/>
    <col min="4609" max="4609" width="6.140625" style="140" customWidth="1"/>
    <col min="4610" max="4610" width="6.85546875" style="140" customWidth="1"/>
    <col min="4611" max="4611" width="55.7109375" style="140" customWidth="1"/>
    <col min="4612" max="4612" width="7.28515625" style="140" customWidth="1"/>
    <col min="4613" max="4613" width="58.5703125" style="140" customWidth="1"/>
    <col min="4614" max="4614" width="7.28515625" style="140" customWidth="1"/>
    <col min="4615" max="4615" width="7" style="140" customWidth="1"/>
    <col min="4616" max="4616" width="54.28515625" style="140" customWidth="1"/>
    <col min="4617" max="4617" width="6.42578125" style="140" bestFit="1" customWidth="1"/>
    <col min="4618" max="4618" width="52.85546875" style="140" customWidth="1"/>
    <col min="4619" max="4864" width="11.42578125" style="140"/>
    <col min="4865" max="4865" width="6.140625" style="140" customWidth="1"/>
    <col min="4866" max="4866" width="6.85546875" style="140" customWidth="1"/>
    <col min="4867" max="4867" width="55.7109375" style="140" customWidth="1"/>
    <col min="4868" max="4868" width="7.28515625" style="140" customWidth="1"/>
    <col min="4869" max="4869" width="58.5703125" style="140" customWidth="1"/>
    <col min="4870" max="4870" width="7.28515625" style="140" customWidth="1"/>
    <col min="4871" max="4871" width="7" style="140" customWidth="1"/>
    <col min="4872" max="4872" width="54.28515625" style="140" customWidth="1"/>
    <col min="4873" max="4873" width="6.42578125" style="140" bestFit="1" customWidth="1"/>
    <col min="4874" max="4874" width="52.85546875" style="140" customWidth="1"/>
    <col min="4875" max="5120" width="11.42578125" style="140"/>
    <col min="5121" max="5121" width="6.140625" style="140" customWidth="1"/>
    <col min="5122" max="5122" width="6.85546875" style="140" customWidth="1"/>
    <col min="5123" max="5123" width="55.7109375" style="140" customWidth="1"/>
    <col min="5124" max="5124" width="7.28515625" style="140" customWidth="1"/>
    <col min="5125" max="5125" width="58.5703125" style="140" customWidth="1"/>
    <col min="5126" max="5126" width="7.28515625" style="140" customWidth="1"/>
    <col min="5127" max="5127" width="7" style="140" customWidth="1"/>
    <col min="5128" max="5128" width="54.28515625" style="140" customWidth="1"/>
    <col min="5129" max="5129" width="6.42578125" style="140" bestFit="1" customWidth="1"/>
    <col min="5130" max="5130" width="52.85546875" style="140" customWidth="1"/>
    <col min="5131" max="5376" width="11.42578125" style="140"/>
    <col min="5377" max="5377" width="6.140625" style="140" customWidth="1"/>
    <col min="5378" max="5378" width="6.85546875" style="140" customWidth="1"/>
    <col min="5379" max="5379" width="55.7109375" style="140" customWidth="1"/>
    <col min="5380" max="5380" width="7.28515625" style="140" customWidth="1"/>
    <col min="5381" max="5381" width="58.5703125" style="140" customWidth="1"/>
    <col min="5382" max="5382" width="7.28515625" style="140" customWidth="1"/>
    <col min="5383" max="5383" width="7" style="140" customWidth="1"/>
    <col min="5384" max="5384" width="54.28515625" style="140" customWidth="1"/>
    <col min="5385" max="5385" width="6.42578125" style="140" bestFit="1" customWidth="1"/>
    <col min="5386" max="5386" width="52.85546875" style="140" customWidth="1"/>
    <col min="5387" max="5632" width="11.42578125" style="140"/>
    <col min="5633" max="5633" width="6.140625" style="140" customWidth="1"/>
    <col min="5634" max="5634" width="6.85546875" style="140" customWidth="1"/>
    <col min="5635" max="5635" width="55.7109375" style="140" customWidth="1"/>
    <col min="5636" max="5636" width="7.28515625" style="140" customWidth="1"/>
    <col min="5637" max="5637" width="58.5703125" style="140" customWidth="1"/>
    <col min="5638" max="5638" width="7.28515625" style="140" customWidth="1"/>
    <col min="5639" max="5639" width="7" style="140" customWidth="1"/>
    <col min="5640" max="5640" width="54.28515625" style="140" customWidth="1"/>
    <col min="5641" max="5641" width="6.42578125" style="140" bestFit="1" customWidth="1"/>
    <col min="5642" max="5642" width="52.85546875" style="140" customWidth="1"/>
    <col min="5643" max="5888" width="11.42578125" style="140"/>
    <col min="5889" max="5889" width="6.140625" style="140" customWidth="1"/>
    <col min="5890" max="5890" width="6.85546875" style="140" customWidth="1"/>
    <col min="5891" max="5891" width="55.7109375" style="140" customWidth="1"/>
    <col min="5892" max="5892" width="7.28515625" style="140" customWidth="1"/>
    <col min="5893" max="5893" width="58.5703125" style="140" customWidth="1"/>
    <col min="5894" max="5894" width="7.28515625" style="140" customWidth="1"/>
    <col min="5895" max="5895" width="7" style="140" customWidth="1"/>
    <col min="5896" max="5896" width="54.28515625" style="140" customWidth="1"/>
    <col min="5897" max="5897" width="6.42578125" style="140" bestFit="1" customWidth="1"/>
    <col min="5898" max="5898" width="52.85546875" style="140" customWidth="1"/>
    <col min="5899" max="6144" width="11.42578125" style="140"/>
    <col min="6145" max="6145" width="6.140625" style="140" customWidth="1"/>
    <col min="6146" max="6146" width="6.85546875" style="140" customWidth="1"/>
    <col min="6147" max="6147" width="55.7109375" style="140" customWidth="1"/>
    <col min="6148" max="6148" width="7.28515625" style="140" customWidth="1"/>
    <col min="6149" max="6149" width="58.5703125" style="140" customWidth="1"/>
    <col min="6150" max="6150" width="7.28515625" style="140" customWidth="1"/>
    <col min="6151" max="6151" width="7" style="140" customWidth="1"/>
    <col min="6152" max="6152" width="54.28515625" style="140" customWidth="1"/>
    <col min="6153" max="6153" width="6.42578125" style="140" bestFit="1" customWidth="1"/>
    <col min="6154" max="6154" width="52.85546875" style="140" customWidth="1"/>
    <col min="6155" max="6400" width="11.42578125" style="140"/>
    <col min="6401" max="6401" width="6.140625" style="140" customWidth="1"/>
    <col min="6402" max="6402" width="6.85546875" style="140" customWidth="1"/>
    <col min="6403" max="6403" width="55.7109375" style="140" customWidth="1"/>
    <col min="6404" max="6404" width="7.28515625" style="140" customWidth="1"/>
    <col min="6405" max="6405" width="58.5703125" style="140" customWidth="1"/>
    <col min="6406" max="6406" width="7.28515625" style="140" customWidth="1"/>
    <col min="6407" max="6407" width="7" style="140" customWidth="1"/>
    <col min="6408" max="6408" width="54.28515625" style="140" customWidth="1"/>
    <col min="6409" max="6409" width="6.42578125" style="140" bestFit="1" customWidth="1"/>
    <col min="6410" max="6410" width="52.85546875" style="140" customWidth="1"/>
    <col min="6411" max="6656" width="11.42578125" style="140"/>
    <col min="6657" max="6657" width="6.140625" style="140" customWidth="1"/>
    <col min="6658" max="6658" width="6.85546875" style="140" customWidth="1"/>
    <col min="6659" max="6659" width="55.7109375" style="140" customWidth="1"/>
    <col min="6660" max="6660" width="7.28515625" style="140" customWidth="1"/>
    <col min="6661" max="6661" width="58.5703125" style="140" customWidth="1"/>
    <col min="6662" max="6662" width="7.28515625" style="140" customWidth="1"/>
    <col min="6663" max="6663" width="7" style="140" customWidth="1"/>
    <col min="6664" max="6664" width="54.28515625" style="140" customWidth="1"/>
    <col min="6665" max="6665" width="6.42578125" style="140" bestFit="1" customWidth="1"/>
    <col min="6666" max="6666" width="52.85546875" style="140" customWidth="1"/>
    <col min="6667" max="6912" width="11.42578125" style="140"/>
    <col min="6913" max="6913" width="6.140625" style="140" customWidth="1"/>
    <col min="6914" max="6914" width="6.85546875" style="140" customWidth="1"/>
    <col min="6915" max="6915" width="55.7109375" style="140" customWidth="1"/>
    <col min="6916" max="6916" width="7.28515625" style="140" customWidth="1"/>
    <col min="6917" max="6917" width="58.5703125" style="140" customWidth="1"/>
    <col min="6918" max="6918" width="7.28515625" style="140" customWidth="1"/>
    <col min="6919" max="6919" width="7" style="140" customWidth="1"/>
    <col min="6920" max="6920" width="54.28515625" style="140" customWidth="1"/>
    <col min="6921" max="6921" width="6.42578125" style="140" bestFit="1" customWidth="1"/>
    <col min="6922" max="6922" width="52.85546875" style="140" customWidth="1"/>
    <col min="6923" max="7168" width="11.42578125" style="140"/>
    <col min="7169" max="7169" width="6.140625" style="140" customWidth="1"/>
    <col min="7170" max="7170" width="6.85546875" style="140" customWidth="1"/>
    <col min="7171" max="7171" width="55.7109375" style="140" customWidth="1"/>
    <col min="7172" max="7172" width="7.28515625" style="140" customWidth="1"/>
    <col min="7173" max="7173" width="58.5703125" style="140" customWidth="1"/>
    <col min="7174" max="7174" width="7.28515625" style="140" customWidth="1"/>
    <col min="7175" max="7175" width="7" style="140" customWidth="1"/>
    <col min="7176" max="7176" width="54.28515625" style="140" customWidth="1"/>
    <col min="7177" max="7177" width="6.42578125" style="140" bestFit="1" customWidth="1"/>
    <col min="7178" max="7178" width="52.85546875" style="140" customWidth="1"/>
    <col min="7179" max="7424" width="11.42578125" style="140"/>
    <col min="7425" max="7425" width="6.140625" style="140" customWidth="1"/>
    <col min="7426" max="7426" width="6.85546875" style="140" customWidth="1"/>
    <col min="7427" max="7427" width="55.7109375" style="140" customWidth="1"/>
    <col min="7428" max="7428" width="7.28515625" style="140" customWidth="1"/>
    <col min="7429" max="7429" width="58.5703125" style="140" customWidth="1"/>
    <col min="7430" max="7430" width="7.28515625" style="140" customWidth="1"/>
    <col min="7431" max="7431" width="7" style="140" customWidth="1"/>
    <col min="7432" max="7432" width="54.28515625" style="140" customWidth="1"/>
    <col min="7433" max="7433" width="6.42578125" style="140" bestFit="1" customWidth="1"/>
    <col min="7434" max="7434" width="52.85546875" style="140" customWidth="1"/>
    <col min="7435" max="7680" width="11.42578125" style="140"/>
    <col min="7681" max="7681" width="6.140625" style="140" customWidth="1"/>
    <col min="7682" max="7682" width="6.85546875" style="140" customWidth="1"/>
    <col min="7683" max="7683" width="55.7109375" style="140" customWidth="1"/>
    <col min="7684" max="7684" width="7.28515625" style="140" customWidth="1"/>
    <col min="7685" max="7685" width="58.5703125" style="140" customWidth="1"/>
    <col min="7686" max="7686" width="7.28515625" style="140" customWidth="1"/>
    <col min="7687" max="7687" width="7" style="140" customWidth="1"/>
    <col min="7688" max="7688" width="54.28515625" style="140" customWidth="1"/>
    <col min="7689" max="7689" width="6.42578125" style="140" bestFit="1" customWidth="1"/>
    <col min="7690" max="7690" width="52.85546875" style="140" customWidth="1"/>
    <col min="7691" max="7936" width="11.42578125" style="140"/>
    <col min="7937" max="7937" width="6.140625" style="140" customWidth="1"/>
    <col min="7938" max="7938" width="6.85546875" style="140" customWidth="1"/>
    <col min="7939" max="7939" width="55.7109375" style="140" customWidth="1"/>
    <col min="7940" max="7940" width="7.28515625" style="140" customWidth="1"/>
    <col min="7941" max="7941" width="58.5703125" style="140" customWidth="1"/>
    <col min="7942" max="7942" width="7.28515625" style="140" customWidth="1"/>
    <col min="7943" max="7943" width="7" style="140" customWidth="1"/>
    <col min="7944" max="7944" width="54.28515625" style="140" customWidth="1"/>
    <col min="7945" max="7945" width="6.42578125" style="140" bestFit="1" customWidth="1"/>
    <col min="7946" max="7946" width="52.85546875" style="140" customWidth="1"/>
    <col min="7947" max="8192" width="11.42578125" style="140"/>
    <col min="8193" max="8193" width="6.140625" style="140" customWidth="1"/>
    <col min="8194" max="8194" width="6.85546875" style="140" customWidth="1"/>
    <col min="8195" max="8195" width="55.7109375" style="140" customWidth="1"/>
    <col min="8196" max="8196" width="7.28515625" style="140" customWidth="1"/>
    <col min="8197" max="8197" width="58.5703125" style="140" customWidth="1"/>
    <col min="8198" max="8198" width="7.28515625" style="140" customWidth="1"/>
    <col min="8199" max="8199" width="7" style="140" customWidth="1"/>
    <col min="8200" max="8200" width="54.28515625" style="140" customWidth="1"/>
    <col min="8201" max="8201" width="6.42578125" style="140" bestFit="1" customWidth="1"/>
    <col min="8202" max="8202" width="52.85546875" style="140" customWidth="1"/>
    <col min="8203" max="8448" width="11.42578125" style="140"/>
    <col min="8449" max="8449" width="6.140625" style="140" customWidth="1"/>
    <col min="8450" max="8450" width="6.85546875" style="140" customWidth="1"/>
    <col min="8451" max="8451" width="55.7109375" style="140" customWidth="1"/>
    <col min="8452" max="8452" width="7.28515625" style="140" customWidth="1"/>
    <col min="8453" max="8453" width="58.5703125" style="140" customWidth="1"/>
    <col min="8454" max="8454" width="7.28515625" style="140" customWidth="1"/>
    <col min="8455" max="8455" width="7" style="140" customWidth="1"/>
    <col min="8456" max="8456" width="54.28515625" style="140" customWidth="1"/>
    <col min="8457" max="8457" width="6.42578125" style="140" bestFit="1" customWidth="1"/>
    <col min="8458" max="8458" width="52.85546875" style="140" customWidth="1"/>
    <col min="8459" max="8704" width="11.42578125" style="140"/>
    <col min="8705" max="8705" width="6.140625" style="140" customWidth="1"/>
    <col min="8706" max="8706" width="6.85546875" style="140" customWidth="1"/>
    <col min="8707" max="8707" width="55.7109375" style="140" customWidth="1"/>
    <col min="8708" max="8708" width="7.28515625" style="140" customWidth="1"/>
    <col min="8709" max="8709" width="58.5703125" style="140" customWidth="1"/>
    <col min="8710" max="8710" width="7.28515625" style="140" customWidth="1"/>
    <col min="8711" max="8711" width="7" style="140" customWidth="1"/>
    <col min="8712" max="8712" width="54.28515625" style="140" customWidth="1"/>
    <col min="8713" max="8713" width="6.42578125" style="140" bestFit="1" customWidth="1"/>
    <col min="8714" max="8714" width="52.85546875" style="140" customWidth="1"/>
    <col min="8715" max="8960" width="11.42578125" style="140"/>
    <col min="8961" max="8961" width="6.140625" style="140" customWidth="1"/>
    <col min="8962" max="8962" width="6.85546875" style="140" customWidth="1"/>
    <col min="8963" max="8963" width="55.7109375" style="140" customWidth="1"/>
    <col min="8964" max="8964" width="7.28515625" style="140" customWidth="1"/>
    <col min="8965" max="8965" width="58.5703125" style="140" customWidth="1"/>
    <col min="8966" max="8966" width="7.28515625" style="140" customWidth="1"/>
    <col min="8967" max="8967" width="7" style="140" customWidth="1"/>
    <col min="8968" max="8968" width="54.28515625" style="140" customWidth="1"/>
    <col min="8969" max="8969" width="6.42578125" style="140" bestFit="1" customWidth="1"/>
    <col min="8970" max="8970" width="52.85546875" style="140" customWidth="1"/>
    <col min="8971" max="9216" width="11.42578125" style="140"/>
    <col min="9217" max="9217" width="6.140625" style="140" customWidth="1"/>
    <col min="9218" max="9218" width="6.85546875" style="140" customWidth="1"/>
    <col min="9219" max="9219" width="55.7109375" style="140" customWidth="1"/>
    <col min="9220" max="9220" width="7.28515625" style="140" customWidth="1"/>
    <col min="9221" max="9221" width="58.5703125" style="140" customWidth="1"/>
    <col min="9222" max="9222" width="7.28515625" style="140" customWidth="1"/>
    <col min="9223" max="9223" width="7" style="140" customWidth="1"/>
    <col min="9224" max="9224" width="54.28515625" style="140" customWidth="1"/>
    <col min="9225" max="9225" width="6.42578125" style="140" bestFit="1" customWidth="1"/>
    <col min="9226" max="9226" width="52.85546875" style="140" customWidth="1"/>
    <col min="9227" max="9472" width="11.42578125" style="140"/>
    <col min="9473" max="9473" width="6.140625" style="140" customWidth="1"/>
    <col min="9474" max="9474" width="6.85546875" style="140" customWidth="1"/>
    <col min="9475" max="9475" width="55.7109375" style="140" customWidth="1"/>
    <col min="9476" max="9476" width="7.28515625" style="140" customWidth="1"/>
    <col min="9477" max="9477" width="58.5703125" style="140" customWidth="1"/>
    <col min="9478" max="9478" width="7.28515625" style="140" customWidth="1"/>
    <col min="9479" max="9479" width="7" style="140" customWidth="1"/>
    <col min="9480" max="9480" width="54.28515625" style="140" customWidth="1"/>
    <col min="9481" max="9481" width="6.42578125" style="140" bestFit="1" customWidth="1"/>
    <col min="9482" max="9482" width="52.85546875" style="140" customWidth="1"/>
    <col min="9483" max="9728" width="11.42578125" style="140"/>
    <col min="9729" max="9729" width="6.140625" style="140" customWidth="1"/>
    <col min="9730" max="9730" width="6.85546875" style="140" customWidth="1"/>
    <col min="9731" max="9731" width="55.7109375" style="140" customWidth="1"/>
    <col min="9732" max="9732" width="7.28515625" style="140" customWidth="1"/>
    <col min="9733" max="9733" width="58.5703125" style="140" customWidth="1"/>
    <col min="9734" max="9734" width="7.28515625" style="140" customWidth="1"/>
    <col min="9735" max="9735" width="7" style="140" customWidth="1"/>
    <col min="9736" max="9736" width="54.28515625" style="140" customWidth="1"/>
    <col min="9737" max="9737" width="6.42578125" style="140" bestFit="1" customWidth="1"/>
    <col min="9738" max="9738" width="52.85546875" style="140" customWidth="1"/>
    <col min="9739" max="9984" width="11.42578125" style="140"/>
    <col min="9985" max="9985" width="6.140625" style="140" customWidth="1"/>
    <col min="9986" max="9986" width="6.85546875" style="140" customWidth="1"/>
    <col min="9987" max="9987" width="55.7109375" style="140" customWidth="1"/>
    <col min="9988" max="9988" width="7.28515625" style="140" customWidth="1"/>
    <col min="9989" max="9989" width="58.5703125" style="140" customWidth="1"/>
    <col min="9990" max="9990" width="7.28515625" style="140" customWidth="1"/>
    <col min="9991" max="9991" width="7" style="140" customWidth="1"/>
    <col min="9992" max="9992" width="54.28515625" style="140" customWidth="1"/>
    <col min="9993" max="9993" width="6.42578125" style="140" bestFit="1" customWidth="1"/>
    <col min="9994" max="9994" width="52.85546875" style="140" customWidth="1"/>
    <col min="9995" max="10240" width="11.42578125" style="140"/>
    <col min="10241" max="10241" width="6.140625" style="140" customWidth="1"/>
    <col min="10242" max="10242" width="6.85546875" style="140" customWidth="1"/>
    <col min="10243" max="10243" width="55.7109375" style="140" customWidth="1"/>
    <col min="10244" max="10244" width="7.28515625" style="140" customWidth="1"/>
    <col min="10245" max="10245" width="58.5703125" style="140" customWidth="1"/>
    <col min="10246" max="10246" width="7.28515625" style="140" customWidth="1"/>
    <col min="10247" max="10247" width="7" style="140" customWidth="1"/>
    <col min="10248" max="10248" width="54.28515625" style="140" customWidth="1"/>
    <col min="10249" max="10249" width="6.42578125" style="140" bestFit="1" customWidth="1"/>
    <col min="10250" max="10250" width="52.85546875" style="140" customWidth="1"/>
    <col min="10251" max="10496" width="11.42578125" style="140"/>
    <col min="10497" max="10497" width="6.140625" style="140" customWidth="1"/>
    <col min="10498" max="10498" width="6.85546875" style="140" customWidth="1"/>
    <col min="10499" max="10499" width="55.7109375" style="140" customWidth="1"/>
    <col min="10500" max="10500" width="7.28515625" style="140" customWidth="1"/>
    <col min="10501" max="10501" width="58.5703125" style="140" customWidth="1"/>
    <col min="10502" max="10502" width="7.28515625" style="140" customWidth="1"/>
    <col min="10503" max="10503" width="7" style="140" customWidth="1"/>
    <col min="10504" max="10504" width="54.28515625" style="140" customWidth="1"/>
    <col min="10505" max="10505" width="6.42578125" style="140" bestFit="1" customWidth="1"/>
    <col min="10506" max="10506" width="52.85546875" style="140" customWidth="1"/>
    <col min="10507" max="10752" width="11.42578125" style="140"/>
    <col min="10753" max="10753" width="6.140625" style="140" customWidth="1"/>
    <col min="10754" max="10754" width="6.85546875" style="140" customWidth="1"/>
    <col min="10755" max="10755" width="55.7109375" style="140" customWidth="1"/>
    <col min="10756" max="10756" width="7.28515625" style="140" customWidth="1"/>
    <col min="10757" max="10757" width="58.5703125" style="140" customWidth="1"/>
    <col min="10758" max="10758" width="7.28515625" style="140" customWidth="1"/>
    <col min="10759" max="10759" width="7" style="140" customWidth="1"/>
    <col min="10760" max="10760" width="54.28515625" style="140" customWidth="1"/>
    <col min="10761" max="10761" width="6.42578125" style="140" bestFit="1" customWidth="1"/>
    <col min="10762" max="10762" width="52.85546875" style="140" customWidth="1"/>
    <col min="10763" max="11008" width="11.42578125" style="140"/>
    <col min="11009" max="11009" width="6.140625" style="140" customWidth="1"/>
    <col min="11010" max="11010" width="6.85546875" style="140" customWidth="1"/>
    <col min="11011" max="11011" width="55.7109375" style="140" customWidth="1"/>
    <col min="11012" max="11012" width="7.28515625" style="140" customWidth="1"/>
    <col min="11013" max="11013" width="58.5703125" style="140" customWidth="1"/>
    <col min="11014" max="11014" width="7.28515625" style="140" customWidth="1"/>
    <col min="11015" max="11015" width="7" style="140" customWidth="1"/>
    <col min="11016" max="11016" width="54.28515625" style="140" customWidth="1"/>
    <col min="11017" max="11017" width="6.42578125" style="140" bestFit="1" customWidth="1"/>
    <col min="11018" max="11018" width="52.85546875" style="140" customWidth="1"/>
    <col min="11019" max="11264" width="11.42578125" style="140"/>
    <col min="11265" max="11265" width="6.140625" style="140" customWidth="1"/>
    <col min="11266" max="11266" width="6.85546875" style="140" customWidth="1"/>
    <col min="11267" max="11267" width="55.7109375" style="140" customWidth="1"/>
    <col min="11268" max="11268" width="7.28515625" style="140" customWidth="1"/>
    <col min="11269" max="11269" width="58.5703125" style="140" customWidth="1"/>
    <col min="11270" max="11270" width="7.28515625" style="140" customWidth="1"/>
    <col min="11271" max="11271" width="7" style="140" customWidth="1"/>
    <col min="11272" max="11272" width="54.28515625" style="140" customWidth="1"/>
    <col min="11273" max="11273" width="6.42578125" style="140" bestFit="1" customWidth="1"/>
    <col min="11274" max="11274" width="52.85546875" style="140" customWidth="1"/>
    <col min="11275" max="11520" width="11.42578125" style="140"/>
    <col min="11521" max="11521" width="6.140625" style="140" customWidth="1"/>
    <col min="11522" max="11522" width="6.85546875" style="140" customWidth="1"/>
    <col min="11523" max="11523" width="55.7109375" style="140" customWidth="1"/>
    <col min="11524" max="11524" width="7.28515625" style="140" customWidth="1"/>
    <col min="11525" max="11525" width="58.5703125" style="140" customWidth="1"/>
    <col min="11526" max="11526" width="7.28515625" style="140" customWidth="1"/>
    <col min="11527" max="11527" width="7" style="140" customWidth="1"/>
    <col min="11528" max="11528" width="54.28515625" style="140" customWidth="1"/>
    <col min="11529" max="11529" width="6.42578125" style="140" bestFit="1" customWidth="1"/>
    <col min="11530" max="11530" width="52.85546875" style="140" customWidth="1"/>
    <col min="11531" max="11776" width="11.42578125" style="140"/>
    <col min="11777" max="11777" width="6.140625" style="140" customWidth="1"/>
    <col min="11778" max="11778" width="6.85546875" style="140" customWidth="1"/>
    <col min="11779" max="11779" width="55.7109375" style="140" customWidth="1"/>
    <col min="11780" max="11780" width="7.28515625" style="140" customWidth="1"/>
    <col min="11781" max="11781" width="58.5703125" style="140" customWidth="1"/>
    <col min="11782" max="11782" width="7.28515625" style="140" customWidth="1"/>
    <col min="11783" max="11783" width="7" style="140" customWidth="1"/>
    <col min="11784" max="11784" width="54.28515625" style="140" customWidth="1"/>
    <col min="11785" max="11785" width="6.42578125" style="140" bestFit="1" customWidth="1"/>
    <col min="11786" max="11786" width="52.85546875" style="140" customWidth="1"/>
    <col min="11787" max="12032" width="11.42578125" style="140"/>
    <col min="12033" max="12033" width="6.140625" style="140" customWidth="1"/>
    <col min="12034" max="12034" width="6.85546875" style="140" customWidth="1"/>
    <col min="12035" max="12035" width="55.7109375" style="140" customWidth="1"/>
    <col min="12036" max="12036" width="7.28515625" style="140" customWidth="1"/>
    <col min="12037" max="12037" width="58.5703125" style="140" customWidth="1"/>
    <col min="12038" max="12038" width="7.28515625" style="140" customWidth="1"/>
    <col min="12039" max="12039" width="7" style="140" customWidth="1"/>
    <col min="12040" max="12040" width="54.28515625" style="140" customWidth="1"/>
    <col min="12041" max="12041" width="6.42578125" style="140" bestFit="1" customWidth="1"/>
    <col min="12042" max="12042" width="52.85546875" style="140" customWidth="1"/>
    <col min="12043" max="12288" width="11.42578125" style="140"/>
    <col min="12289" max="12289" width="6.140625" style="140" customWidth="1"/>
    <col min="12290" max="12290" width="6.85546875" style="140" customWidth="1"/>
    <col min="12291" max="12291" width="55.7109375" style="140" customWidth="1"/>
    <col min="12292" max="12292" width="7.28515625" style="140" customWidth="1"/>
    <col min="12293" max="12293" width="58.5703125" style="140" customWidth="1"/>
    <col min="12294" max="12294" width="7.28515625" style="140" customWidth="1"/>
    <col min="12295" max="12295" width="7" style="140" customWidth="1"/>
    <col min="12296" max="12296" width="54.28515625" style="140" customWidth="1"/>
    <col min="12297" max="12297" width="6.42578125" style="140" bestFit="1" customWidth="1"/>
    <col min="12298" max="12298" width="52.85546875" style="140" customWidth="1"/>
    <col min="12299" max="12544" width="11.42578125" style="140"/>
    <col min="12545" max="12545" width="6.140625" style="140" customWidth="1"/>
    <col min="12546" max="12546" width="6.85546875" style="140" customWidth="1"/>
    <col min="12547" max="12547" width="55.7109375" style="140" customWidth="1"/>
    <col min="12548" max="12548" width="7.28515625" style="140" customWidth="1"/>
    <col min="12549" max="12549" width="58.5703125" style="140" customWidth="1"/>
    <col min="12550" max="12550" width="7.28515625" style="140" customWidth="1"/>
    <col min="12551" max="12551" width="7" style="140" customWidth="1"/>
    <col min="12552" max="12552" width="54.28515625" style="140" customWidth="1"/>
    <col min="12553" max="12553" width="6.42578125" style="140" bestFit="1" customWidth="1"/>
    <col min="12554" max="12554" width="52.85546875" style="140" customWidth="1"/>
    <col min="12555" max="12800" width="11.42578125" style="140"/>
    <col min="12801" max="12801" width="6.140625" style="140" customWidth="1"/>
    <col min="12802" max="12802" width="6.85546875" style="140" customWidth="1"/>
    <col min="12803" max="12803" width="55.7109375" style="140" customWidth="1"/>
    <col min="12804" max="12804" width="7.28515625" style="140" customWidth="1"/>
    <col min="12805" max="12805" width="58.5703125" style="140" customWidth="1"/>
    <col min="12806" max="12806" width="7.28515625" style="140" customWidth="1"/>
    <col min="12807" max="12807" width="7" style="140" customWidth="1"/>
    <col min="12808" max="12808" width="54.28515625" style="140" customWidth="1"/>
    <col min="12809" max="12809" width="6.42578125" style="140" bestFit="1" customWidth="1"/>
    <col min="12810" max="12810" width="52.85546875" style="140" customWidth="1"/>
    <col min="12811" max="13056" width="11.42578125" style="140"/>
    <col min="13057" max="13057" width="6.140625" style="140" customWidth="1"/>
    <col min="13058" max="13058" width="6.85546875" style="140" customWidth="1"/>
    <col min="13059" max="13059" width="55.7109375" style="140" customWidth="1"/>
    <col min="13060" max="13060" width="7.28515625" style="140" customWidth="1"/>
    <col min="13061" max="13061" width="58.5703125" style="140" customWidth="1"/>
    <col min="13062" max="13062" width="7.28515625" style="140" customWidth="1"/>
    <col min="13063" max="13063" width="7" style="140" customWidth="1"/>
    <col min="13064" max="13064" width="54.28515625" style="140" customWidth="1"/>
    <col min="13065" max="13065" width="6.42578125" style="140" bestFit="1" customWidth="1"/>
    <col min="13066" max="13066" width="52.85546875" style="140" customWidth="1"/>
    <col min="13067" max="13312" width="11.42578125" style="140"/>
    <col min="13313" max="13313" width="6.140625" style="140" customWidth="1"/>
    <col min="13314" max="13314" width="6.85546875" style="140" customWidth="1"/>
    <col min="13315" max="13315" width="55.7109375" style="140" customWidth="1"/>
    <col min="13316" max="13316" width="7.28515625" style="140" customWidth="1"/>
    <col min="13317" max="13317" width="58.5703125" style="140" customWidth="1"/>
    <col min="13318" max="13318" width="7.28515625" style="140" customWidth="1"/>
    <col min="13319" max="13319" width="7" style="140" customWidth="1"/>
    <col min="13320" max="13320" width="54.28515625" style="140" customWidth="1"/>
    <col min="13321" max="13321" width="6.42578125" style="140" bestFit="1" customWidth="1"/>
    <col min="13322" max="13322" width="52.85546875" style="140" customWidth="1"/>
    <col min="13323" max="13568" width="11.42578125" style="140"/>
    <col min="13569" max="13569" width="6.140625" style="140" customWidth="1"/>
    <col min="13570" max="13570" width="6.85546875" style="140" customWidth="1"/>
    <col min="13571" max="13571" width="55.7109375" style="140" customWidth="1"/>
    <col min="13572" max="13572" width="7.28515625" style="140" customWidth="1"/>
    <col min="13573" max="13573" width="58.5703125" style="140" customWidth="1"/>
    <col min="13574" max="13574" width="7.28515625" style="140" customWidth="1"/>
    <col min="13575" max="13575" width="7" style="140" customWidth="1"/>
    <col min="13576" max="13576" width="54.28515625" style="140" customWidth="1"/>
    <col min="13577" max="13577" width="6.42578125" style="140" bestFit="1" customWidth="1"/>
    <col min="13578" max="13578" width="52.85546875" style="140" customWidth="1"/>
    <col min="13579" max="13824" width="11.42578125" style="140"/>
    <col min="13825" max="13825" width="6.140625" style="140" customWidth="1"/>
    <col min="13826" max="13826" width="6.85546875" style="140" customWidth="1"/>
    <col min="13827" max="13827" width="55.7109375" style="140" customWidth="1"/>
    <col min="13828" max="13828" width="7.28515625" style="140" customWidth="1"/>
    <col min="13829" max="13829" width="58.5703125" style="140" customWidth="1"/>
    <col min="13830" max="13830" width="7.28515625" style="140" customWidth="1"/>
    <col min="13831" max="13831" width="7" style="140" customWidth="1"/>
    <col min="13832" max="13832" width="54.28515625" style="140" customWidth="1"/>
    <col min="13833" max="13833" width="6.42578125" style="140" bestFit="1" customWidth="1"/>
    <col min="13834" max="13834" width="52.85546875" style="140" customWidth="1"/>
    <col min="13835" max="14080" width="11.42578125" style="140"/>
    <col min="14081" max="14081" width="6.140625" style="140" customWidth="1"/>
    <col min="14082" max="14082" width="6.85546875" style="140" customWidth="1"/>
    <col min="14083" max="14083" width="55.7109375" style="140" customWidth="1"/>
    <col min="14084" max="14084" width="7.28515625" style="140" customWidth="1"/>
    <col min="14085" max="14085" width="58.5703125" style="140" customWidth="1"/>
    <col min="14086" max="14086" width="7.28515625" style="140" customWidth="1"/>
    <col min="14087" max="14087" width="7" style="140" customWidth="1"/>
    <col min="14088" max="14088" width="54.28515625" style="140" customWidth="1"/>
    <col min="14089" max="14089" width="6.42578125" style="140" bestFit="1" customWidth="1"/>
    <col min="14090" max="14090" width="52.85546875" style="140" customWidth="1"/>
    <col min="14091" max="14336" width="11.42578125" style="140"/>
    <col min="14337" max="14337" width="6.140625" style="140" customWidth="1"/>
    <col min="14338" max="14338" width="6.85546875" style="140" customWidth="1"/>
    <col min="14339" max="14339" width="55.7109375" style="140" customWidth="1"/>
    <col min="14340" max="14340" width="7.28515625" style="140" customWidth="1"/>
    <col min="14341" max="14341" width="58.5703125" style="140" customWidth="1"/>
    <col min="14342" max="14342" width="7.28515625" style="140" customWidth="1"/>
    <col min="14343" max="14343" width="7" style="140" customWidth="1"/>
    <col min="14344" max="14344" width="54.28515625" style="140" customWidth="1"/>
    <col min="14345" max="14345" width="6.42578125" style="140" bestFit="1" customWidth="1"/>
    <col min="14346" max="14346" width="52.85546875" style="140" customWidth="1"/>
    <col min="14347" max="14592" width="11.42578125" style="140"/>
    <col min="14593" max="14593" width="6.140625" style="140" customWidth="1"/>
    <col min="14594" max="14594" width="6.85546875" style="140" customWidth="1"/>
    <col min="14595" max="14595" width="55.7109375" style="140" customWidth="1"/>
    <col min="14596" max="14596" width="7.28515625" style="140" customWidth="1"/>
    <col min="14597" max="14597" width="58.5703125" style="140" customWidth="1"/>
    <col min="14598" max="14598" width="7.28515625" style="140" customWidth="1"/>
    <col min="14599" max="14599" width="7" style="140" customWidth="1"/>
    <col min="14600" max="14600" width="54.28515625" style="140" customWidth="1"/>
    <col min="14601" max="14601" width="6.42578125" style="140" bestFit="1" customWidth="1"/>
    <col min="14602" max="14602" width="52.85546875" style="140" customWidth="1"/>
    <col min="14603" max="14848" width="11.42578125" style="140"/>
    <col min="14849" max="14849" width="6.140625" style="140" customWidth="1"/>
    <col min="14850" max="14850" width="6.85546875" style="140" customWidth="1"/>
    <col min="14851" max="14851" width="55.7109375" style="140" customWidth="1"/>
    <col min="14852" max="14852" width="7.28515625" style="140" customWidth="1"/>
    <col min="14853" max="14853" width="58.5703125" style="140" customWidth="1"/>
    <col min="14854" max="14854" width="7.28515625" style="140" customWidth="1"/>
    <col min="14855" max="14855" width="7" style="140" customWidth="1"/>
    <col min="14856" max="14856" width="54.28515625" style="140" customWidth="1"/>
    <col min="14857" max="14857" width="6.42578125" style="140" bestFit="1" customWidth="1"/>
    <col min="14858" max="14858" width="52.85546875" style="140" customWidth="1"/>
    <col min="14859" max="15104" width="11.42578125" style="140"/>
    <col min="15105" max="15105" width="6.140625" style="140" customWidth="1"/>
    <col min="15106" max="15106" width="6.85546875" style="140" customWidth="1"/>
    <col min="15107" max="15107" width="55.7109375" style="140" customWidth="1"/>
    <col min="15108" max="15108" width="7.28515625" style="140" customWidth="1"/>
    <col min="15109" max="15109" width="58.5703125" style="140" customWidth="1"/>
    <col min="15110" max="15110" width="7.28515625" style="140" customWidth="1"/>
    <col min="15111" max="15111" width="7" style="140" customWidth="1"/>
    <col min="15112" max="15112" width="54.28515625" style="140" customWidth="1"/>
    <col min="15113" max="15113" width="6.42578125" style="140" bestFit="1" customWidth="1"/>
    <col min="15114" max="15114" width="52.85546875" style="140" customWidth="1"/>
    <col min="15115" max="15360" width="11.42578125" style="140"/>
    <col min="15361" max="15361" width="6.140625" style="140" customWidth="1"/>
    <col min="15362" max="15362" width="6.85546875" style="140" customWidth="1"/>
    <col min="15363" max="15363" width="55.7109375" style="140" customWidth="1"/>
    <col min="15364" max="15364" width="7.28515625" style="140" customWidth="1"/>
    <col min="15365" max="15365" width="58.5703125" style="140" customWidth="1"/>
    <col min="15366" max="15366" width="7.28515625" style="140" customWidth="1"/>
    <col min="15367" max="15367" width="7" style="140" customWidth="1"/>
    <col min="15368" max="15368" width="54.28515625" style="140" customWidth="1"/>
    <col min="15369" max="15369" width="6.42578125" style="140" bestFit="1" customWidth="1"/>
    <col min="15370" max="15370" width="52.85546875" style="140" customWidth="1"/>
    <col min="15371" max="15616" width="11.42578125" style="140"/>
    <col min="15617" max="15617" width="6.140625" style="140" customWidth="1"/>
    <col min="15618" max="15618" width="6.85546875" style="140" customWidth="1"/>
    <col min="15619" max="15619" width="55.7109375" style="140" customWidth="1"/>
    <col min="15620" max="15620" width="7.28515625" style="140" customWidth="1"/>
    <col min="15621" max="15621" width="58.5703125" style="140" customWidth="1"/>
    <col min="15622" max="15622" width="7.28515625" style="140" customWidth="1"/>
    <col min="15623" max="15623" width="7" style="140" customWidth="1"/>
    <col min="15624" max="15624" width="54.28515625" style="140" customWidth="1"/>
    <col min="15625" max="15625" width="6.42578125" style="140" bestFit="1" customWidth="1"/>
    <col min="15626" max="15626" width="52.85546875" style="140" customWidth="1"/>
    <col min="15627" max="15872" width="11.42578125" style="140"/>
    <col min="15873" max="15873" width="6.140625" style="140" customWidth="1"/>
    <col min="15874" max="15874" width="6.85546875" style="140" customWidth="1"/>
    <col min="15875" max="15875" width="55.7109375" style="140" customWidth="1"/>
    <col min="15876" max="15876" width="7.28515625" style="140" customWidth="1"/>
    <col min="15877" max="15877" width="58.5703125" style="140" customWidth="1"/>
    <col min="15878" max="15878" width="7.28515625" style="140" customWidth="1"/>
    <col min="15879" max="15879" width="7" style="140" customWidth="1"/>
    <col min="15880" max="15880" width="54.28515625" style="140" customWidth="1"/>
    <col min="15881" max="15881" width="6.42578125" style="140" bestFit="1" customWidth="1"/>
    <col min="15882" max="15882" width="52.85546875" style="140" customWidth="1"/>
    <col min="15883" max="16128" width="11.42578125" style="140"/>
    <col min="16129" max="16129" width="6.140625" style="140" customWidth="1"/>
    <col min="16130" max="16130" width="6.85546875" style="140" customWidth="1"/>
    <col min="16131" max="16131" width="55.7109375" style="140" customWidth="1"/>
    <col min="16132" max="16132" width="7.28515625" style="140" customWidth="1"/>
    <col min="16133" max="16133" width="58.5703125" style="140" customWidth="1"/>
    <col min="16134" max="16134" width="7.28515625" style="140" customWidth="1"/>
    <col min="16135" max="16135" width="7" style="140" customWidth="1"/>
    <col min="16136" max="16136" width="54.28515625" style="140" customWidth="1"/>
    <col min="16137" max="16137" width="6.42578125" style="140" bestFit="1" customWidth="1"/>
    <col min="16138" max="16138" width="52.85546875" style="140" customWidth="1"/>
    <col min="16139" max="16384" width="11.42578125" style="140"/>
  </cols>
  <sheetData>
    <row r="1" spans="1:10" ht="15" thickBot="1">
      <c r="G1" s="167"/>
      <c r="H1" s="167"/>
      <c r="I1" s="167"/>
      <c r="J1" s="167"/>
    </row>
    <row r="2" spans="1:10" ht="29.25" customHeight="1" thickBot="1">
      <c r="A2" s="168" t="s">
        <v>217</v>
      </c>
      <c r="B2" s="520" t="s">
        <v>298</v>
      </c>
      <c r="C2" s="521"/>
      <c r="D2" s="521"/>
      <c r="E2" s="522"/>
      <c r="F2" s="169"/>
      <c r="G2" s="170" t="s">
        <v>299</v>
      </c>
      <c r="H2" s="523" t="s">
        <v>220</v>
      </c>
      <c r="I2" s="523"/>
      <c r="J2" s="523"/>
    </row>
    <row r="3" spans="1:10" ht="15" thickBot="1">
      <c r="G3" s="171"/>
      <c r="H3" s="171"/>
      <c r="I3" s="171"/>
      <c r="J3" s="171"/>
    </row>
    <row r="4" spans="1:10" ht="15.75" thickBot="1">
      <c r="B4" s="524" t="s">
        <v>300</v>
      </c>
      <c r="C4" s="525"/>
      <c r="D4" s="524" t="s">
        <v>301</v>
      </c>
      <c r="E4" s="525"/>
      <c r="G4" s="526" t="s">
        <v>300</v>
      </c>
      <c r="H4" s="526"/>
      <c r="I4" s="526" t="s">
        <v>301</v>
      </c>
      <c r="J4" s="526"/>
    </row>
    <row r="5" spans="1:10" ht="28.5" customHeight="1">
      <c r="B5" s="172" t="s">
        <v>302</v>
      </c>
      <c r="C5" s="173" t="s">
        <v>303</v>
      </c>
      <c r="D5" s="174" t="s">
        <v>304</v>
      </c>
      <c r="E5" s="175" t="s">
        <v>305</v>
      </c>
      <c r="G5" s="176" t="s">
        <v>302</v>
      </c>
      <c r="H5" s="176" t="s">
        <v>306</v>
      </c>
      <c r="I5" s="176" t="s">
        <v>307</v>
      </c>
      <c r="J5" s="176" t="s">
        <v>308</v>
      </c>
    </row>
    <row r="6" spans="1:10" ht="28.5">
      <c r="B6" s="177" t="s">
        <v>309</v>
      </c>
      <c r="C6" s="178" t="s">
        <v>310</v>
      </c>
      <c r="D6" s="179" t="s">
        <v>311</v>
      </c>
      <c r="E6" s="180" t="s">
        <v>303</v>
      </c>
      <c r="G6" s="176" t="s">
        <v>312</v>
      </c>
      <c r="H6" s="176" t="s">
        <v>308</v>
      </c>
      <c r="I6" s="176" t="s">
        <v>311</v>
      </c>
      <c r="J6" s="176" t="s">
        <v>313</v>
      </c>
    </row>
    <row r="7" spans="1:10" ht="31.5" customHeight="1">
      <c r="B7" s="177" t="s">
        <v>314</v>
      </c>
      <c r="C7" s="178" t="s">
        <v>315</v>
      </c>
      <c r="D7" s="179" t="s">
        <v>316</v>
      </c>
      <c r="E7" s="180" t="s">
        <v>317</v>
      </c>
      <c r="G7" s="171"/>
      <c r="H7" s="176"/>
      <c r="I7" s="176" t="s">
        <v>318</v>
      </c>
      <c r="J7" s="176" t="s">
        <v>319</v>
      </c>
    </row>
    <row r="8" spans="1:10" ht="28.5">
      <c r="B8" s="177" t="s">
        <v>320</v>
      </c>
      <c r="C8" s="178" t="s">
        <v>321</v>
      </c>
      <c r="D8" s="179" t="s">
        <v>322</v>
      </c>
      <c r="E8" s="181" t="s">
        <v>306</v>
      </c>
      <c r="G8" s="171"/>
      <c r="H8" s="176"/>
      <c r="I8" s="176" t="s">
        <v>323</v>
      </c>
      <c r="J8" s="176" t="s">
        <v>319</v>
      </c>
    </row>
    <row r="9" spans="1:10" ht="28.5">
      <c r="B9" s="177" t="s">
        <v>324</v>
      </c>
      <c r="C9" s="178" t="s">
        <v>325</v>
      </c>
      <c r="D9" s="179" t="s">
        <v>326</v>
      </c>
      <c r="E9" s="180" t="s">
        <v>327</v>
      </c>
      <c r="G9" s="531" t="s">
        <v>328</v>
      </c>
      <c r="H9" s="532"/>
      <c r="I9" s="531" t="s">
        <v>329</v>
      </c>
      <c r="J9" s="532"/>
    </row>
    <row r="10" spans="1:10" ht="28.5">
      <c r="B10" s="177" t="s">
        <v>330</v>
      </c>
      <c r="C10" s="178" t="s">
        <v>321</v>
      </c>
      <c r="D10" s="179" t="s">
        <v>331</v>
      </c>
      <c r="E10" s="181" t="s">
        <v>306</v>
      </c>
      <c r="G10" s="176" t="s">
        <v>332</v>
      </c>
      <c r="H10" s="176" t="s">
        <v>308</v>
      </c>
      <c r="I10" s="176" t="s">
        <v>333</v>
      </c>
      <c r="J10" s="176" t="s">
        <v>308</v>
      </c>
    </row>
    <row r="11" spans="1:10" ht="28.5">
      <c r="B11" s="177" t="s">
        <v>334</v>
      </c>
      <c r="C11" s="178" t="s">
        <v>310</v>
      </c>
      <c r="D11" s="179" t="s">
        <v>335</v>
      </c>
      <c r="E11" s="180" t="s">
        <v>310</v>
      </c>
      <c r="G11" s="176" t="s">
        <v>336</v>
      </c>
      <c r="H11" s="176" t="s">
        <v>319</v>
      </c>
      <c r="I11" s="176" t="s">
        <v>337</v>
      </c>
      <c r="J11" s="176" t="s">
        <v>319</v>
      </c>
    </row>
    <row r="12" spans="1:10" ht="28.5">
      <c r="B12" s="177" t="s">
        <v>338</v>
      </c>
      <c r="C12" s="178" t="s">
        <v>339</v>
      </c>
      <c r="D12" s="179" t="s">
        <v>340</v>
      </c>
      <c r="E12" s="180" t="s">
        <v>321</v>
      </c>
      <c r="G12" s="171"/>
      <c r="H12" s="171"/>
      <c r="I12" s="176" t="s">
        <v>341</v>
      </c>
      <c r="J12" s="176" t="s">
        <v>308</v>
      </c>
    </row>
    <row r="13" spans="1:10" ht="28.5">
      <c r="B13" s="177" t="s">
        <v>342</v>
      </c>
      <c r="C13" s="178" t="s">
        <v>343</v>
      </c>
      <c r="D13" s="179" t="s">
        <v>344</v>
      </c>
      <c r="E13" s="180" t="s">
        <v>345</v>
      </c>
      <c r="G13" s="182"/>
      <c r="H13" s="176"/>
      <c r="I13" s="152" t="s">
        <v>346</v>
      </c>
      <c r="J13" s="176" t="s">
        <v>308</v>
      </c>
    </row>
    <row r="14" spans="1:10" ht="29.25" thickBot="1">
      <c r="B14" s="177" t="s">
        <v>347</v>
      </c>
      <c r="C14" s="178" t="s">
        <v>321</v>
      </c>
      <c r="D14" s="179" t="s">
        <v>348</v>
      </c>
      <c r="E14" s="180" t="s">
        <v>327</v>
      </c>
      <c r="G14" s="167"/>
      <c r="H14" s="167"/>
      <c r="I14" s="167"/>
      <c r="J14" s="167"/>
    </row>
    <row r="15" spans="1:10" ht="29.25" thickBot="1">
      <c r="B15" s="177" t="s">
        <v>349</v>
      </c>
      <c r="C15" s="178" t="s">
        <v>325</v>
      </c>
      <c r="D15" s="179" t="s">
        <v>350</v>
      </c>
      <c r="E15" s="181" t="s">
        <v>306</v>
      </c>
      <c r="G15" s="183" t="s">
        <v>351</v>
      </c>
      <c r="H15" s="533" t="s">
        <v>262</v>
      </c>
      <c r="I15" s="534"/>
      <c r="J15" s="535"/>
    </row>
    <row r="16" spans="1:10" ht="28.5">
      <c r="B16" s="177" t="s">
        <v>352</v>
      </c>
      <c r="C16" s="178" t="s">
        <v>321</v>
      </c>
      <c r="D16" s="179" t="s">
        <v>353</v>
      </c>
      <c r="E16" s="181" t="s">
        <v>354</v>
      </c>
      <c r="G16" s="167"/>
      <c r="H16" s="167"/>
      <c r="I16" s="167"/>
      <c r="J16" s="167"/>
    </row>
    <row r="17" spans="2:10" ht="57" customHeight="1">
      <c r="B17" s="177" t="s">
        <v>355</v>
      </c>
      <c r="C17" s="146" t="s">
        <v>356</v>
      </c>
      <c r="D17" s="179" t="s">
        <v>357</v>
      </c>
      <c r="E17" s="180" t="s">
        <v>321</v>
      </c>
      <c r="G17" s="531" t="s">
        <v>300</v>
      </c>
      <c r="H17" s="532"/>
      <c r="I17" s="531" t="s">
        <v>301</v>
      </c>
      <c r="J17" s="532"/>
    </row>
    <row r="18" spans="2:10" ht="57">
      <c r="B18" s="177" t="s">
        <v>358</v>
      </c>
      <c r="C18" s="178" t="s">
        <v>339</v>
      </c>
      <c r="D18" s="179" t="s">
        <v>359</v>
      </c>
      <c r="E18" s="181" t="s">
        <v>306</v>
      </c>
      <c r="G18" s="184" t="s">
        <v>302</v>
      </c>
      <c r="H18" s="184" t="s">
        <v>360</v>
      </c>
      <c r="I18" s="184" t="s">
        <v>307</v>
      </c>
      <c r="J18" s="184" t="s">
        <v>361</v>
      </c>
    </row>
    <row r="19" spans="2:10" ht="42.75" customHeight="1">
      <c r="B19" s="177" t="s">
        <v>362</v>
      </c>
      <c r="C19" s="178" t="s">
        <v>363</v>
      </c>
      <c r="D19" s="179" t="s">
        <v>364</v>
      </c>
      <c r="E19" s="180" t="s">
        <v>327</v>
      </c>
      <c r="G19" s="184" t="s">
        <v>365</v>
      </c>
      <c r="H19" s="184" t="s">
        <v>366</v>
      </c>
      <c r="I19" s="184" t="s">
        <v>311</v>
      </c>
      <c r="J19" s="184" t="s">
        <v>306</v>
      </c>
    </row>
    <row r="20" spans="2:10" ht="42.75">
      <c r="B20" s="177" t="s">
        <v>367</v>
      </c>
      <c r="C20" s="178" t="s">
        <v>368</v>
      </c>
      <c r="D20" s="185" t="s">
        <v>369</v>
      </c>
      <c r="E20" s="186" t="s">
        <v>306</v>
      </c>
      <c r="G20" s="184" t="s">
        <v>312</v>
      </c>
      <c r="H20" s="184" t="s">
        <v>370</v>
      </c>
      <c r="I20" s="184"/>
      <c r="J20" s="184"/>
    </row>
    <row r="21" spans="2:10" ht="42.75">
      <c r="B21" s="177" t="s">
        <v>371</v>
      </c>
      <c r="C21" s="178" t="s">
        <v>372</v>
      </c>
      <c r="D21" s="185" t="s">
        <v>373</v>
      </c>
      <c r="E21" s="180" t="s">
        <v>374</v>
      </c>
      <c r="G21" s="184" t="s">
        <v>375</v>
      </c>
      <c r="H21" s="184" t="s">
        <v>370</v>
      </c>
      <c r="I21" s="184"/>
      <c r="J21" s="184"/>
    </row>
    <row r="22" spans="2:10" ht="28.5" customHeight="1">
      <c r="B22" s="177" t="s">
        <v>376</v>
      </c>
      <c r="C22" s="178" t="s">
        <v>321</v>
      </c>
      <c r="D22" s="179" t="s">
        <v>377</v>
      </c>
      <c r="E22" s="181" t="s">
        <v>378</v>
      </c>
      <c r="G22" s="531" t="s">
        <v>328</v>
      </c>
      <c r="H22" s="532"/>
      <c r="I22" s="531" t="s">
        <v>329</v>
      </c>
      <c r="J22" s="532"/>
    </row>
    <row r="23" spans="2:10" ht="57">
      <c r="B23" s="177" t="s">
        <v>379</v>
      </c>
      <c r="C23" s="178" t="s">
        <v>380</v>
      </c>
      <c r="D23" s="179" t="s">
        <v>381</v>
      </c>
      <c r="E23" s="180" t="s">
        <v>374</v>
      </c>
      <c r="G23" s="184" t="s">
        <v>332</v>
      </c>
      <c r="H23" s="184" t="s">
        <v>366</v>
      </c>
      <c r="I23" s="184" t="s">
        <v>333</v>
      </c>
      <c r="J23" s="184" t="s">
        <v>361</v>
      </c>
    </row>
    <row r="24" spans="2:10" ht="42.75">
      <c r="B24" s="177" t="s">
        <v>382</v>
      </c>
      <c r="C24" s="178" t="s">
        <v>339</v>
      </c>
      <c r="D24" s="179" t="s">
        <v>383</v>
      </c>
      <c r="E24" s="181" t="s">
        <v>306</v>
      </c>
      <c r="G24" s="184" t="s">
        <v>384</v>
      </c>
      <c r="H24" s="184" t="s">
        <v>366</v>
      </c>
      <c r="I24" s="184" t="s">
        <v>337</v>
      </c>
      <c r="J24" s="184" t="s">
        <v>306</v>
      </c>
    </row>
    <row r="25" spans="2:10" ht="57">
      <c r="B25" s="177" t="s">
        <v>385</v>
      </c>
      <c r="C25" s="178" t="s">
        <v>363</v>
      </c>
      <c r="D25" s="179" t="s">
        <v>386</v>
      </c>
      <c r="E25" s="180" t="s">
        <v>327</v>
      </c>
      <c r="G25" s="171"/>
      <c r="H25" s="184"/>
      <c r="I25" s="184" t="s">
        <v>341</v>
      </c>
      <c r="J25" s="184" t="s">
        <v>361</v>
      </c>
    </row>
    <row r="26" spans="2:10" ht="28.5">
      <c r="B26" s="177" t="s">
        <v>387</v>
      </c>
      <c r="C26" s="178" t="s">
        <v>321</v>
      </c>
      <c r="D26" s="179" t="s">
        <v>388</v>
      </c>
      <c r="E26" s="180" t="s">
        <v>389</v>
      </c>
      <c r="G26" s="182"/>
      <c r="H26" s="184"/>
      <c r="I26" s="147" t="s">
        <v>346</v>
      </c>
      <c r="J26" s="147" t="s">
        <v>306</v>
      </c>
    </row>
    <row r="27" spans="2:10" ht="42.75">
      <c r="B27" s="177" t="s">
        <v>390</v>
      </c>
      <c r="C27" s="178" t="s">
        <v>368</v>
      </c>
      <c r="D27" s="179" t="s">
        <v>391</v>
      </c>
      <c r="E27" s="180" t="s">
        <v>389</v>
      </c>
    </row>
    <row r="28" spans="2:10" ht="28.5">
      <c r="B28" s="177" t="s">
        <v>392</v>
      </c>
      <c r="C28" s="178" t="s">
        <v>363</v>
      </c>
      <c r="D28" s="179" t="s">
        <v>393</v>
      </c>
      <c r="E28" s="181" t="s">
        <v>306</v>
      </c>
    </row>
    <row r="29" spans="2:10">
      <c r="B29" s="177" t="s">
        <v>394</v>
      </c>
      <c r="C29" s="178" t="s">
        <v>303</v>
      </c>
      <c r="D29" s="179" t="s">
        <v>395</v>
      </c>
      <c r="E29" s="181" t="s">
        <v>306</v>
      </c>
    </row>
    <row r="30" spans="2:10" ht="28.5">
      <c r="B30" s="177" t="s">
        <v>396</v>
      </c>
      <c r="C30" s="178" t="s">
        <v>339</v>
      </c>
      <c r="D30" s="179"/>
      <c r="E30" s="181"/>
    </row>
    <row r="31" spans="2:10" ht="28.5">
      <c r="B31" s="177" t="s">
        <v>397</v>
      </c>
      <c r="C31" s="178" t="s">
        <v>363</v>
      </c>
      <c r="D31" s="179"/>
      <c r="E31" s="181"/>
    </row>
    <row r="32" spans="2:10" ht="42.75">
      <c r="B32" s="177" t="s">
        <v>398</v>
      </c>
      <c r="C32" s="178" t="s">
        <v>368</v>
      </c>
      <c r="D32" s="179"/>
      <c r="E32" s="181"/>
    </row>
    <row r="33" spans="1:10" ht="42.75">
      <c r="B33" s="177" t="s">
        <v>399</v>
      </c>
      <c r="C33" s="178" t="s">
        <v>368</v>
      </c>
      <c r="D33" s="179"/>
      <c r="E33" s="181"/>
    </row>
    <row r="34" spans="1:10" ht="28.5">
      <c r="B34" s="177" t="s">
        <v>400</v>
      </c>
      <c r="C34" s="178" t="s">
        <v>321</v>
      </c>
      <c r="D34" s="179"/>
      <c r="E34" s="181"/>
    </row>
    <row r="35" spans="1:10">
      <c r="B35" s="177" t="s">
        <v>401</v>
      </c>
      <c r="C35" s="178"/>
      <c r="D35" s="179"/>
      <c r="E35" s="181"/>
    </row>
    <row r="36" spans="1:10">
      <c r="B36" s="177" t="s">
        <v>402</v>
      </c>
      <c r="C36" s="178"/>
      <c r="D36" s="179"/>
      <c r="E36" s="181"/>
    </row>
    <row r="37" spans="1:10" ht="42.75">
      <c r="B37" s="177" t="s">
        <v>403</v>
      </c>
      <c r="C37" s="178" t="s">
        <v>404</v>
      </c>
      <c r="D37" s="179"/>
      <c r="E37" s="181"/>
    </row>
    <row r="38" spans="1:10" ht="28.5">
      <c r="B38" s="177" t="s">
        <v>405</v>
      </c>
      <c r="C38" s="178" t="s">
        <v>406</v>
      </c>
      <c r="D38" s="179"/>
      <c r="E38" s="181"/>
    </row>
    <row r="39" spans="1:10" ht="42.75">
      <c r="B39" s="177" t="s">
        <v>407</v>
      </c>
      <c r="C39" s="178" t="s">
        <v>368</v>
      </c>
      <c r="D39" s="179"/>
      <c r="E39" s="181"/>
    </row>
    <row r="40" spans="1:10" ht="28.5">
      <c r="B40" s="177" t="s">
        <v>408</v>
      </c>
      <c r="C40" s="178" t="s">
        <v>321</v>
      </c>
      <c r="D40" s="179"/>
      <c r="E40" s="181"/>
    </row>
    <row r="41" spans="1:10" ht="15" customHeight="1">
      <c r="B41" s="536" t="s">
        <v>328</v>
      </c>
      <c r="C41" s="537"/>
      <c r="D41" s="531" t="s">
        <v>329</v>
      </c>
      <c r="E41" s="532"/>
    </row>
    <row r="42" spans="1:10">
      <c r="B42" s="177" t="s">
        <v>332</v>
      </c>
      <c r="C42" s="187" t="s">
        <v>306</v>
      </c>
      <c r="D42" s="153" t="s">
        <v>333</v>
      </c>
      <c r="E42" s="181" t="s">
        <v>306</v>
      </c>
    </row>
    <row r="43" spans="1:10" ht="28.5">
      <c r="B43" s="177" t="s">
        <v>409</v>
      </c>
      <c r="C43" s="187" t="s">
        <v>410</v>
      </c>
      <c r="D43" s="153" t="s">
        <v>337</v>
      </c>
      <c r="E43" s="180" t="s">
        <v>303</v>
      </c>
    </row>
    <row r="44" spans="1:10" ht="28.5">
      <c r="B44" s="177" t="s">
        <v>411</v>
      </c>
      <c r="C44" s="187" t="s">
        <v>412</v>
      </c>
      <c r="D44" s="153" t="s">
        <v>413</v>
      </c>
      <c r="E44" s="181" t="s">
        <v>306</v>
      </c>
    </row>
    <row r="45" spans="1:10" s="190" customFormat="1" ht="28.5">
      <c r="A45" s="188"/>
      <c r="B45" s="177" t="s">
        <v>414</v>
      </c>
      <c r="C45" s="178" t="s">
        <v>321</v>
      </c>
      <c r="D45" s="153" t="s">
        <v>415</v>
      </c>
      <c r="E45" s="189" t="s">
        <v>306</v>
      </c>
      <c r="F45" s="188"/>
      <c r="G45" s="137"/>
      <c r="H45" s="137"/>
      <c r="I45" s="137"/>
      <c r="J45" s="137"/>
    </row>
    <row r="46" spans="1:10" s="190" customFormat="1" ht="28.5">
      <c r="A46" s="188"/>
      <c r="B46" s="177" t="s">
        <v>416</v>
      </c>
      <c r="C46" s="178" t="s">
        <v>417</v>
      </c>
      <c r="D46" s="179" t="s">
        <v>418</v>
      </c>
      <c r="E46" s="180" t="s">
        <v>327</v>
      </c>
      <c r="F46" s="188"/>
      <c r="G46" s="137"/>
      <c r="H46" s="137"/>
      <c r="I46" s="137"/>
      <c r="J46" s="137"/>
    </row>
    <row r="47" spans="1:10" s="190" customFormat="1" ht="28.5">
      <c r="A47" s="188"/>
      <c r="B47" s="191" t="s">
        <v>419</v>
      </c>
      <c r="C47" s="178" t="s">
        <v>321</v>
      </c>
      <c r="D47" s="192" t="s">
        <v>420</v>
      </c>
      <c r="E47" s="175" t="s">
        <v>305</v>
      </c>
      <c r="F47" s="188"/>
      <c r="G47" s="137"/>
      <c r="H47" s="137"/>
      <c r="I47" s="137"/>
      <c r="J47" s="137"/>
    </row>
    <row r="48" spans="1:10" s="190" customFormat="1" ht="28.5">
      <c r="A48" s="188"/>
      <c r="B48" s="177" t="s">
        <v>421</v>
      </c>
      <c r="C48" s="184" t="s">
        <v>306</v>
      </c>
      <c r="D48" s="153" t="s">
        <v>422</v>
      </c>
      <c r="E48" s="180" t="s">
        <v>310</v>
      </c>
      <c r="F48" s="188"/>
      <c r="G48" s="137"/>
      <c r="H48" s="137"/>
      <c r="I48" s="137"/>
      <c r="J48" s="137"/>
    </row>
    <row r="49" spans="1:10" s="190" customFormat="1" ht="28.5">
      <c r="A49" s="188"/>
      <c r="B49" s="177" t="s">
        <v>423</v>
      </c>
      <c r="C49" s="184" t="s">
        <v>424</v>
      </c>
      <c r="D49" s="153" t="s">
        <v>425</v>
      </c>
      <c r="E49" s="180" t="s">
        <v>317</v>
      </c>
      <c r="F49" s="188"/>
      <c r="G49" s="137"/>
      <c r="H49" s="137"/>
      <c r="I49" s="137"/>
      <c r="J49" s="137"/>
    </row>
    <row r="50" spans="1:10" s="190" customFormat="1" ht="28.5">
      <c r="A50" s="188"/>
      <c r="B50" s="177" t="s">
        <v>426</v>
      </c>
      <c r="C50" s="187" t="s">
        <v>412</v>
      </c>
      <c r="D50" s="153" t="s">
        <v>427</v>
      </c>
      <c r="E50" s="189" t="s">
        <v>345</v>
      </c>
      <c r="F50" s="188"/>
      <c r="G50" s="137"/>
      <c r="H50" s="137"/>
      <c r="I50" s="137"/>
      <c r="J50" s="137"/>
    </row>
    <row r="51" spans="1:10" s="190" customFormat="1" ht="28.5">
      <c r="A51" s="188"/>
      <c r="B51" s="177" t="s">
        <v>428</v>
      </c>
      <c r="C51" s="178" t="s">
        <v>321</v>
      </c>
      <c r="D51" s="153" t="s">
        <v>429</v>
      </c>
      <c r="E51" s="180" t="s">
        <v>327</v>
      </c>
      <c r="F51" s="188"/>
      <c r="G51" s="137"/>
      <c r="H51" s="137"/>
      <c r="I51" s="137"/>
      <c r="J51" s="137"/>
    </row>
    <row r="52" spans="1:10" s="190" customFormat="1" ht="28.5">
      <c r="A52" s="188"/>
      <c r="B52" s="177" t="s">
        <v>430</v>
      </c>
      <c r="C52" s="178" t="s">
        <v>417</v>
      </c>
      <c r="D52" s="153" t="s">
        <v>431</v>
      </c>
      <c r="E52" s="189" t="s">
        <v>306</v>
      </c>
      <c r="F52" s="188"/>
      <c r="G52" s="137"/>
      <c r="H52" s="137"/>
      <c r="I52" s="137"/>
      <c r="J52" s="137"/>
    </row>
    <row r="53" spans="1:10" s="190" customFormat="1" ht="48" customHeight="1">
      <c r="A53" s="188"/>
      <c r="B53" s="177" t="s">
        <v>432</v>
      </c>
      <c r="C53" s="178" t="s">
        <v>321</v>
      </c>
      <c r="D53" s="153" t="s">
        <v>433</v>
      </c>
      <c r="E53" s="146" t="s">
        <v>356</v>
      </c>
      <c r="F53" s="188"/>
      <c r="G53" s="137"/>
      <c r="H53" s="137"/>
      <c r="I53" s="137"/>
      <c r="J53" s="137"/>
    </row>
    <row r="54" spans="1:10" s="190" customFormat="1" ht="28.5">
      <c r="A54" s="188"/>
      <c r="B54" s="177" t="s">
        <v>434</v>
      </c>
      <c r="C54" s="184" t="s">
        <v>306</v>
      </c>
      <c r="D54" s="153" t="s">
        <v>435</v>
      </c>
      <c r="E54" s="189" t="s">
        <v>436</v>
      </c>
      <c r="F54" s="188"/>
      <c r="G54" s="137"/>
      <c r="H54" s="137"/>
      <c r="I54" s="137"/>
      <c r="J54" s="137"/>
    </row>
    <row r="55" spans="1:10" s="190" customFormat="1" ht="28.5">
      <c r="A55" s="188"/>
      <c r="B55" s="177" t="s">
        <v>437</v>
      </c>
      <c r="C55" s="187" t="s">
        <v>410</v>
      </c>
      <c r="D55" s="153" t="s">
        <v>438</v>
      </c>
      <c r="E55" s="189" t="s">
        <v>436</v>
      </c>
      <c r="F55" s="188"/>
      <c r="G55" s="137"/>
      <c r="H55" s="137"/>
      <c r="I55" s="137"/>
      <c r="J55" s="137"/>
    </row>
    <row r="56" spans="1:10" s="190" customFormat="1" ht="28.5">
      <c r="A56" s="188"/>
      <c r="B56" s="177" t="s">
        <v>439</v>
      </c>
      <c r="C56" s="187" t="s">
        <v>412</v>
      </c>
      <c r="D56" s="153" t="s">
        <v>440</v>
      </c>
      <c r="E56" s="189" t="s">
        <v>436</v>
      </c>
      <c r="F56" s="188"/>
      <c r="G56" s="137"/>
      <c r="H56" s="137"/>
      <c r="I56" s="137"/>
      <c r="J56" s="137"/>
    </row>
    <row r="57" spans="1:10" s="190" customFormat="1" ht="28.5">
      <c r="A57" s="188"/>
      <c r="B57" s="177" t="s">
        <v>441</v>
      </c>
      <c r="C57" s="178" t="s">
        <v>321</v>
      </c>
      <c r="D57" s="185" t="s">
        <v>442</v>
      </c>
      <c r="E57" s="189" t="s">
        <v>306</v>
      </c>
      <c r="F57" s="188"/>
      <c r="G57" s="137"/>
      <c r="H57" s="137"/>
      <c r="I57" s="137"/>
      <c r="J57" s="137"/>
    </row>
    <row r="58" spans="1:10" ht="28.5">
      <c r="B58" s="193" t="s">
        <v>443</v>
      </c>
      <c r="C58" s="178" t="s">
        <v>417</v>
      </c>
      <c r="D58" s="185" t="s">
        <v>444</v>
      </c>
      <c r="E58" s="178" t="s">
        <v>380</v>
      </c>
    </row>
    <row r="59" spans="1:10" ht="28.5">
      <c r="B59" s="193" t="s">
        <v>445</v>
      </c>
      <c r="C59" s="178" t="s">
        <v>321</v>
      </c>
      <c r="D59" s="185" t="s">
        <v>446</v>
      </c>
      <c r="E59" s="178" t="s">
        <v>447</v>
      </c>
    </row>
    <row r="60" spans="1:10">
      <c r="B60" s="193" t="s">
        <v>448</v>
      </c>
      <c r="C60" s="184" t="s">
        <v>306</v>
      </c>
      <c r="D60" s="185" t="s">
        <v>449</v>
      </c>
      <c r="E60" s="186" t="s">
        <v>306</v>
      </c>
    </row>
    <row r="61" spans="1:10" ht="28.5">
      <c r="B61" s="193" t="s">
        <v>450</v>
      </c>
      <c r="C61" s="184" t="s">
        <v>424</v>
      </c>
      <c r="D61" s="185" t="s">
        <v>451</v>
      </c>
      <c r="E61" s="180" t="s">
        <v>327</v>
      </c>
    </row>
    <row r="62" spans="1:10" ht="28.5">
      <c r="B62" s="193" t="s">
        <v>452</v>
      </c>
      <c r="C62" s="187" t="s">
        <v>412</v>
      </c>
      <c r="D62" s="185" t="s">
        <v>453</v>
      </c>
      <c r="E62" s="189" t="s">
        <v>454</v>
      </c>
    </row>
    <row r="63" spans="1:10" ht="28.5">
      <c r="B63" s="193" t="s">
        <v>455</v>
      </c>
      <c r="C63" s="178" t="s">
        <v>321</v>
      </c>
      <c r="D63" s="185" t="s">
        <v>456</v>
      </c>
      <c r="E63" s="189" t="s">
        <v>454</v>
      </c>
    </row>
    <row r="64" spans="1:10">
      <c r="B64" s="193" t="s">
        <v>457</v>
      </c>
      <c r="C64" s="178" t="s">
        <v>306</v>
      </c>
      <c r="D64" s="185" t="s">
        <v>458</v>
      </c>
      <c r="E64" s="186" t="s">
        <v>306</v>
      </c>
    </row>
    <row r="65" spans="1:5">
      <c r="B65" s="193" t="s">
        <v>459</v>
      </c>
      <c r="C65" s="178" t="s">
        <v>306</v>
      </c>
      <c r="D65" s="185" t="s">
        <v>460</v>
      </c>
      <c r="E65" s="186" t="s">
        <v>306</v>
      </c>
    </row>
    <row r="66" spans="1:5">
      <c r="B66" s="193" t="s">
        <v>461</v>
      </c>
      <c r="C66" s="171" t="s">
        <v>306</v>
      </c>
      <c r="D66" s="185" t="s">
        <v>462</v>
      </c>
      <c r="E66" s="186" t="s">
        <v>306</v>
      </c>
    </row>
    <row r="67" spans="1:5" ht="28.5">
      <c r="B67" s="193" t="s">
        <v>463</v>
      </c>
      <c r="C67" s="187" t="s">
        <v>410</v>
      </c>
      <c r="D67" s="166" t="s">
        <v>464</v>
      </c>
      <c r="E67" s="186" t="s">
        <v>306</v>
      </c>
    </row>
    <row r="68" spans="1:5">
      <c r="B68" s="193" t="s">
        <v>465</v>
      </c>
      <c r="C68" s="171" t="s">
        <v>306</v>
      </c>
      <c r="D68" s="185" t="s">
        <v>466</v>
      </c>
      <c r="E68" s="186" t="s">
        <v>306</v>
      </c>
    </row>
    <row r="69" spans="1:5" ht="28.5">
      <c r="B69" s="193" t="s">
        <v>467</v>
      </c>
      <c r="C69" s="178" t="s">
        <v>321</v>
      </c>
      <c r="D69" s="185" t="s">
        <v>468</v>
      </c>
      <c r="E69" s="180" t="s">
        <v>469</v>
      </c>
    </row>
    <row r="70" spans="1:5" ht="28.5">
      <c r="B70" s="193" t="s">
        <v>470</v>
      </c>
      <c r="C70" s="178" t="s">
        <v>321</v>
      </c>
      <c r="D70" s="185" t="s">
        <v>471</v>
      </c>
      <c r="E70" s="186" t="s">
        <v>306</v>
      </c>
    </row>
    <row r="71" spans="1:5" ht="28.5">
      <c r="B71" s="193" t="s">
        <v>472</v>
      </c>
      <c r="C71" s="171" t="s">
        <v>306</v>
      </c>
      <c r="D71" s="185" t="s">
        <v>473</v>
      </c>
      <c r="E71" s="180" t="s">
        <v>327</v>
      </c>
    </row>
    <row r="72" spans="1:5" ht="15" thickBot="1">
      <c r="B72" s="194"/>
      <c r="C72" s="195"/>
      <c r="D72" s="196"/>
      <c r="E72" s="197" t="s">
        <v>474</v>
      </c>
    </row>
    <row r="73" spans="1:5" ht="30" customHeight="1" thickBot="1">
      <c r="A73" s="198" t="s">
        <v>475</v>
      </c>
      <c r="B73" s="533" t="s">
        <v>287</v>
      </c>
      <c r="C73" s="534"/>
      <c r="D73" s="534"/>
      <c r="E73" s="535"/>
    </row>
    <row r="74" spans="1:5">
      <c r="B74" s="199"/>
      <c r="E74" s="200"/>
    </row>
    <row r="75" spans="1:5" ht="25.5" customHeight="1">
      <c r="B75" s="527" t="s">
        <v>300</v>
      </c>
      <c r="C75" s="528"/>
      <c r="D75" s="529" t="s">
        <v>301</v>
      </c>
      <c r="E75" s="530"/>
    </row>
    <row r="76" spans="1:5" ht="42.75">
      <c r="B76" s="177" t="s">
        <v>302</v>
      </c>
      <c r="C76" s="176" t="s">
        <v>476</v>
      </c>
      <c r="D76" s="153" t="s">
        <v>307</v>
      </c>
      <c r="E76" s="176" t="s">
        <v>477</v>
      </c>
    </row>
    <row r="77" spans="1:5" ht="42.75">
      <c r="B77" s="177" t="s">
        <v>365</v>
      </c>
      <c r="C77" s="176" t="s">
        <v>478</v>
      </c>
      <c r="D77" s="153" t="s">
        <v>311</v>
      </c>
      <c r="E77" s="201" t="s">
        <v>479</v>
      </c>
    </row>
    <row r="78" spans="1:5" ht="28.5">
      <c r="B78" s="177" t="s">
        <v>312</v>
      </c>
      <c r="C78" s="176" t="s">
        <v>476</v>
      </c>
      <c r="D78" s="153" t="s">
        <v>316</v>
      </c>
      <c r="E78" s="202" t="s">
        <v>480</v>
      </c>
    </row>
    <row r="79" spans="1:5" ht="42.75">
      <c r="B79" s="177" t="s">
        <v>375</v>
      </c>
      <c r="C79" s="176" t="s">
        <v>478</v>
      </c>
      <c r="D79" s="153" t="s">
        <v>481</v>
      </c>
      <c r="E79" s="176" t="s">
        <v>476</v>
      </c>
    </row>
    <row r="80" spans="1:5" ht="28.5">
      <c r="B80" s="177"/>
      <c r="C80" s="176"/>
      <c r="D80" s="153" t="s">
        <v>335</v>
      </c>
      <c r="E80" s="201" t="s">
        <v>479</v>
      </c>
    </row>
    <row r="81" spans="1:5" ht="28.5">
      <c r="B81" s="177"/>
      <c r="C81" s="176"/>
      <c r="D81" s="153" t="s">
        <v>340</v>
      </c>
      <c r="E81" s="202" t="s">
        <v>480</v>
      </c>
    </row>
    <row r="82" spans="1:5">
      <c r="B82" s="177"/>
      <c r="C82" s="176"/>
      <c r="D82" s="153" t="s">
        <v>350</v>
      </c>
      <c r="E82" s="201" t="s">
        <v>306</v>
      </c>
    </row>
    <row r="83" spans="1:5" ht="28.5">
      <c r="B83" s="177"/>
      <c r="C83" s="176"/>
      <c r="D83" s="153" t="s">
        <v>353</v>
      </c>
      <c r="E83" s="202" t="s">
        <v>480</v>
      </c>
    </row>
    <row r="84" spans="1:5" ht="28.5">
      <c r="B84" s="177"/>
      <c r="C84" s="176"/>
      <c r="D84" s="153" t="s">
        <v>357</v>
      </c>
      <c r="E84" s="202" t="s">
        <v>480</v>
      </c>
    </row>
    <row r="85" spans="1:5" ht="15">
      <c r="B85" s="527" t="s">
        <v>328</v>
      </c>
      <c r="C85" s="528"/>
      <c r="D85" s="529" t="s">
        <v>329</v>
      </c>
      <c r="E85" s="530"/>
    </row>
    <row r="86" spans="1:5" ht="28.5">
      <c r="B86" s="177" t="s">
        <v>332</v>
      </c>
      <c r="C86" s="176" t="s">
        <v>476</v>
      </c>
      <c r="D86" s="153" t="s">
        <v>333</v>
      </c>
      <c r="E86" s="201" t="s">
        <v>306</v>
      </c>
    </row>
    <row r="87" spans="1:5" ht="42.75">
      <c r="B87" s="177" t="s">
        <v>384</v>
      </c>
      <c r="C87" s="176" t="s">
        <v>478</v>
      </c>
      <c r="D87" s="153" t="s">
        <v>337</v>
      </c>
      <c r="E87" s="201" t="s">
        <v>482</v>
      </c>
    </row>
    <row r="88" spans="1:5" ht="28.5">
      <c r="B88" s="177" t="s">
        <v>336</v>
      </c>
      <c r="C88" s="176" t="s">
        <v>476</v>
      </c>
      <c r="D88" s="203" t="s">
        <v>483</v>
      </c>
      <c r="E88" s="204" t="s">
        <v>306</v>
      </c>
    </row>
    <row r="89" spans="1:5" ht="42.75">
      <c r="A89" s="188"/>
      <c r="B89" s="177" t="s">
        <v>484</v>
      </c>
      <c r="C89" s="176" t="s">
        <v>478</v>
      </c>
      <c r="D89" s="153" t="s">
        <v>341</v>
      </c>
      <c r="E89" s="201" t="s">
        <v>485</v>
      </c>
    </row>
    <row r="90" spans="1:5" ht="28.5">
      <c r="B90" s="193" t="s">
        <v>434</v>
      </c>
      <c r="C90" s="171" t="s">
        <v>306</v>
      </c>
      <c r="D90" s="153" t="s">
        <v>346</v>
      </c>
      <c r="E90" s="201" t="s">
        <v>479</v>
      </c>
    </row>
    <row r="91" spans="1:5" ht="29.25" thickBot="1">
      <c r="B91" s="205" t="s">
        <v>437</v>
      </c>
      <c r="C91" s="171" t="s">
        <v>306</v>
      </c>
      <c r="D91" s="206" t="s">
        <v>425</v>
      </c>
      <c r="E91" s="202" t="s">
        <v>480</v>
      </c>
    </row>
  </sheetData>
  <mergeCells count="20">
    <mergeCell ref="B85:C85"/>
    <mergeCell ref="D85:E85"/>
    <mergeCell ref="G9:H9"/>
    <mergeCell ref="I9:J9"/>
    <mergeCell ref="H15:J15"/>
    <mergeCell ref="G17:H17"/>
    <mergeCell ref="I17:J17"/>
    <mergeCell ref="G22:H22"/>
    <mergeCell ref="I22:J22"/>
    <mergeCell ref="B41:C41"/>
    <mergeCell ref="D41:E41"/>
    <mergeCell ref="B73:E73"/>
    <mergeCell ref="B75:C75"/>
    <mergeCell ref="D75:E75"/>
    <mergeCell ref="B2:E2"/>
    <mergeCell ref="H2:J2"/>
    <mergeCell ref="B4:C4"/>
    <mergeCell ref="D4:E4"/>
    <mergeCell ref="G4:H4"/>
    <mergeCell ref="I4:J4"/>
  </mergeCells>
  <pageMargins left="0.7" right="0.7" top="0.75" bottom="0.75" header="0.3" footer="0.3"/>
  <pageSetup scale="67" orientation="portrait" horizontalDpi="360" verticalDpi="360" r:id="rId1"/>
  <colBreaks count="1" manualBreakCount="1">
    <brk id="5"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sheetData>
    <row r="2" spans="2:5">
      <c r="B2" t="s">
        <v>31</v>
      </c>
      <c r="E2" t="s">
        <v>133</v>
      </c>
    </row>
    <row r="3" spans="2:5">
      <c r="B3" t="s">
        <v>32</v>
      </c>
      <c r="E3" t="s">
        <v>132</v>
      </c>
    </row>
    <row r="4" spans="2:5">
      <c r="B4" t="s">
        <v>137</v>
      </c>
      <c r="E4" t="s">
        <v>134</v>
      </c>
    </row>
    <row r="5" spans="2:5">
      <c r="B5" t="s">
        <v>136</v>
      </c>
    </row>
    <row r="8" spans="2:5">
      <c r="B8" t="s">
        <v>86</v>
      </c>
    </row>
    <row r="9" spans="2:5">
      <c r="B9" t="s">
        <v>40</v>
      </c>
    </row>
    <row r="10" spans="2:5">
      <c r="B10" t="s">
        <v>41</v>
      </c>
    </row>
    <row r="13" spans="2:5">
      <c r="B13" t="s">
        <v>129</v>
      </c>
    </row>
    <row r="14" spans="2:5">
      <c r="B14" t="s">
        <v>123</v>
      </c>
    </row>
    <row r="15" spans="2:5">
      <c r="B15" t="s">
        <v>126</v>
      </c>
    </row>
    <row r="16" spans="2:5">
      <c r="B16" t="s">
        <v>124</v>
      </c>
    </row>
    <row r="17" spans="2:2">
      <c r="B17" t="s">
        <v>125</v>
      </c>
    </row>
    <row r="18" spans="2:2">
      <c r="B18" t="s">
        <v>127</v>
      </c>
    </row>
    <row r="19" spans="2:2">
      <c r="B19" t="s">
        <v>128</v>
      </c>
    </row>
  </sheetData>
  <sortState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cols>
    <col min="1" max="1" width="32.85546875" style="9" customWidth="1"/>
    <col min="2" max="16384" width="11.42578125" style="9"/>
  </cols>
  <sheetData>
    <row r="3" spans="1:1">
      <c r="A3" s="10" t="s">
        <v>14</v>
      </c>
    </row>
    <row r="4" spans="1:1">
      <c r="A4" s="10" t="s">
        <v>15</v>
      </c>
    </row>
    <row r="5" spans="1:1">
      <c r="A5" s="10" t="s">
        <v>16</v>
      </c>
    </row>
    <row r="6" spans="1:1">
      <c r="A6" s="10" t="s">
        <v>10</v>
      </c>
    </row>
    <row r="7" spans="1:1">
      <c r="A7" s="10" t="s">
        <v>9</v>
      </c>
    </row>
    <row r="8" spans="1:1">
      <c r="A8" s="10" t="s">
        <v>19</v>
      </c>
    </row>
    <row r="9" spans="1:1">
      <c r="A9" s="10" t="s">
        <v>20</v>
      </c>
    </row>
    <row r="10" spans="1:1">
      <c r="A10" s="10" t="s">
        <v>22</v>
      </c>
    </row>
    <row r="11" spans="1:1">
      <c r="A11" s="10" t="s">
        <v>23</v>
      </c>
    </row>
    <row r="12" spans="1:1">
      <c r="A12" s="10" t="s">
        <v>25</v>
      </c>
    </row>
    <row r="13" spans="1:1">
      <c r="A13" s="10" t="s">
        <v>26</v>
      </c>
    </row>
    <row r="14" spans="1:1">
      <c r="A14" s="10" t="s">
        <v>27</v>
      </c>
    </row>
    <row r="16" spans="1:1">
      <c r="A16" s="10" t="s">
        <v>30</v>
      </c>
    </row>
    <row r="17" spans="1:1">
      <c r="A17" s="10" t="s">
        <v>31</v>
      </c>
    </row>
    <row r="18" spans="1:1">
      <c r="A18" s="10" t="s">
        <v>32</v>
      </c>
    </row>
    <row r="20" spans="1:1">
      <c r="A20" s="10" t="s">
        <v>40</v>
      </c>
    </row>
    <row r="21" spans="1:1">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Calor Inherente</vt:lpstr>
      <vt:lpstr>Matriz Calor Residual</vt:lpstr>
      <vt:lpstr>Tabla probabilidad</vt:lpstr>
      <vt:lpstr>Tabla Impacto</vt:lpstr>
      <vt:lpstr>Tabla Valoración controles</vt:lpstr>
      <vt:lpstr>ANALISIS DE CAUSAS</vt:lpstr>
      <vt:lpstr>ESTRATEGIAS DOFA</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AUXPLANEACION03</cp:lastModifiedBy>
  <cp:lastPrinted>2020-05-13T01:12:22Z</cp:lastPrinted>
  <dcterms:created xsi:type="dcterms:W3CDTF">2020-03-24T23:12:47Z</dcterms:created>
  <dcterms:modified xsi:type="dcterms:W3CDTF">2025-07-16T16:51:22Z</dcterms:modified>
</cp:coreProperties>
</file>