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Gobernación 2025\MIGP 2025\MAPA RIESGOS INSTITUCIONALES\Privada\"/>
    </mc:Choice>
  </mc:AlternateContent>
  <bookViews>
    <workbookView xWindow="0" yWindow="0" windowWidth="28800" windowHeight="1174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7" r:id="rId11"/>
  </pivotCaches>
</workbook>
</file>

<file path=xl/calcChain.xml><?xml version="1.0" encoding="utf-8"?>
<calcChain xmlns="http://schemas.openxmlformats.org/spreadsheetml/2006/main">
  <c r="AR18" i="1" l="1"/>
  <c r="AM18" i="1"/>
  <c r="T18" i="1"/>
  <c r="Q18" i="1"/>
  <c r="AB18" i="1" s="1"/>
  <c r="AA18" i="1" s="1"/>
  <c r="M18" i="1"/>
  <c r="H18" i="1"/>
  <c r="I18" i="1" s="1"/>
  <c r="X18" i="1" l="1"/>
  <c r="Y18" i="1" l="1"/>
  <c r="AC18" i="1" s="1"/>
  <c r="Z18" i="1"/>
  <c r="Q19" i="1" l="1"/>
  <c r="H19" i="1"/>
  <c r="I19" i="1" s="1"/>
  <c r="T19" i="1"/>
  <c r="AM19" i="1"/>
  <c r="AR19" i="1"/>
  <c r="X19" i="1" l="1"/>
  <c r="Z19" i="1" s="1"/>
  <c r="M19" i="1"/>
  <c r="AB19" i="1" s="1"/>
  <c r="AA19" i="1" s="1"/>
  <c r="Y19" i="1" l="1"/>
  <c r="AC19" i="1" s="1"/>
  <c r="Q17" i="1"/>
  <c r="T17" i="1"/>
  <c r="H12" i="1"/>
  <c r="I12" i="1" s="1"/>
  <c r="Q12" i="1"/>
  <c r="T12" i="1"/>
  <c r="AM12" i="1"/>
  <c r="AR12" i="1"/>
  <c r="K17" i="1"/>
  <c r="K13" i="1"/>
  <c r="X12" i="1" l="1"/>
  <c r="Y12" i="1" s="1"/>
  <c r="T13" i="1"/>
  <c r="X13" i="1"/>
  <c r="Y13" i="1" s="1"/>
  <c r="AB13" i="1"/>
  <c r="AA13" i="1" s="1"/>
  <c r="K14" i="1"/>
  <c r="Z12" i="1" l="1"/>
  <c r="AC13" i="1"/>
  <c r="Z13" i="1"/>
  <c r="Q14" i="1"/>
  <c r="X14" i="1" s="1"/>
  <c r="T14" i="1"/>
  <c r="K15" i="1"/>
  <c r="Y14" i="1" l="1"/>
  <c r="Z14" i="1"/>
  <c r="AB14" i="1"/>
  <c r="AA14" i="1" s="1"/>
  <c r="Q15" i="1"/>
  <c r="AB15" i="1" s="1"/>
  <c r="AA15" i="1" s="1"/>
  <c r="T15" i="1"/>
  <c r="K16" i="1"/>
  <c r="X15" i="1" l="1"/>
  <c r="Y15" i="1" s="1"/>
  <c r="AC15" i="1" s="1"/>
  <c r="AC14" i="1"/>
  <c r="Q16" i="1"/>
  <c r="T16" i="1"/>
  <c r="Z15" i="1" l="1"/>
  <c r="X16" i="1"/>
  <c r="Y16" i="1" s="1"/>
  <c r="AB17" i="1"/>
  <c r="AA17" i="1" s="1"/>
  <c r="X17" i="1"/>
  <c r="AB16" i="1"/>
  <c r="AA16" i="1" s="1"/>
  <c r="Z16" i="1" l="1"/>
  <c r="Y17" i="1"/>
  <c r="AC17" i="1" s="1"/>
  <c r="Z17" i="1"/>
  <c r="AC16" i="1"/>
  <c r="T40" i="1" l="1"/>
  <c r="Q40" i="1"/>
  <c r="T39" i="1"/>
  <c r="Q39" i="1"/>
  <c r="T38" i="1"/>
  <c r="Q38" i="1"/>
  <c r="T37" i="1"/>
  <c r="Q37" i="1"/>
  <c r="T36" i="1"/>
  <c r="Q36" i="1"/>
  <c r="K38" i="1"/>
  <c r="K39" i="1"/>
  <c r="K40" i="1"/>
  <c r="K36" i="1"/>
  <c r="K37" i="1"/>
  <c r="AB37" i="1" l="1"/>
  <c r="AA37" i="1" s="1"/>
  <c r="AB40" i="1"/>
  <c r="AA40" i="1" s="1"/>
  <c r="AB39" i="1"/>
  <c r="AA39" i="1" s="1"/>
  <c r="AB38" i="1"/>
  <c r="AA38" i="1" s="1"/>
  <c r="X36" i="1"/>
  <c r="AB36" i="1"/>
  <c r="AA36" i="1" s="1"/>
  <c r="X38" i="1"/>
  <c r="X40" i="1"/>
  <c r="X37" i="1"/>
  <c r="X39" i="1"/>
  <c r="Z39" i="1" l="1"/>
  <c r="Y39" i="1"/>
  <c r="AC39" i="1" s="1"/>
  <c r="Y38" i="1"/>
  <c r="AC38" i="1" s="1"/>
  <c r="Z38" i="1"/>
  <c r="Y36" i="1"/>
  <c r="AC36" i="1" s="1"/>
  <c r="Z36" i="1"/>
  <c r="Z37" i="1"/>
  <c r="Y37" i="1"/>
  <c r="AC37" i="1" s="1"/>
  <c r="Y40" i="1"/>
  <c r="AC40" i="1" s="1"/>
  <c r="Z40" i="1"/>
  <c r="T58" i="1" l="1"/>
  <c r="Q58" i="1"/>
  <c r="T57" i="1"/>
  <c r="Q57" i="1"/>
  <c r="T56" i="1"/>
  <c r="Q56" i="1"/>
  <c r="T55" i="1"/>
  <c r="Q55" i="1"/>
  <c r="T54" i="1"/>
  <c r="Q54" i="1"/>
  <c r="T53" i="1"/>
  <c r="Q53" i="1"/>
  <c r="T52" i="1"/>
  <c r="Q52" i="1"/>
  <c r="T51" i="1"/>
  <c r="Q51" i="1"/>
  <c r="T50" i="1"/>
  <c r="Q50" i="1"/>
  <c r="T49" i="1"/>
  <c r="Q49" i="1"/>
  <c r="T48" i="1"/>
  <c r="Q48" i="1"/>
  <c r="T47" i="1"/>
  <c r="Q47" i="1"/>
  <c r="T46" i="1"/>
  <c r="Q46" i="1"/>
  <c r="K26" i="1"/>
  <c r="K45" i="1"/>
  <c r="K58" i="1"/>
  <c r="K41" i="1"/>
  <c r="K54" i="1"/>
  <c r="K48" i="1"/>
  <c r="K50" i="1"/>
  <c r="K53" i="1"/>
  <c r="K42" i="1"/>
  <c r="K51" i="1"/>
  <c r="K43" i="1"/>
  <c r="K28" i="1"/>
  <c r="K25" i="1"/>
  <c r="K44" i="1"/>
  <c r="K56" i="1"/>
  <c r="K27" i="1"/>
  <c r="K57" i="1"/>
  <c r="K49" i="1"/>
  <c r="K55" i="1"/>
  <c r="K47" i="1"/>
  <c r="K46" i="1"/>
  <c r="K52" i="1"/>
  <c r="AB55" i="1" l="1"/>
  <c r="AA55" i="1" s="1"/>
  <c r="AB46" i="1"/>
  <c r="AA46" i="1" s="1"/>
  <c r="AB48" i="1"/>
  <c r="AA48" i="1" s="1"/>
  <c r="AB51" i="1"/>
  <c r="AA51" i="1" s="1"/>
  <c r="AB53" i="1"/>
  <c r="AA53" i="1" s="1"/>
  <c r="AB56" i="1"/>
  <c r="AA56" i="1" s="1"/>
  <c r="AB58" i="1"/>
  <c r="AA58" i="1" s="1"/>
  <c r="X55" i="1"/>
  <c r="Y55" i="1" s="1"/>
  <c r="AB50" i="1"/>
  <c r="AA50" i="1" s="1"/>
  <c r="AB52" i="1"/>
  <c r="AA52" i="1" s="1"/>
  <c r="AB54" i="1"/>
  <c r="AA54" i="1" s="1"/>
  <c r="AB47" i="1"/>
  <c r="AA47" i="1" s="1"/>
  <c r="AB49" i="1"/>
  <c r="AA49" i="1" s="1"/>
  <c r="X57" i="1"/>
  <c r="AB57" i="1"/>
  <c r="AA57" i="1" s="1"/>
  <c r="X58" i="1"/>
  <c r="X56" i="1"/>
  <c r="X50" i="1"/>
  <c r="X51" i="1"/>
  <c r="X52" i="1"/>
  <c r="X53" i="1"/>
  <c r="X54" i="1"/>
  <c r="X46" i="1"/>
  <c r="X47" i="1"/>
  <c r="X48" i="1"/>
  <c r="X49" i="1"/>
  <c r="F221" i="13"/>
  <c r="F211" i="13"/>
  <c r="F212" i="13"/>
  <c r="F213" i="13"/>
  <c r="F214" i="13"/>
  <c r="F215" i="13"/>
  <c r="F216" i="13"/>
  <c r="F217" i="13"/>
  <c r="F218" i="13"/>
  <c r="F219" i="13"/>
  <c r="F220" i="13"/>
  <c r="F210" i="13"/>
  <c r="K31" i="1"/>
  <c r="K33" i="1"/>
  <c r="K35" i="1"/>
  <c r="K32" i="1"/>
  <c r="K34" i="1"/>
  <c r="K29" i="1"/>
  <c r="B221" i="13" a="1"/>
  <c r="AC55" i="1" l="1"/>
  <c r="Z55" i="1"/>
  <c r="Z56" i="1"/>
  <c r="Y56" i="1"/>
  <c r="Z57" i="1"/>
  <c r="Y57" i="1"/>
  <c r="Z58" i="1"/>
  <c r="Y58" i="1"/>
  <c r="Y50" i="1"/>
  <c r="Z50" i="1"/>
  <c r="Y53" i="1"/>
  <c r="Z53" i="1"/>
  <c r="Y51" i="1"/>
  <c r="Z51" i="1"/>
  <c r="Y54" i="1"/>
  <c r="Z54" i="1"/>
  <c r="Y52" i="1"/>
  <c r="Z52" i="1"/>
  <c r="Y47" i="1"/>
  <c r="Z47" i="1"/>
  <c r="Y46" i="1"/>
  <c r="Z46" i="1"/>
  <c r="Y49" i="1"/>
  <c r="Z49" i="1"/>
  <c r="Y48" i="1"/>
  <c r="Z48" i="1"/>
  <c r="B221" i="13"/>
  <c r="AC52" i="1" l="1"/>
  <c r="AC46" i="1"/>
  <c r="AC50" i="1"/>
  <c r="AC58" i="1"/>
  <c r="AC57" i="1"/>
  <c r="AC56" i="1"/>
  <c r="AC48" i="1"/>
  <c r="AC47" i="1"/>
  <c r="AC51" i="1"/>
  <c r="AC49" i="1"/>
  <c r="AC54" i="1"/>
  <c r="AC53" i="1"/>
  <c r="H210" i="13"/>
  <c r="T45" i="1" l="1"/>
  <c r="Q45" i="1"/>
  <c r="T44" i="1"/>
  <c r="Q44" i="1"/>
  <c r="T43" i="1"/>
  <c r="Q43" i="1"/>
  <c r="T42" i="1"/>
  <c r="Q42" i="1"/>
  <c r="T41" i="1"/>
  <c r="Q41" i="1"/>
  <c r="T35" i="1"/>
  <c r="Q35" i="1"/>
  <c r="T34" i="1"/>
  <c r="Q34" i="1"/>
  <c r="T33" i="1"/>
  <c r="Q33" i="1"/>
  <c r="T32" i="1"/>
  <c r="Q32" i="1"/>
  <c r="T31" i="1"/>
  <c r="Q31" i="1"/>
  <c r="H30" i="1"/>
  <c r="T29" i="1"/>
  <c r="Q29" i="1"/>
  <c r="T28" i="1"/>
  <c r="Q28" i="1"/>
  <c r="T27" i="1"/>
  <c r="Q27" i="1"/>
  <c r="T26" i="1"/>
  <c r="Q26" i="1"/>
  <c r="T25" i="1"/>
  <c r="Q25" i="1"/>
  <c r="T24" i="1"/>
  <c r="Q24" i="1"/>
  <c r="T23" i="1"/>
  <c r="Q23" i="1"/>
  <c r="T22" i="1"/>
  <c r="Q22" i="1"/>
  <c r="T21" i="1"/>
  <c r="Q21" i="1"/>
  <c r="T20" i="1"/>
  <c r="Q20" i="1"/>
  <c r="I30" i="1" l="1"/>
  <c r="X41" i="1" l="1"/>
  <c r="Z41" i="1" s="1"/>
  <c r="X42" i="1" s="1"/>
  <c r="X25" i="1"/>
  <c r="Z25" i="1" s="1"/>
  <c r="X26" i="1" s="1"/>
  <c r="Y26" i="1" s="1"/>
  <c r="X20" i="1"/>
  <c r="Y20" i="1" s="1"/>
  <c r="Y41" i="1" l="1"/>
  <c r="Z20" i="1"/>
  <c r="X21" i="1" s="1"/>
  <c r="Y21" i="1" s="1"/>
  <c r="Y25" i="1"/>
  <c r="Z42" i="1"/>
  <c r="X43" i="1" s="1"/>
  <c r="Y42" i="1"/>
  <c r="X31" i="1"/>
  <c r="Z26" i="1"/>
  <c r="Y43" i="1" l="1"/>
  <c r="Z43" i="1"/>
  <c r="X44" i="1" s="1"/>
  <c r="Z21" i="1"/>
  <c r="X22" i="1" s="1"/>
  <c r="Z22" i="1" s="1"/>
  <c r="Y31" i="1"/>
  <c r="Z31" i="1"/>
  <c r="X32" i="1" s="1"/>
  <c r="Y32" i="1" s="1"/>
  <c r="X28" i="1"/>
  <c r="Y28" i="1" s="1"/>
  <c r="X27" i="1"/>
  <c r="Z32" i="1" l="1"/>
  <c r="X33" i="1" s="1"/>
  <c r="Z33" i="1" s="1"/>
  <c r="X34" i="1" s="1"/>
  <c r="Y44" i="1"/>
  <c r="Z44" i="1"/>
  <c r="X45" i="1" s="1"/>
  <c r="Y22" i="1"/>
  <c r="X23" i="1"/>
  <c r="Y27" i="1"/>
  <c r="Z27" i="1"/>
  <c r="Z28" i="1"/>
  <c r="X29" i="1" s="1"/>
  <c r="Y33" i="1" l="1"/>
  <c r="Y45" i="1"/>
  <c r="Z45" i="1"/>
  <c r="Z34" i="1"/>
  <c r="X35" i="1" s="1"/>
  <c r="Y34" i="1"/>
  <c r="Y23" i="1"/>
  <c r="Z23" i="1"/>
  <c r="X24" i="1" s="1"/>
  <c r="Y24" i="1" s="1"/>
  <c r="Y29" i="1"/>
  <c r="Z29" i="1"/>
  <c r="Y35" i="1" l="1"/>
  <c r="Z35" i="1"/>
  <c r="Z24" i="1"/>
  <c r="AL6" i="18" l="1"/>
  <c r="Z6" i="18"/>
  <c r="N6" i="18"/>
  <c r="AF6" i="18"/>
  <c r="T6" i="18"/>
  <c r="AB25" i="1" l="1"/>
  <c r="AB41" i="1"/>
  <c r="AB20" i="1"/>
  <c r="AB31" i="1"/>
  <c r="AA20" i="1" l="1"/>
  <c r="AB21" i="1"/>
  <c r="AB32" i="1"/>
  <c r="AA31" i="1"/>
  <c r="AA41" i="1"/>
  <c r="AB42" i="1"/>
  <c r="AA25" i="1"/>
  <c r="AB26" i="1"/>
  <c r="AA26" i="1" l="1"/>
  <c r="AB27" i="1"/>
  <c r="AA42" i="1"/>
  <c r="AB43" i="1"/>
  <c r="AC31" i="1"/>
  <c r="AB22" i="1"/>
  <c r="AA21" i="1"/>
  <c r="AC25" i="1"/>
  <c r="AC41" i="1"/>
  <c r="AA32" i="1"/>
  <c r="AB33" i="1"/>
  <c r="AC20" i="1"/>
  <c r="AC32" i="1" l="1"/>
  <c r="AA43" i="1"/>
  <c r="AB44" i="1"/>
  <c r="AB23" i="1"/>
  <c r="AA23" i="1" s="1"/>
  <c r="AA22" i="1"/>
  <c r="AB24" i="1"/>
  <c r="AA24" i="1" s="1"/>
  <c r="AC42" i="1"/>
  <c r="AC21" i="1"/>
  <c r="AA27" i="1"/>
  <c r="AB28" i="1"/>
  <c r="AA28" i="1" s="1"/>
  <c r="AB29" i="1"/>
  <c r="AA29" i="1" s="1"/>
  <c r="AA33" i="1"/>
  <c r="AB34" i="1"/>
  <c r="AC26" i="1"/>
  <c r="AA34" i="1" l="1"/>
  <c r="AB35" i="1"/>
  <c r="AA35" i="1" s="1"/>
  <c r="AC29" i="1"/>
  <c r="AC22" i="1"/>
  <c r="AC33" i="1"/>
  <c r="AC28" i="1"/>
  <c r="AC23" i="1"/>
  <c r="AC27" i="1"/>
  <c r="AA44" i="1"/>
  <c r="AB45" i="1"/>
  <c r="AA45" i="1" s="1"/>
  <c r="AC24" i="1"/>
  <c r="AC43" i="1"/>
  <c r="AC45" i="1" l="1"/>
  <c r="AC44" i="1"/>
  <c r="AC35" i="1"/>
  <c r="AC34" i="1"/>
  <c r="B223" i="13"/>
  <c r="B222" i="13"/>
  <c r="K12" i="1" l="1"/>
  <c r="L12" i="1" s="1"/>
  <c r="AJ6" i="18" s="1"/>
  <c r="K30" i="1"/>
  <c r="L30" i="1" s="1"/>
  <c r="X6" i="18" l="1"/>
  <c r="AD6" i="18"/>
  <c r="L6" i="18"/>
  <c r="R6" i="18"/>
  <c r="M30" i="1"/>
  <c r="N30" i="1"/>
  <c r="N12" i="1"/>
  <c r="M12" i="1"/>
  <c r="AB12" i="1" s="1"/>
  <c r="AA12" i="1" s="1"/>
  <c r="AC12" i="1" s="1"/>
  <c r="J6" i="18"/>
  <c r="AH6" i="18"/>
  <c r="AB6" i="18"/>
  <c r="V6" i="18"/>
  <c r="P6"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<sst xmlns="http://schemas.openxmlformats.org/spreadsheetml/2006/main" count="400" uniqueCount="263">
  <si>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</si>
  <si>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</si>
  <si>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</si>
  <si>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</si>
  <si>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</si>
  <si>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</si>
  <si>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</si>
  <si>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</si>
  <si>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</si>
  <si>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</si>
  <si>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</si>
  <si>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</si>
  <si>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</si>
  <si>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</si>
  <si>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</si>
  <si>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</si>
  <si>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</si>
  <si>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</si>
  <si>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</si>
  <si>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</si>
  <si>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</si>
  <si>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</si>
  <si>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</si>
  <si>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</si>
  <si>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</si>
  <si>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</si>
  <si>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</si>
  <si>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</si>
  <si>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</si>
  <si>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</si>
  <si>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</si>
  <si>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</si>
  <si>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</si>
  <si>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</si>
  <si>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</si>
  <si>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</si>
  <si>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</si>
  <si>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</si>
  <si>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</si>
  <si>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</si>
  <si>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</si>
  <si>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</si>
  <si>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</si>
  <si>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</si>
  <si>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</si>
  <si>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</si>
  <si>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</si>
  <si>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</si>
  <si>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</si>
  <si>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</si>
  <si>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</si>
  <si>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</si>
  <si>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</si>
  <si>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</si>
  <si>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</si>
  <si>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</si>
  <si>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</si>
  <si>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</si>
  <si>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</si>
  <si>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</si>
  <si>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</si>
  <si>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</si>
  <si>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</si>
  <si>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</si>
  <si>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</si>
  <si>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</si>
  <si>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</si>
  <si>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</si>
  <si>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</si>
  <si>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</si>
  <si>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</si>
  <si>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</si>
  <si>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</si>
  <si>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</si>
  <si>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</si>
  <si>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</si>
  <si>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</si>
  <si>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</si>
  <si>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</si>
  <si>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</si>
  <si>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</si>
  <si>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</si>
  <si>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</si>
  <si>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</si>
  <si>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</si>
  <si>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</si>
  <si>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</si>
  <si>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</si>
  <si>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</si>
  <si>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</si>
  <si>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</si>
  <si>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</si>
  <si>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</si>
  <si>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</si>
  <si>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</si>
  <si>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</si>
  <si>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</si>
  <si>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</si>
  <si>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</si>
  <si>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</si>
  <si>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</si>
  <si>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</si>
  <si>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</si>
  <si>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</si>
  <si>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</si>
  <si>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</si>
  <si>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</si>
  <si>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</si>
  <si>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</si>
  <si>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</si>
  <si>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</si>
  <si>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</si>
  <si>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</si>
  <si>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</si>
  <si>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</si>
  <si>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</si>
  <si>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</si>
  <si>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</si>
  <si>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</si>
  <si>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</si>
  <si>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</si>
  <si>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</si>
  <si>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</si>
  <si>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</si>
  <si>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</si>
  <si>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</si>
  <si>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</si>
  <si>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</si>
  <si>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</si>
  <si>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</si>
  <si>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</si>
  <si>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</si>
  <si>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</si>
  <si>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</si>
  <si>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</si>
  <si>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</si>
  <si>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</si>
  <si>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</si>
  <si>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</si>
  <si>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</si>
  <si>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</si>
  <si>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</si>
  <si>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</si>
  <si>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</si>
  <si>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</si>
  <si>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</si>
  <si>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</si>
  <si>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</si>
  <si>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</si>
  <si>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</si>
  <si>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</si>
  <si>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</si>
  <si>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</si>
  <si>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</si>
  <si>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</si>
  <si>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</si>
  <si>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</si>
  <si>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</si>
  <si>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</si>
  <si>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</si>
  <si>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</si>
  <si>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</si>
  <si>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</si>
  <si>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</si>
  <si>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</si>
  <si>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</si>
  <si>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</si>
  <si>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</si>
  <si>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</si>
  <si>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</si>
  <si>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</si>
  <si>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</si>
  <si>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</si>
  <si>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</si>
  <si>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</si>
  <si>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</si>
  <si>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</si>
  <si>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</si>
  <si>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</si>
  <si>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</si>
  <si>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</si>
  <si>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</si>
  <si>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</si>
  <si>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</si>
  <si>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</si>
  <si>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</si>
  <si>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</si>
  <si>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</si>
  <si>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</si>
  <si>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</si>
  <si>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</si>
  <si>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</si>
  <si>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</si>
  <si>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</si>
  <si>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</si>
  <si>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</si>
  <si>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</si>
  <si>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</si>
  <si>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</si>
  <si>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</si>
  <si>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</si>
  <si>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</si>
  <si>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</si>
  <si>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</si>
  <si>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</si>
  <si>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</si>
  <si>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</si>
  <si>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</si>
  <si>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</si>
  <si>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</si>
  <si>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</si>
  <si>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</si>
  <si>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Elaboró:</t>
  </si>
  <si>
    <t>Mapa de Riesgos de Gestión</t>
  </si>
  <si>
    <t>MATRIZ</t>
  </si>
  <si>
    <t>Código</t>
  </si>
  <si>
    <t>Versión</t>
  </si>
  <si>
    <t>Fecha</t>
  </si>
  <si>
    <t>Página</t>
  </si>
  <si>
    <t>1 de 1</t>
  </si>
  <si>
    <t>Contratista</t>
  </si>
  <si>
    <t>Monitoreo del Riesgo e Indicadores</t>
  </si>
  <si>
    <t>Semeste I</t>
  </si>
  <si>
    <t>Semestre II</t>
  </si>
  <si>
    <t>Numerador</t>
  </si>
  <si>
    <t>Denominador</t>
  </si>
  <si>
    <t>Resultado</t>
  </si>
  <si>
    <t>Descripción del Logro</t>
  </si>
  <si>
    <t>Evidencias</t>
  </si>
  <si>
    <t>Semestral</t>
  </si>
  <si>
    <t>Director de Comunicaciones</t>
  </si>
  <si>
    <r>
      <rPr>
        <b/>
        <sz val="11"/>
        <color theme="9" tint="-0.249977111117893"/>
        <rFont val="Arial Narrow"/>
        <family val="2"/>
      </rPr>
      <t>*Nota:</t>
    </r>
    <r>
      <rPr>
        <sz val="11"/>
        <color theme="1"/>
        <rFont val="Arial Narrow"/>
        <family val="2"/>
      </rPr>
      <t xml:space="preserve"> 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</si>
  <si>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R2</t>
  </si>
  <si>
    <t>R1</t>
  </si>
  <si>
    <t xml:space="preserve">Desconocimiento normativo en la expedición de actos administrativos de interés general y/o particular, por parte del personal a cargo de su elaboración y revisión  </t>
  </si>
  <si>
    <t xml:space="preserve">Desactualización jurídica y desconocimiento de las responsabilidades y competencias de la administración departamental </t>
  </si>
  <si>
    <t xml:space="preserve">Posibilidad de afectación económico y reputacional debido al desconocimiento normativo en la expedición de actos administrativos de interés general y/o particular, por parte del personal a cargo de su elaboración y revisión, por la  desactualización jurídica y desconocimiento de las responsabilidades y competencias de la administración departamental </t>
  </si>
  <si>
    <t>Secretaria Privada</t>
  </si>
  <si>
    <t xml:space="preserve">GESTIÓN GERENCIAL </t>
  </si>
  <si>
    <t>Dirigir, ejecutar y controlar la planificación y promoción del desarrollo del departamento, en coordinación, concurrencia, complementariedad, subsidiariedad de la acción departamental, de intermediación entre la nación y los municipios y de prestación de los servicios que determinen la Constitución y las leyes, a través de los diferentes organismos y entidades departamentales.</t>
  </si>
  <si>
    <t xml:space="preserve">Aplica para todas las Secretarías de la administración departamental del Quindío </t>
  </si>
  <si>
    <t xml:space="preserve">Sebastian Plaza Sanchez </t>
  </si>
  <si>
    <t xml:space="preserve">Amanda Tangarife Correa </t>
  </si>
  <si>
    <t xml:space="preserve">Secretaria Privada </t>
  </si>
  <si>
    <t>Comunicación incorrecta de las acciones que desarrolla el Gobieno del  Quindío; debido a la desinformación de los  medios de comunicación y ciudadania.</t>
  </si>
  <si>
    <t>Posibilidad de afectación reputacional por el  deterioro de la credibilidad del gobierno del quindío   frente a medios de comunicación y  la ciudadanía, derivado de la comunicación incorrecta de las acciones que desarrolla el Gobieno del  Quindío; por la desinformación de los  medios de comunicación y ciudadania.</t>
  </si>
  <si>
    <r>
      <rPr>
        <b/>
        <sz val="11"/>
        <color theme="1"/>
        <rFont val="Arial Narrow"/>
        <family val="2"/>
      </rPr>
      <t xml:space="preserve">El Director </t>
    </r>
    <r>
      <rPr>
        <sz val="11"/>
        <color theme="1"/>
        <rFont val="Arial Narrow"/>
        <family val="2"/>
      </rPr>
      <t xml:space="preserve">de Comunicaciones de la Gobernación del Quindío, junto con su equipo, </t>
    </r>
    <r>
      <rPr>
        <b/>
        <sz val="11"/>
        <color theme="1"/>
        <rFont val="Arial Narrow"/>
        <family val="2"/>
      </rPr>
      <t xml:space="preserve">realizará   informes periodicos sobre el monitoreo de la información generada por la institución frente a lo publicado por los medios de comunicación,  </t>
    </r>
    <r>
      <rPr>
        <sz val="11"/>
        <color theme="1"/>
        <rFont val="Arial Narrow"/>
        <family val="2"/>
      </rPr>
      <t xml:space="preserve">esto incluye identificar posibles distorsiones de la información transmitida por los  medios y la ciudania; permitiendo así,  solicitar réplicas o aclaraciones según sea necesario. Los informes de seguimiento serán elaborados por colaboradores asignados a monitorear diariamente diversos medios que difunden la información de la Administración Departamental. </t>
    </r>
  </si>
  <si>
    <t xml:space="preserve"> Boletines de prensa (Institucionales)
Ruedas de prensa 
Comunicados oficiales 
Noticias de editoriales impresas, televisivas y radiales 
</t>
  </si>
  <si>
    <t xml:space="preserve">Revisión de actos administrativos 
Capacitación sobre actualización normativa </t>
  </si>
  <si>
    <t>1)Número de actos adminitrativos proyectados   / número de actos administrativos firmados *100
2) Número de capacitaciones realizadas / Número de capacitaciones programadas *100</t>
  </si>
  <si>
    <t xml:space="preserve">El Secretario Pivado, con el equipo jurídico revisará de manera integral y permanente cada acto administrativo proyectado para su aprobación final y posterior firma del señor gobernador, los cuales deberán estar actualizados a la normatividad vigente; para lo cual se realizarán de manera periódica en conjunto con la Secretaria Jurídica y de Contratación, capacitaciones en la materia.
</t>
  </si>
  <si>
    <t xml:space="preserve">Incumplimiento de la aplicación de la ley de transparencia y acceso a la información pública </t>
  </si>
  <si>
    <t xml:space="preserve">Desconocimiento por parte de los Funcionarios Públicos en los diferentes niveles de la adminitracion departamental. </t>
  </si>
  <si>
    <t xml:space="preserve">Posibilidad de afectación reputacional por el incumplimiento de la aplicación de la ley de transparencia y acceso a la información pública, debido al Desconocimiento por parte de los Funcionarios Públicos en los diferentes niveles de la adminitracion departamental. </t>
  </si>
  <si>
    <r>
      <t>El Director Administrativo de Gestión Estrategica</t>
    </r>
    <r>
      <rPr>
        <sz val="11"/>
        <color theme="1"/>
        <rFont val="Arial Narrow"/>
        <family val="2"/>
      </rPr>
      <t xml:space="preserve"> de la Secretaría Privada, </t>
    </r>
    <r>
      <rPr>
        <b/>
        <sz val="11"/>
        <color theme="1"/>
        <rFont val="Arial Narrow"/>
        <family val="2"/>
      </rPr>
      <t>realizará segumiento trimestral a la información públicada en la pagina web  de la Gobernación del Quindio en articulacion con la Secretaria TIC</t>
    </r>
    <r>
      <rPr>
        <sz val="11"/>
        <color theme="1"/>
        <rFont val="Arial Narrow"/>
        <family val="2"/>
      </rPr>
      <t>, ejerciendo la secretaria tecnica, la Secretaría de Planeacion.</t>
    </r>
  </si>
  <si>
    <t xml:space="preserve">N° realizar informes de monitoreo  / N° de boletines de prensa, ruedas de prensa, comunicados oficiales, noticias de editoriales impresas, televisivs y radiales emitidos *100%
</t>
  </si>
  <si>
    <t xml:space="preserve">Segumiento al programa de transparencia y ética pública </t>
  </si>
  <si>
    <t xml:space="preserve">Director Administrativo de Gestión Estratégica </t>
  </si>
  <si>
    <t>R3</t>
  </si>
  <si>
    <t>N° realizar seguimiento a el programa de transparencia y ética pública  / 3 seguimientos programados</t>
  </si>
  <si>
    <t>Deterioro de la credibilidad del gobierno del quindío   frente a medios de comunicación y  la ciudadanía.</t>
  </si>
  <si>
    <t>Revisó y Aprobó:</t>
  </si>
  <si>
    <t>MR-GER-01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</si>
</sst>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4"/>
      <color theme="1"/>
      <name val="Arial"/>
      <family val="2"/>
    </font>
    <font>
      <b/>
      <sz val="12"/>
      <color theme="1"/>
      <name val="Arial"/>
      <family val="2"/>
    </font>
    <font>
      <sz val="10"/>
      <color theme="1"/>
      <name val="Arial"/>
      <family val="2"/>
    </font>
    <font>
      <b/>
      <sz val="10"/>
      <color theme="1"/>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4659260841701"/>
      </left>
      <right style="thin">
        <color indexed="64"/>
      </right>
      <top style="dashed">
        <color theme="9" tint="-0.24994659260841701"/>
      </top>
      <bottom style="dashed">
        <color theme="9" tint="-0.24994659260841701"/>
      </bottom>
      <diagonal/>
    </border>
    <border>
      <left style="thin">
        <color indexed="64"/>
      </left>
      <right/>
      <top/>
      <bottom/>
      <diagonal/>
    </border>
    <border>
      <left/>
      <right style="thin">
        <color indexed="64"/>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8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6" xfId="2" applyFont="1" applyFill="1" applyBorder="1"/>
    <xf numFmtId="0" fontId="50" fillId="3" borderId="47" xfId="2" applyFont="1" applyFill="1" applyBorder="1"/>
    <xf numFmtId="0" fontId="50" fillId="3" borderId="48"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9" fillId="3" borderId="28" xfId="0" applyFont="1" applyFill="1" applyBorder="1" applyAlignment="1">
      <alignment horizontal="justify" vertical="center" wrapText="1" readingOrder="1"/>
    </xf>
    <xf numFmtId="9" fontId="38" fillId="3" borderId="33" xfId="0" applyNumberFormat="1" applyFont="1" applyFill="1" applyBorder="1" applyAlignment="1">
      <alignment horizontal="center" vertical="center" wrapText="1" readingOrder="1"/>
    </xf>
    <xf numFmtId="0" fontId="39" fillId="3" borderId="33"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9" fillId="3" borderId="35" xfId="0" applyFont="1" applyFill="1" applyBorder="1" applyAlignment="1">
      <alignment horizontal="justify" vertical="center" wrapText="1" readingOrder="1"/>
    </xf>
    <xf numFmtId="0" fontId="39" fillId="3" borderId="36" xfId="0" applyFont="1" applyFill="1" applyBorder="1" applyAlignment="1">
      <alignment horizontal="center" vertical="center" wrapText="1" readingOrder="1"/>
    </xf>
    <xf numFmtId="0" fontId="47" fillId="3" borderId="0" xfId="0" applyFont="1" applyFill="1"/>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164" fontId="1" fillId="0" borderId="2" xfId="1" applyNumberFormat="1" applyFont="1" applyFill="1" applyBorder="1" applyAlignment="1">
      <alignment horizontal="center" vertical="center"/>
    </xf>
    <xf numFmtId="0" fontId="61" fillId="0" borderId="28" xfId="0" applyFont="1" applyBorder="1" applyAlignment="1">
      <alignment vertical="center"/>
    </xf>
    <xf numFmtId="0" fontId="62" fillId="0" borderId="28" xfId="0" applyFont="1" applyBorder="1" applyAlignment="1">
      <alignment horizontal="center" vertical="center"/>
    </xf>
    <xf numFmtId="0" fontId="61" fillId="0" borderId="28" xfId="0" applyFont="1" applyBorder="1" applyAlignment="1">
      <alignment horizontal="center" vertical="center"/>
    </xf>
    <xf numFmtId="0" fontId="1" fillId="0" borderId="0" xfId="0" applyFont="1" applyAlignment="1">
      <alignment horizontal="left" vertical="center"/>
    </xf>
    <xf numFmtId="15" fontId="61" fillId="0" borderId="28" xfId="0" applyNumberFormat="1" applyFont="1" applyBorder="1" applyAlignment="1">
      <alignment horizontal="center" vertical="center"/>
    </xf>
    <xf numFmtId="0" fontId="4" fillId="14" borderId="2" xfId="0" applyFont="1" applyFill="1" applyBorder="1" applyAlignment="1">
      <alignment horizontal="center" vertical="center" wrapText="1"/>
    </xf>
    <xf numFmtId="10" fontId="4" fillId="14" borderId="2" xfId="1" applyNumberFormat="1" applyFont="1" applyFill="1" applyBorder="1" applyAlignment="1">
      <alignment horizontal="center" vertical="center" wrapText="1"/>
    </xf>
    <xf numFmtId="10" fontId="1" fillId="0" borderId="0" xfId="1" applyNumberFormat="1" applyFont="1"/>
    <xf numFmtId="10" fontId="1" fillId="3" borderId="0" xfId="1" applyNumberFormat="1" applyFont="1" applyFill="1"/>
    <xf numFmtId="0" fontId="1" fillId="5" borderId="2" xfId="0" applyFont="1" applyFill="1" applyBorder="1" applyAlignment="1" applyProtection="1">
      <alignment horizontal="center" vertical="center" wrapText="1"/>
      <protection locked="0"/>
    </xf>
    <xf numFmtId="14" fontId="1" fillId="5" borderId="2"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3" borderId="2" xfId="0" applyFont="1" applyFill="1" applyBorder="1" applyAlignment="1">
      <alignment horizontal="center" vertical="center"/>
    </xf>
    <xf numFmtId="0" fontId="1" fillId="3" borderId="2"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textRotation="90"/>
      <protection locked="0"/>
    </xf>
    <xf numFmtId="9" fontId="1" fillId="3" borderId="2" xfId="0" applyNumberFormat="1" applyFont="1" applyFill="1" applyBorder="1" applyAlignment="1" applyProtection="1">
      <alignment horizontal="center" vertical="center"/>
      <protection hidden="1"/>
    </xf>
    <xf numFmtId="164" fontId="1" fillId="3" borderId="2" xfId="1" applyNumberFormat="1" applyFont="1" applyFill="1" applyBorder="1" applyAlignment="1">
      <alignment horizontal="center" vertical="center"/>
    </xf>
    <xf numFmtId="0" fontId="4" fillId="3" borderId="2" xfId="0" applyFont="1" applyFill="1" applyBorder="1" applyAlignment="1" applyProtection="1">
      <alignment horizontal="center" vertical="center" textRotation="90" wrapText="1"/>
      <protection hidden="1"/>
    </xf>
    <xf numFmtId="9" fontId="1" fillId="3" borderId="4" xfId="0" applyNumberFormat="1"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textRotation="90"/>
      <protection hidden="1"/>
    </xf>
    <xf numFmtId="0" fontId="1" fillId="3" borderId="4" xfId="0" applyFont="1" applyFill="1" applyBorder="1" applyAlignment="1" applyProtection="1">
      <alignment horizontal="center" vertical="center" textRotation="90"/>
      <protection locked="0"/>
    </xf>
    <xf numFmtId="0" fontId="6" fillId="5" borderId="2" xfId="0" applyFont="1" applyFill="1" applyBorder="1" applyAlignment="1" applyProtection="1">
      <alignment horizontal="justify" vertical="center" wrapText="1"/>
      <protection locked="0"/>
    </xf>
    <xf numFmtId="0" fontId="1" fillId="5" borderId="2" xfId="0" applyFont="1" applyFill="1" applyBorder="1" applyAlignment="1" applyProtection="1">
      <alignment horizontal="justify" vertical="center"/>
      <protection locked="0"/>
    </xf>
    <xf numFmtId="0" fontId="1"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justify" vertical="center"/>
      <protection locked="0"/>
    </xf>
    <xf numFmtId="0" fontId="1" fillId="0" borderId="2" xfId="0" applyFont="1" applyFill="1" applyBorder="1" applyAlignment="1" applyProtection="1">
      <alignment horizontal="justify" vertical="center"/>
      <protection locked="0"/>
    </xf>
    <xf numFmtId="0" fontId="6"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wrapText="1"/>
      <protection locked="0"/>
    </xf>
    <xf numFmtId="0" fontId="1" fillId="0" borderId="2" xfId="0" quotePrefix="1" applyFont="1" applyFill="1" applyBorder="1" applyAlignment="1" applyProtection="1">
      <alignment horizontal="center" vertical="center" wrapText="1"/>
      <protection locked="0"/>
    </xf>
    <xf numFmtId="14" fontId="1" fillId="0" borderId="2" xfId="0" applyNumberFormat="1" applyFont="1" applyFill="1" applyBorder="1" applyAlignment="1" applyProtection="1">
      <alignment horizontal="center" vertical="center"/>
      <protection locked="0"/>
    </xf>
    <xf numFmtId="9" fontId="1" fillId="0" borderId="8" xfId="0" applyNumberFormat="1" applyFont="1" applyFill="1" applyBorder="1" applyAlignment="1" applyProtection="1">
      <alignment horizontal="center" vertical="center" wrapText="1"/>
      <protection hidden="1"/>
    </xf>
    <xf numFmtId="9" fontId="1" fillId="0" borderId="4" xfId="0" applyNumberFormat="1" applyFont="1" applyFill="1" applyBorder="1" applyAlignment="1" applyProtection="1">
      <alignment horizontal="center" vertical="center" wrapText="1"/>
      <protection hidden="1"/>
    </xf>
    <xf numFmtId="9" fontId="1" fillId="0" borderId="5" xfId="0" applyNumberFormat="1" applyFont="1" applyFill="1" applyBorder="1" applyAlignment="1" applyProtection="1">
      <alignment horizontal="center" vertical="center" wrapText="1"/>
      <protection hidden="1"/>
    </xf>
    <xf numFmtId="14" fontId="1" fillId="3" borderId="2"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10" fontId="1" fillId="3" borderId="2" xfId="1"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textRotation="90"/>
      <protection locked="0"/>
    </xf>
    <xf numFmtId="9" fontId="1" fillId="0" borderId="2" xfId="0" applyNumberFormat="1"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protection hidden="1"/>
    </xf>
    <xf numFmtId="0" fontId="1" fillId="0" borderId="4" xfId="0" applyFont="1" applyFill="1" applyBorder="1" applyAlignment="1" applyProtection="1">
      <alignment horizontal="center" vertical="center" textRotation="90"/>
      <protection locked="0"/>
    </xf>
    <xf numFmtId="10" fontId="1" fillId="0" borderId="2" xfId="1" applyNumberFormat="1" applyFont="1" applyFill="1" applyBorder="1" applyAlignment="1" applyProtection="1">
      <alignment horizontal="center" vertical="center"/>
      <protection locked="0"/>
    </xf>
    <xf numFmtId="0" fontId="1" fillId="0" borderId="70" xfId="0" applyFont="1" applyFill="1" applyBorder="1" applyAlignment="1" applyProtection="1">
      <alignment horizontal="center" vertical="center"/>
      <protection locked="0"/>
    </xf>
    <xf numFmtId="9" fontId="1" fillId="0" borderId="8" xfId="0" applyNumberFormat="1" applyFont="1" applyBorder="1" applyAlignment="1" applyProtection="1">
      <alignment horizontal="center" vertical="center" wrapText="1"/>
      <protection hidden="1"/>
    </xf>
    <xf numFmtId="0" fontId="1" fillId="0" borderId="8"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hidden="1"/>
    </xf>
    <xf numFmtId="0" fontId="1" fillId="0" borderId="8" xfId="0" applyFont="1" applyFill="1" applyBorder="1" applyAlignment="1">
      <alignment horizontal="center" vertical="center"/>
    </xf>
    <xf numFmtId="0" fontId="4" fillId="3" borderId="2" xfId="0" applyFont="1" applyFill="1" applyBorder="1" applyAlignment="1" applyProtection="1">
      <alignment horizontal="justify" vertical="center" wrapText="1"/>
      <protection locked="0"/>
    </xf>
    <xf numFmtId="0" fontId="4" fillId="8" borderId="8" xfId="0" applyFont="1" applyFill="1" applyBorder="1" applyAlignment="1" applyProtection="1">
      <alignment horizontal="center" vertical="center" wrapText="1"/>
      <protection hidden="1"/>
    </xf>
    <xf numFmtId="0" fontId="4" fillId="16" borderId="8" xfId="0" applyFont="1" applyFill="1" applyBorder="1" applyAlignment="1" applyProtection="1">
      <alignment horizontal="center" vertical="center"/>
      <protection hidden="1"/>
    </xf>
    <xf numFmtId="0" fontId="1" fillId="0" borderId="8"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6"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53" xfId="3" applyFont="1" applyFill="1" applyBorder="1" applyAlignment="1">
      <alignment horizontal="left" vertical="top" wrapText="1" readingOrder="1"/>
    </xf>
    <xf numFmtId="0" fontId="55" fillId="3" borderId="54" xfId="3" applyFont="1" applyFill="1" applyBorder="1" applyAlignment="1">
      <alignment horizontal="left" vertical="top" wrapText="1" readingOrder="1"/>
    </xf>
    <xf numFmtId="0" fontId="56" fillId="3" borderId="55" xfId="2" applyFont="1" applyFill="1" applyBorder="1" applyAlignment="1">
      <alignment horizontal="justify" vertical="center" wrapText="1"/>
    </xf>
    <xf numFmtId="0" fontId="56" fillId="3" borderId="56" xfId="2" applyFont="1" applyFill="1" applyBorder="1" applyAlignment="1">
      <alignment horizontal="justify" vertical="center" wrapText="1"/>
    </xf>
    <xf numFmtId="0" fontId="55" fillId="3" borderId="57" xfId="0" applyFont="1" applyFill="1" applyBorder="1" applyAlignment="1">
      <alignment horizontal="left" vertical="center" wrapText="1"/>
    </xf>
    <xf numFmtId="0" fontId="55" fillId="3" borderId="58"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8"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6" fillId="3" borderId="61" xfId="0" applyFont="1" applyFill="1" applyBorder="1" applyAlignment="1">
      <alignment horizontal="justify" vertical="center" wrapText="1"/>
    </xf>
    <xf numFmtId="0" fontId="56" fillId="3" borderId="62" xfId="0" applyFont="1" applyFill="1" applyBorder="1" applyAlignment="1">
      <alignment horizontal="justify" vertical="center" wrapText="1"/>
    </xf>
    <xf numFmtId="0" fontId="51" fillId="14" borderId="43" xfId="2" applyFont="1" applyFill="1" applyBorder="1" applyAlignment="1">
      <alignment horizontal="center"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3"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2"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49" xfId="3" applyFont="1" applyFill="1" applyBorder="1" applyAlignment="1">
      <alignment horizontal="center" vertical="center" wrapText="1"/>
    </xf>
    <xf numFmtId="0" fontId="55" fillId="14" borderId="50" xfId="3" applyFont="1" applyFill="1" applyBorder="1" applyAlignment="1">
      <alignment horizontal="center" vertical="center" wrapText="1"/>
    </xf>
    <xf numFmtId="0" fontId="55" fillId="14" borderId="51" xfId="2" applyFont="1" applyFill="1" applyBorder="1" applyAlignment="1">
      <alignment horizontal="center" vertical="center"/>
    </xf>
    <xf numFmtId="0" fontId="55"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60" fillId="0" borderId="71" xfId="0" applyFont="1" applyBorder="1" applyAlignment="1">
      <alignment horizontal="center" vertical="center"/>
    </xf>
    <xf numFmtId="0" fontId="60" fillId="0" borderId="0" xfId="0" applyFont="1" applyBorder="1" applyAlignment="1">
      <alignment horizontal="center" vertical="center"/>
    </xf>
    <xf numFmtId="0" fontId="60" fillId="0" borderId="72" xfId="0" applyFont="1" applyBorder="1" applyAlignment="1">
      <alignment horizontal="center" vertical="center"/>
    </xf>
    <xf numFmtId="0" fontId="59" fillId="0" borderId="71" xfId="0" applyFont="1" applyBorder="1" applyAlignment="1">
      <alignment horizontal="center" vertical="center"/>
    </xf>
    <xf numFmtId="0" fontId="59" fillId="0" borderId="0" xfId="0" applyFont="1" applyBorder="1" applyAlignment="1">
      <alignment horizontal="center" vertical="center"/>
    </xf>
    <xf numFmtId="0" fontId="59" fillId="0" borderId="72" xfId="0" applyFont="1" applyBorder="1" applyAlignment="1">
      <alignment horizontal="center" vertical="center"/>
    </xf>
    <xf numFmtId="0" fontId="1" fillId="0" borderId="0" xfId="0" applyFont="1" applyAlignment="1">
      <alignment horizontal="center" vertical="top" wrapText="1"/>
    </xf>
    <xf numFmtId="0" fontId="4" fillId="2" borderId="2" xfId="0" applyFont="1" applyFill="1" applyBorder="1" applyAlignment="1">
      <alignment horizontal="center" vertical="center"/>
    </xf>
    <xf numFmtId="0" fontId="4" fillId="14" borderId="2"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9" fontId="1" fillId="3" borderId="8" xfId="0" applyNumberFormat="1" applyFont="1" applyFill="1" applyBorder="1" applyAlignment="1" applyProtection="1">
      <alignment horizontal="center" vertical="center" wrapText="1"/>
      <protection hidden="1"/>
    </xf>
    <xf numFmtId="9" fontId="1" fillId="3" borderId="5" xfId="0" applyNumberFormat="1"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9" fontId="1" fillId="3" borderId="4" xfId="0" applyNumberFormat="1" applyFont="1" applyFill="1" applyBorder="1" applyAlignment="1" applyProtection="1">
      <alignment horizontal="center" vertical="center" wrapText="1"/>
      <protection hidden="1"/>
    </xf>
    <xf numFmtId="9" fontId="1" fillId="0" borderId="8"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protection locked="0"/>
    </xf>
    <xf numFmtId="0" fontId="53" fillId="0" borderId="8" xfId="0" applyFont="1" applyFill="1" applyBorder="1" applyAlignment="1" applyProtection="1">
      <alignment horizontal="center" vertical="center" wrapText="1"/>
      <protection hidden="1"/>
    </xf>
    <xf numFmtId="0" fontId="53" fillId="0" borderId="5" xfId="0" applyFont="1" applyFill="1" applyBorder="1" applyAlignment="1" applyProtection="1">
      <alignment horizontal="center" vertical="center" wrapText="1"/>
      <protection hidden="1"/>
    </xf>
    <xf numFmtId="9" fontId="1" fillId="0" borderId="8" xfId="0" applyNumberFormat="1" applyFont="1" applyFill="1" applyBorder="1" applyAlignment="1" applyProtection="1">
      <alignment horizontal="center" vertical="center" wrapText="1"/>
      <protection hidden="1"/>
    </xf>
    <xf numFmtId="9" fontId="1" fillId="0" borderId="5" xfId="0" applyNumberFormat="1"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9" fontId="1" fillId="3" borderId="8" xfId="0" applyNumberFormat="1" applyFont="1" applyFill="1" applyBorder="1" applyAlignment="1" applyProtection="1">
      <alignment horizontal="center" vertical="center" wrapText="1"/>
      <protection locked="0"/>
    </xf>
    <xf numFmtId="9" fontId="1" fillId="3" borderId="5" xfId="0" applyNumberFormat="1" applyFont="1" applyFill="1" applyBorder="1" applyAlignment="1" applyProtection="1">
      <alignment horizontal="center" vertical="center" wrapText="1"/>
      <protection locked="0"/>
    </xf>
    <xf numFmtId="9" fontId="1" fillId="3" borderId="4" xfId="0" applyNumberFormat="1"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locked="0"/>
    </xf>
    <xf numFmtId="0" fontId="1" fillId="5" borderId="4"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5" xfId="0" applyFont="1" applyFill="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justify" vertical="center" wrapText="1"/>
      <protection locked="0"/>
    </xf>
    <xf numFmtId="0" fontId="1" fillId="0" borderId="8"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1" fillId="0" borderId="5"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1" fillId="0"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0" xfId="0" applyFont="1" applyFill="1" applyAlignment="1">
      <alignment horizontal="left" vertical="center"/>
    </xf>
    <xf numFmtId="0" fontId="4" fillId="2" borderId="8"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0" borderId="28" xfId="0" applyFont="1" applyBorder="1" applyAlignment="1">
      <alignment horizontal="center" vertical="center"/>
    </xf>
    <xf numFmtId="0" fontId="4" fillId="0" borderId="4" xfId="0" applyFont="1" applyFill="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hidden="1"/>
    </xf>
    <xf numFmtId="9" fontId="1" fillId="0" borderId="4" xfId="0" applyNumberFormat="1" applyFont="1" applyFill="1" applyBorder="1" applyAlignment="1" applyProtection="1">
      <alignment horizontal="center" vertical="center" wrapText="1"/>
      <protection hidden="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Border="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0" xfId="0" applyFont="1" applyFill="1" applyBorder="1" applyAlignment="1">
      <alignment horizontal="center" vertical="center" wrapText="1" readingOrder="1"/>
    </xf>
    <xf numFmtId="0" fontId="41" fillId="15" borderId="31" xfId="0" applyFont="1" applyFill="1" applyBorder="1" applyAlignment="1">
      <alignment horizontal="center" vertical="center" wrapText="1" readingOrder="1"/>
    </xf>
    <xf numFmtId="0" fontId="41" fillId="15" borderId="42"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9" xfId="0" applyFont="1" applyFill="1" applyBorder="1" applyAlignment="1">
      <alignment horizontal="center" vertical="center" wrapText="1" readingOrder="1"/>
    </xf>
    <xf numFmtId="0" fontId="38" fillId="15" borderId="40"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6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31750</xdr:rowOff>
    </xdr:from>
    <xdr:to>
      <xdr:col>1</xdr:col>
      <xdr:colOff>987618</xdr:colOff>
      <xdr:row>3</xdr:row>
      <xdr:rowOff>190500</xdr:rowOff>
    </xdr:to>
    <xdr:pic>
      <xdr:nvPicPr>
        <xdr:cNvPr id="2" name="2 Imagen" descr="C:\Users\AUXPLANEACION03\Desktop\Gobernacion_del_quindio.jpg">
          <a:extLst>
            <a:ext uri="{FF2B5EF4-FFF2-40B4-BE49-F238E27FC236}">
              <a16:creationId xmlns:a16="http://schemas.microsoft.com/office/drawing/2014/main" id="{84F9EA71-0F40-45EC-BA7A-69B54F5018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00" y="31750"/>
          <a:ext cx="939993" cy="1063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Secretaria%20Administrativa/SEG.%20INSTRUMENTOS%20PLANIF%20Y%20CONTROL/2024/AJUSTE%20DE%20MAPAS%20E%20INDICADORES%202024/OK/MR-SAD-01-V10_Mapa_riesgos_Administrativa_2024-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1" zoomScale="120" zoomScaleNormal="120" workbookViewId="0">
      <selection activeCell="E21" sqref="E21:F21"/>
    </sheetView>
  </sheetViews>
  <sheetFormatPr baseColWidth="10" defaultRowHeight="15" x14ac:dyDescent="0.25"/>
  <cols>
    <col min="1" max="1" width="2.85546875" style="94" customWidth="1"/>
    <col min="2" max="3" width="24.7109375" style="94" customWidth="1"/>
    <col min="4" max="4" width="16" style="94" customWidth="1"/>
    <col min="5" max="5" width="24.7109375" style="94" customWidth="1"/>
    <col min="6" max="6" width="27.7109375" style="94" customWidth="1"/>
    <col min="7" max="8" width="24.7109375" style="94" customWidth="1"/>
    <col min="9" max="16384" width="11.42578125" style="94"/>
  </cols>
  <sheetData>
    <row r="1" spans="2:8" ht="15.75" thickBot="1" x14ac:dyDescent="0.3"/>
    <row r="2" spans="2:8" ht="18" x14ac:dyDescent="0.25">
      <c r="B2" s="216" t="s">
        <v>164</v>
      </c>
      <c r="C2" s="217"/>
      <c r="D2" s="217"/>
      <c r="E2" s="217"/>
      <c r="F2" s="217"/>
      <c r="G2" s="217"/>
      <c r="H2" s="218"/>
    </row>
    <row r="3" spans="2:8" x14ac:dyDescent="0.25">
      <c r="B3" s="95"/>
      <c r="C3" s="96"/>
      <c r="D3" s="96"/>
      <c r="E3" s="96"/>
      <c r="F3" s="96"/>
      <c r="G3" s="96"/>
      <c r="H3" s="97"/>
    </row>
    <row r="4" spans="2:8" ht="63" customHeight="1" x14ac:dyDescent="0.25">
      <c r="B4" s="219" t="s">
        <v>207</v>
      </c>
      <c r="C4" s="220"/>
      <c r="D4" s="220"/>
      <c r="E4" s="220"/>
      <c r="F4" s="220"/>
      <c r="G4" s="220"/>
      <c r="H4" s="221"/>
    </row>
    <row r="5" spans="2:8" ht="63" customHeight="1" x14ac:dyDescent="0.25">
      <c r="B5" s="222"/>
      <c r="C5" s="223"/>
      <c r="D5" s="223"/>
      <c r="E5" s="223"/>
      <c r="F5" s="223"/>
      <c r="G5" s="223"/>
      <c r="H5" s="224"/>
    </row>
    <row r="6" spans="2:8" ht="16.5" x14ac:dyDescent="0.25">
      <c r="B6" s="225" t="s">
        <v>162</v>
      </c>
      <c r="C6" s="226"/>
      <c r="D6" s="226"/>
      <c r="E6" s="226"/>
      <c r="F6" s="226"/>
      <c r="G6" s="226"/>
      <c r="H6" s="227"/>
    </row>
    <row r="7" spans="2:8" ht="95.25" customHeight="1" x14ac:dyDescent="0.25">
      <c r="B7" s="235" t="s">
        <v>167</v>
      </c>
      <c r="C7" s="236"/>
      <c r="D7" s="236"/>
      <c r="E7" s="236"/>
      <c r="F7" s="236"/>
      <c r="G7" s="236"/>
      <c r="H7" s="237"/>
    </row>
    <row r="8" spans="2:8" ht="16.5" x14ac:dyDescent="0.25">
      <c r="B8" s="131"/>
      <c r="C8" s="132"/>
      <c r="D8" s="132"/>
      <c r="E8" s="132"/>
      <c r="F8" s="132"/>
      <c r="G8" s="132"/>
      <c r="H8" s="133"/>
    </row>
    <row r="9" spans="2:8" ht="16.5" customHeight="1" x14ac:dyDescent="0.25">
      <c r="B9" s="228" t="s">
        <v>200</v>
      </c>
      <c r="C9" s="229"/>
      <c r="D9" s="229"/>
      <c r="E9" s="229"/>
      <c r="F9" s="229"/>
      <c r="G9" s="229"/>
      <c r="H9" s="230"/>
    </row>
    <row r="10" spans="2:8" ht="44.25" customHeight="1" x14ac:dyDescent="0.25">
      <c r="B10" s="228"/>
      <c r="C10" s="229"/>
      <c r="D10" s="229"/>
      <c r="E10" s="229"/>
      <c r="F10" s="229"/>
      <c r="G10" s="229"/>
      <c r="H10" s="230"/>
    </row>
    <row r="11" spans="2:8" ht="15.75" thickBot="1" x14ac:dyDescent="0.3">
      <c r="B11" s="120"/>
      <c r="C11" s="123"/>
      <c r="D11" s="128"/>
      <c r="E11" s="129"/>
      <c r="F11" s="129"/>
      <c r="G11" s="130"/>
      <c r="H11" s="124"/>
    </row>
    <row r="12" spans="2:8" ht="15.75" thickTop="1" x14ac:dyDescent="0.25">
      <c r="B12" s="120"/>
      <c r="C12" s="231" t="s">
        <v>163</v>
      </c>
      <c r="D12" s="232"/>
      <c r="E12" s="233" t="s">
        <v>201</v>
      </c>
      <c r="F12" s="234"/>
      <c r="G12" s="123"/>
      <c r="H12" s="124"/>
    </row>
    <row r="13" spans="2:8" ht="35.25" customHeight="1" x14ac:dyDescent="0.25">
      <c r="B13" s="120"/>
      <c r="C13" s="203" t="s">
        <v>194</v>
      </c>
      <c r="D13" s="204"/>
      <c r="E13" s="205" t="s">
        <v>199</v>
      </c>
      <c r="F13" s="206"/>
      <c r="G13" s="123"/>
      <c r="H13" s="124"/>
    </row>
    <row r="14" spans="2:8" ht="17.25" customHeight="1" x14ac:dyDescent="0.25">
      <c r="B14" s="120"/>
      <c r="C14" s="203" t="s">
        <v>195</v>
      </c>
      <c r="D14" s="204"/>
      <c r="E14" s="205" t="s">
        <v>197</v>
      </c>
      <c r="F14" s="206"/>
      <c r="G14" s="123"/>
      <c r="H14" s="124"/>
    </row>
    <row r="15" spans="2:8" ht="19.5" customHeight="1" x14ac:dyDescent="0.25">
      <c r="B15" s="120"/>
      <c r="C15" s="203" t="s">
        <v>196</v>
      </c>
      <c r="D15" s="204"/>
      <c r="E15" s="205" t="s">
        <v>198</v>
      </c>
      <c r="F15" s="206"/>
      <c r="G15" s="123"/>
      <c r="H15" s="124"/>
    </row>
    <row r="16" spans="2:8" ht="69.75" customHeight="1" x14ac:dyDescent="0.25">
      <c r="B16" s="120"/>
      <c r="C16" s="203" t="s">
        <v>165</v>
      </c>
      <c r="D16" s="204"/>
      <c r="E16" s="205" t="s">
        <v>166</v>
      </c>
      <c r="F16" s="206"/>
      <c r="G16" s="123"/>
      <c r="H16" s="124"/>
    </row>
    <row r="17" spans="2:8" ht="34.5" customHeight="1" x14ac:dyDescent="0.25">
      <c r="B17" s="120"/>
      <c r="C17" s="207" t="s">
        <v>2</v>
      </c>
      <c r="D17" s="208"/>
      <c r="E17" s="199" t="s">
        <v>208</v>
      </c>
      <c r="F17" s="200"/>
      <c r="G17" s="123"/>
      <c r="H17" s="124"/>
    </row>
    <row r="18" spans="2:8" ht="27.75" customHeight="1" x14ac:dyDescent="0.25">
      <c r="B18" s="120"/>
      <c r="C18" s="207" t="s">
        <v>3</v>
      </c>
      <c r="D18" s="208"/>
      <c r="E18" s="199" t="s">
        <v>209</v>
      </c>
      <c r="F18" s="200"/>
      <c r="G18" s="123"/>
      <c r="H18" s="124"/>
    </row>
    <row r="19" spans="2:8" ht="28.5" customHeight="1" x14ac:dyDescent="0.25">
      <c r="B19" s="120"/>
      <c r="C19" s="207" t="s">
        <v>42</v>
      </c>
      <c r="D19" s="208"/>
      <c r="E19" s="199" t="s">
        <v>210</v>
      </c>
      <c r="F19" s="200"/>
      <c r="G19" s="123"/>
      <c r="H19" s="124"/>
    </row>
    <row r="20" spans="2:8" ht="72.75" customHeight="1" x14ac:dyDescent="0.25">
      <c r="B20" s="120"/>
      <c r="C20" s="207" t="s">
        <v>1</v>
      </c>
      <c r="D20" s="208"/>
      <c r="E20" s="199" t="s">
        <v>211</v>
      </c>
      <c r="F20" s="200"/>
      <c r="G20" s="123"/>
      <c r="H20" s="124"/>
    </row>
    <row r="21" spans="2:8" ht="64.5" customHeight="1" x14ac:dyDescent="0.25">
      <c r="B21" s="120"/>
      <c r="C21" s="207" t="s">
        <v>50</v>
      </c>
      <c r="D21" s="208"/>
      <c r="E21" s="199" t="s">
        <v>169</v>
      </c>
      <c r="F21" s="200"/>
      <c r="G21" s="123"/>
      <c r="H21" s="124"/>
    </row>
    <row r="22" spans="2:8" ht="71.25" customHeight="1" x14ac:dyDescent="0.25">
      <c r="B22" s="120"/>
      <c r="C22" s="207" t="s">
        <v>168</v>
      </c>
      <c r="D22" s="208"/>
      <c r="E22" s="199" t="s">
        <v>170</v>
      </c>
      <c r="F22" s="200"/>
      <c r="G22" s="123"/>
      <c r="H22" s="124"/>
    </row>
    <row r="23" spans="2:8" ht="55.5" customHeight="1" x14ac:dyDescent="0.25">
      <c r="B23" s="120"/>
      <c r="C23" s="201" t="s">
        <v>171</v>
      </c>
      <c r="D23" s="202"/>
      <c r="E23" s="199" t="s">
        <v>172</v>
      </c>
      <c r="F23" s="200"/>
      <c r="G23" s="123"/>
      <c r="H23" s="124"/>
    </row>
    <row r="24" spans="2:8" ht="42" customHeight="1" x14ac:dyDescent="0.25">
      <c r="B24" s="120"/>
      <c r="C24" s="201" t="s">
        <v>48</v>
      </c>
      <c r="D24" s="202"/>
      <c r="E24" s="199" t="s">
        <v>173</v>
      </c>
      <c r="F24" s="200"/>
      <c r="G24" s="123"/>
      <c r="H24" s="124"/>
    </row>
    <row r="25" spans="2:8" ht="59.25" customHeight="1" x14ac:dyDescent="0.25">
      <c r="B25" s="120"/>
      <c r="C25" s="201" t="s">
        <v>161</v>
      </c>
      <c r="D25" s="202"/>
      <c r="E25" s="199" t="s">
        <v>174</v>
      </c>
      <c r="F25" s="200"/>
      <c r="G25" s="123"/>
      <c r="H25" s="124"/>
    </row>
    <row r="26" spans="2:8" ht="23.25" customHeight="1" x14ac:dyDescent="0.25">
      <c r="B26" s="120"/>
      <c r="C26" s="201" t="s">
        <v>12</v>
      </c>
      <c r="D26" s="202"/>
      <c r="E26" s="199" t="s">
        <v>175</v>
      </c>
      <c r="F26" s="200"/>
      <c r="G26" s="123"/>
      <c r="H26" s="124"/>
    </row>
    <row r="27" spans="2:8" ht="30.75" customHeight="1" x14ac:dyDescent="0.25">
      <c r="B27" s="120"/>
      <c r="C27" s="201" t="s">
        <v>179</v>
      </c>
      <c r="D27" s="202"/>
      <c r="E27" s="199" t="s">
        <v>176</v>
      </c>
      <c r="F27" s="200"/>
      <c r="G27" s="123"/>
      <c r="H27" s="124"/>
    </row>
    <row r="28" spans="2:8" ht="35.25" customHeight="1" x14ac:dyDescent="0.25">
      <c r="B28" s="120"/>
      <c r="C28" s="201" t="s">
        <v>180</v>
      </c>
      <c r="D28" s="202"/>
      <c r="E28" s="199" t="s">
        <v>177</v>
      </c>
      <c r="F28" s="200"/>
      <c r="G28" s="123"/>
      <c r="H28" s="124"/>
    </row>
    <row r="29" spans="2:8" ht="33" customHeight="1" x14ac:dyDescent="0.25">
      <c r="B29" s="120"/>
      <c r="C29" s="201" t="s">
        <v>180</v>
      </c>
      <c r="D29" s="202"/>
      <c r="E29" s="199" t="s">
        <v>177</v>
      </c>
      <c r="F29" s="200"/>
      <c r="G29" s="123"/>
      <c r="H29" s="124"/>
    </row>
    <row r="30" spans="2:8" ht="30" customHeight="1" x14ac:dyDescent="0.25">
      <c r="B30" s="120"/>
      <c r="C30" s="201" t="s">
        <v>181</v>
      </c>
      <c r="D30" s="202"/>
      <c r="E30" s="199" t="s">
        <v>178</v>
      </c>
      <c r="F30" s="200"/>
      <c r="G30" s="123"/>
      <c r="H30" s="124"/>
    </row>
    <row r="31" spans="2:8" ht="35.25" customHeight="1" x14ac:dyDescent="0.25">
      <c r="B31" s="120"/>
      <c r="C31" s="201" t="s">
        <v>182</v>
      </c>
      <c r="D31" s="202"/>
      <c r="E31" s="199" t="s">
        <v>183</v>
      </c>
      <c r="F31" s="200"/>
      <c r="G31" s="123"/>
      <c r="H31" s="124"/>
    </row>
    <row r="32" spans="2:8" ht="31.5" customHeight="1" x14ac:dyDescent="0.25">
      <c r="B32" s="120"/>
      <c r="C32" s="201" t="s">
        <v>184</v>
      </c>
      <c r="D32" s="202"/>
      <c r="E32" s="199" t="s">
        <v>185</v>
      </c>
      <c r="F32" s="200"/>
      <c r="G32" s="123"/>
      <c r="H32" s="124"/>
    </row>
    <row r="33" spans="2:8" ht="35.25" customHeight="1" x14ac:dyDescent="0.25">
      <c r="B33" s="120"/>
      <c r="C33" s="201" t="s">
        <v>186</v>
      </c>
      <c r="D33" s="202"/>
      <c r="E33" s="199" t="s">
        <v>187</v>
      </c>
      <c r="F33" s="200"/>
      <c r="G33" s="123"/>
      <c r="H33" s="124"/>
    </row>
    <row r="34" spans="2:8" ht="59.25" customHeight="1" x14ac:dyDescent="0.25">
      <c r="B34" s="120"/>
      <c r="C34" s="201" t="s">
        <v>188</v>
      </c>
      <c r="D34" s="202"/>
      <c r="E34" s="199" t="s">
        <v>189</v>
      </c>
      <c r="F34" s="200"/>
      <c r="G34" s="123"/>
      <c r="H34" s="124"/>
    </row>
    <row r="35" spans="2:8" ht="29.25" customHeight="1" x14ac:dyDescent="0.25">
      <c r="B35" s="120"/>
      <c r="C35" s="201" t="s">
        <v>29</v>
      </c>
      <c r="D35" s="202"/>
      <c r="E35" s="199" t="s">
        <v>190</v>
      </c>
      <c r="F35" s="200"/>
      <c r="G35" s="123"/>
      <c r="H35" s="124"/>
    </row>
    <row r="36" spans="2:8" ht="82.5" customHeight="1" x14ac:dyDescent="0.25">
      <c r="B36" s="120"/>
      <c r="C36" s="201" t="s">
        <v>192</v>
      </c>
      <c r="D36" s="202"/>
      <c r="E36" s="199" t="s">
        <v>191</v>
      </c>
      <c r="F36" s="200"/>
      <c r="G36" s="123"/>
      <c r="H36" s="124"/>
    </row>
    <row r="37" spans="2:8" ht="46.5" customHeight="1" x14ac:dyDescent="0.25">
      <c r="B37" s="120"/>
      <c r="C37" s="201" t="s">
        <v>39</v>
      </c>
      <c r="D37" s="202"/>
      <c r="E37" s="199" t="s">
        <v>193</v>
      </c>
      <c r="F37" s="200"/>
      <c r="G37" s="123"/>
      <c r="H37" s="124"/>
    </row>
    <row r="38" spans="2:8" ht="6.75" customHeight="1" thickBot="1" x14ac:dyDescent="0.3">
      <c r="B38" s="120"/>
      <c r="C38" s="212"/>
      <c r="D38" s="213"/>
      <c r="E38" s="214"/>
      <c r="F38" s="215"/>
      <c r="G38" s="123"/>
      <c r="H38" s="124"/>
    </row>
    <row r="39" spans="2:8" ht="15.75" thickTop="1" x14ac:dyDescent="0.25">
      <c r="B39" s="120"/>
      <c r="C39" s="121"/>
      <c r="D39" s="121"/>
      <c r="E39" s="122"/>
      <c r="F39" s="122"/>
      <c r="G39" s="123"/>
      <c r="H39" s="124"/>
    </row>
    <row r="40" spans="2:8" ht="21" customHeight="1" x14ac:dyDescent="0.25">
      <c r="B40" s="209" t="s">
        <v>202</v>
      </c>
      <c r="C40" s="210"/>
      <c r="D40" s="210"/>
      <c r="E40" s="210"/>
      <c r="F40" s="210"/>
      <c r="G40" s="210"/>
      <c r="H40" s="211"/>
    </row>
    <row r="41" spans="2:8" ht="20.25" customHeight="1" x14ac:dyDescent="0.25">
      <c r="B41" s="209" t="s">
        <v>203</v>
      </c>
      <c r="C41" s="210"/>
      <c r="D41" s="210"/>
      <c r="E41" s="210"/>
      <c r="F41" s="210"/>
      <c r="G41" s="210"/>
      <c r="H41" s="211"/>
    </row>
    <row r="42" spans="2:8" ht="20.25" customHeight="1" x14ac:dyDescent="0.25">
      <c r="B42" s="209" t="s">
        <v>204</v>
      </c>
      <c r="C42" s="210"/>
      <c r="D42" s="210"/>
      <c r="E42" s="210"/>
      <c r="F42" s="210"/>
      <c r="G42" s="210"/>
      <c r="H42" s="211"/>
    </row>
    <row r="43" spans="2:8" ht="20.25" customHeight="1" x14ac:dyDescent="0.25">
      <c r="B43" s="209" t="s">
        <v>205</v>
      </c>
      <c r="C43" s="210"/>
      <c r="D43" s="210"/>
      <c r="E43" s="210"/>
      <c r="F43" s="210"/>
      <c r="G43" s="210"/>
      <c r="H43" s="211"/>
    </row>
    <row r="44" spans="2:8" x14ac:dyDescent="0.25">
      <c r="B44" s="209" t="s">
        <v>206</v>
      </c>
      <c r="C44" s="210"/>
      <c r="D44" s="210"/>
      <c r="E44" s="210"/>
      <c r="F44" s="210"/>
      <c r="G44" s="210"/>
      <c r="H44" s="211"/>
    </row>
    <row r="45" spans="2:8" ht="15.75" thickBot="1" x14ac:dyDescent="0.3">
      <c r="B45" s="125"/>
      <c r="C45" s="126"/>
      <c r="D45" s="126"/>
      <c r="E45" s="126"/>
      <c r="F45" s="126"/>
      <c r="G45" s="126"/>
      <c r="H45" s="12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63"/>
  <sheetViews>
    <sheetView tabSelected="1" zoomScale="60" zoomScaleNormal="60" workbookViewId="0">
      <selection sqref="A1:B4"/>
    </sheetView>
  </sheetViews>
  <sheetFormatPr baseColWidth="10" defaultRowHeight="16.5" x14ac:dyDescent="0.3"/>
  <cols>
    <col min="1" max="1" width="4" style="2" bestFit="1" customWidth="1"/>
    <col min="2" max="2" width="19.42578125" style="2" customWidth="1"/>
    <col min="3" max="3" width="34.140625" style="2" customWidth="1"/>
    <col min="4" max="4" width="30.57031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4.28515625" style="1" customWidth="1"/>
    <col min="11" max="11" width="21.5703125" style="1" customWidth="1"/>
    <col min="12" max="12" width="15.140625" style="1" customWidth="1"/>
    <col min="13" max="13" width="6.28515625" style="1" bestFit="1" customWidth="1"/>
    <col min="14" max="14" width="16" style="1" customWidth="1"/>
    <col min="15" max="15" width="5.85546875" style="1" customWidth="1"/>
    <col min="16" max="16" width="49.14062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8.425781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5.140625" style="1" customWidth="1"/>
    <col min="32" max="32" width="18.85546875" style="1" customWidth="1"/>
    <col min="33" max="33" width="20.85546875" style="1" customWidth="1"/>
    <col min="34" max="34" width="17" style="1" customWidth="1"/>
    <col min="35" max="35" width="38.140625" style="1" customWidth="1"/>
    <col min="36" max="36" width="21" style="1" customWidth="1"/>
    <col min="37" max="37" width="15.42578125" style="1" bestFit="1" customWidth="1"/>
    <col min="38" max="38" width="18.28515625" style="1" bestFit="1" customWidth="1"/>
    <col min="39" max="39" width="14.42578125" style="142" bestFit="1" customWidth="1"/>
    <col min="40" max="40" width="29" style="1" bestFit="1" customWidth="1"/>
    <col min="41" max="41" width="15.140625" style="1" bestFit="1" customWidth="1"/>
    <col min="42" max="42" width="15.42578125" style="1" bestFit="1" customWidth="1"/>
    <col min="43" max="43" width="18.28515625" style="1" bestFit="1" customWidth="1"/>
    <col min="44" max="44" width="14.42578125" style="142" bestFit="1" customWidth="1"/>
    <col min="45" max="45" width="29" style="1" bestFit="1" customWidth="1"/>
    <col min="46" max="46" width="15" style="1" customWidth="1"/>
    <col min="47" max="16384" width="11.42578125" style="1"/>
  </cols>
  <sheetData>
    <row r="1" spans="1:68" ht="24" customHeight="1" x14ac:dyDescent="0.3">
      <c r="A1" s="318"/>
      <c r="B1" s="318"/>
      <c r="C1" s="238" t="s">
        <v>214</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40"/>
      <c r="AS1" s="136" t="s">
        <v>215</v>
      </c>
      <c r="AT1" s="136" t="s">
        <v>262</v>
      </c>
    </row>
    <row r="2" spans="1:68" ht="24" customHeight="1" x14ac:dyDescent="0.3">
      <c r="A2" s="318"/>
      <c r="B2" s="318"/>
      <c r="C2" s="241" t="s">
        <v>213</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3"/>
      <c r="AS2" s="135" t="s">
        <v>216</v>
      </c>
      <c r="AT2" s="137">
        <v>12</v>
      </c>
    </row>
    <row r="3" spans="1:68" ht="24" customHeight="1" x14ac:dyDescent="0.3">
      <c r="A3" s="318"/>
      <c r="B3" s="318"/>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3"/>
      <c r="AS3" s="135" t="s">
        <v>217</v>
      </c>
      <c r="AT3" s="139">
        <v>45828</v>
      </c>
      <c r="AU3" s="8"/>
      <c r="AV3" s="8"/>
      <c r="AW3" s="8"/>
      <c r="AX3" s="8"/>
      <c r="AY3" s="8"/>
      <c r="AZ3" s="8"/>
      <c r="BA3" s="8"/>
      <c r="BB3" s="8"/>
      <c r="BC3" s="8"/>
      <c r="BD3" s="8"/>
      <c r="BE3" s="8"/>
      <c r="BF3" s="8"/>
      <c r="BG3" s="8"/>
      <c r="BH3" s="8"/>
      <c r="BI3" s="8"/>
      <c r="BJ3" s="8"/>
      <c r="BK3" s="8"/>
      <c r="BL3" s="8"/>
      <c r="BM3" s="8"/>
      <c r="BN3" s="8"/>
      <c r="BO3" s="8"/>
      <c r="BP3" s="8"/>
    </row>
    <row r="4" spans="1:68" ht="24" customHeight="1" x14ac:dyDescent="0.3">
      <c r="A4" s="318"/>
      <c r="B4" s="318"/>
      <c r="C4" s="241"/>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3"/>
      <c r="AS4" s="135" t="s">
        <v>218</v>
      </c>
      <c r="AT4" s="137" t="s">
        <v>219</v>
      </c>
      <c r="AU4" s="8"/>
      <c r="AV4" s="8"/>
      <c r="AW4" s="8"/>
      <c r="AX4" s="8"/>
      <c r="AY4" s="8"/>
      <c r="AZ4" s="8"/>
      <c r="BA4" s="8"/>
      <c r="BB4" s="8"/>
      <c r="BC4" s="8"/>
      <c r="BD4" s="8"/>
      <c r="BE4" s="8"/>
      <c r="BF4" s="8"/>
      <c r="BG4" s="8"/>
      <c r="BH4" s="8"/>
      <c r="BI4" s="8"/>
      <c r="BJ4" s="8"/>
      <c r="BK4" s="8"/>
      <c r="BL4" s="8"/>
      <c r="BM4" s="8"/>
      <c r="BN4" s="8"/>
      <c r="BO4" s="8"/>
      <c r="BP4" s="8"/>
    </row>
    <row r="5" spans="1:68" x14ac:dyDescent="0.3">
      <c r="A5" s="29"/>
      <c r="B5" s="30"/>
      <c r="C5" s="29"/>
      <c r="D5" s="29"/>
      <c r="E5" s="8"/>
      <c r="F5" s="2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143"/>
      <c r="AN5" s="8"/>
      <c r="AO5" s="8"/>
      <c r="AP5" s="8"/>
      <c r="AQ5" s="8"/>
      <c r="AR5" s="143"/>
      <c r="AS5" s="8"/>
      <c r="AT5" s="8"/>
      <c r="AU5" s="8"/>
      <c r="AV5" s="8"/>
      <c r="AW5" s="8"/>
      <c r="AX5" s="8"/>
      <c r="AY5" s="8"/>
      <c r="AZ5" s="8"/>
      <c r="BA5" s="8"/>
      <c r="BB5" s="8"/>
      <c r="BC5" s="8"/>
      <c r="BD5" s="8"/>
      <c r="BE5" s="8"/>
      <c r="BF5" s="8"/>
      <c r="BG5" s="8"/>
      <c r="BH5" s="8"/>
      <c r="BI5" s="8"/>
      <c r="BJ5" s="8"/>
      <c r="BK5" s="8"/>
      <c r="BL5" s="8"/>
      <c r="BM5" s="8"/>
      <c r="BN5" s="8"/>
      <c r="BO5" s="8"/>
      <c r="BP5" s="8"/>
    </row>
    <row r="6" spans="1:68" ht="26.25" customHeight="1" x14ac:dyDescent="0.3">
      <c r="A6" s="308" t="s">
        <v>43</v>
      </c>
      <c r="B6" s="309"/>
      <c r="C6" s="326" t="s">
        <v>238</v>
      </c>
      <c r="D6" s="327"/>
      <c r="E6" s="327"/>
      <c r="F6" s="327"/>
      <c r="G6" s="327"/>
      <c r="H6" s="327"/>
      <c r="I6" s="327"/>
      <c r="J6" s="327"/>
      <c r="K6" s="327"/>
      <c r="L6" s="327"/>
      <c r="M6" s="327"/>
      <c r="N6" s="328"/>
      <c r="O6" s="306"/>
      <c r="P6" s="306"/>
      <c r="Q6" s="306"/>
      <c r="R6" s="8"/>
      <c r="S6" s="8"/>
      <c r="T6" s="8"/>
      <c r="U6" s="8"/>
      <c r="V6" s="8"/>
      <c r="W6" s="8"/>
      <c r="X6" s="8"/>
      <c r="Y6" s="8"/>
      <c r="Z6" s="8"/>
      <c r="AA6" s="8"/>
      <c r="AB6" s="8"/>
      <c r="AC6" s="8"/>
      <c r="AD6" s="8"/>
      <c r="AE6" s="8"/>
      <c r="AF6" s="8"/>
      <c r="AG6" s="8"/>
      <c r="AH6" s="8"/>
      <c r="AI6" s="8"/>
      <c r="AJ6" s="8"/>
      <c r="AK6" s="8"/>
      <c r="AL6" s="8"/>
      <c r="AM6" s="143"/>
      <c r="AN6" s="8"/>
      <c r="AO6" s="8"/>
      <c r="AP6" s="8"/>
      <c r="AQ6" s="8"/>
      <c r="AR6" s="143"/>
      <c r="AS6" s="8"/>
      <c r="AT6" s="8"/>
      <c r="AU6" s="8"/>
      <c r="AV6" s="8"/>
      <c r="AW6" s="8"/>
      <c r="AX6" s="8"/>
      <c r="AY6" s="8"/>
      <c r="AZ6" s="8"/>
      <c r="BA6" s="8"/>
      <c r="BB6" s="8"/>
      <c r="BC6" s="8"/>
      <c r="BD6" s="8"/>
      <c r="BE6" s="8"/>
      <c r="BF6" s="8"/>
      <c r="BG6" s="8"/>
      <c r="BH6" s="8"/>
      <c r="BI6" s="8"/>
      <c r="BJ6" s="8"/>
      <c r="BK6" s="8"/>
      <c r="BL6" s="8"/>
      <c r="BM6" s="8"/>
      <c r="BN6" s="8"/>
      <c r="BO6" s="8"/>
      <c r="BP6" s="8"/>
    </row>
    <row r="7" spans="1:68" ht="72.75" customHeight="1" x14ac:dyDescent="0.3">
      <c r="A7" s="308" t="s">
        <v>130</v>
      </c>
      <c r="B7" s="309"/>
      <c r="C7" s="313" t="s">
        <v>239</v>
      </c>
      <c r="D7" s="314"/>
      <c r="E7" s="314"/>
      <c r="F7" s="314"/>
      <c r="G7" s="314"/>
      <c r="H7" s="314"/>
      <c r="I7" s="314"/>
      <c r="J7" s="314"/>
      <c r="K7" s="314"/>
      <c r="L7" s="314"/>
      <c r="M7" s="314"/>
      <c r="N7" s="315"/>
      <c r="O7" s="8"/>
      <c r="P7" s="8"/>
      <c r="Q7" s="8"/>
      <c r="R7" s="8"/>
      <c r="S7" s="8"/>
      <c r="T7" s="8"/>
      <c r="U7" s="8"/>
      <c r="V7" s="8"/>
      <c r="W7" s="8"/>
      <c r="X7" s="8"/>
      <c r="Y7" s="8"/>
      <c r="Z7" s="8"/>
      <c r="AA7" s="8"/>
      <c r="AB7" s="8"/>
      <c r="AC7" s="8"/>
      <c r="AD7" s="8"/>
      <c r="AE7" s="8"/>
      <c r="AF7" s="8"/>
      <c r="AG7" s="8"/>
      <c r="AH7" s="8"/>
      <c r="AI7" s="8"/>
      <c r="AJ7" s="8"/>
      <c r="AK7" s="8"/>
      <c r="AL7" s="8"/>
      <c r="AM7" s="143"/>
      <c r="AN7" s="8"/>
      <c r="AO7" s="8"/>
      <c r="AP7" s="8"/>
      <c r="AQ7" s="8"/>
      <c r="AR7" s="143"/>
      <c r="AS7" s="8"/>
      <c r="AT7" s="8"/>
      <c r="AU7" s="8"/>
      <c r="AV7" s="8"/>
      <c r="AW7" s="8"/>
      <c r="AX7" s="8"/>
      <c r="AY7" s="8"/>
      <c r="AZ7" s="8"/>
      <c r="BA7" s="8"/>
      <c r="BB7" s="8"/>
      <c r="BC7" s="8"/>
      <c r="BD7" s="8"/>
      <c r="BE7" s="8"/>
      <c r="BF7" s="8"/>
      <c r="BG7" s="8"/>
      <c r="BH7" s="8"/>
      <c r="BI7" s="8"/>
      <c r="BJ7" s="8"/>
      <c r="BK7" s="8"/>
      <c r="BL7" s="8"/>
      <c r="BM7" s="8"/>
      <c r="BN7" s="8"/>
      <c r="BO7" s="8"/>
      <c r="BP7" s="8"/>
    </row>
    <row r="8" spans="1:68" ht="58.5" customHeight="1" x14ac:dyDescent="0.3">
      <c r="A8" s="308" t="s">
        <v>44</v>
      </c>
      <c r="B8" s="309"/>
      <c r="C8" s="313" t="s">
        <v>240</v>
      </c>
      <c r="D8" s="316"/>
      <c r="E8" s="316"/>
      <c r="F8" s="316"/>
      <c r="G8" s="316"/>
      <c r="H8" s="316"/>
      <c r="I8" s="316"/>
      <c r="J8" s="316"/>
      <c r="K8" s="316"/>
      <c r="L8" s="316"/>
      <c r="M8" s="316"/>
      <c r="N8" s="317"/>
      <c r="O8" s="8"/>
      <c r="P8" s="8"/>
      <c r="Q8" s="8"/>
      <c r="R8" s="8"/>
      <c r="S8" s="8"/>
      <c r="T8" s="8"/>
      <c r="U8" s="8"/>
      <c r="V8" s="8"/>
      <c r="W8" s="8"/>
      <c r="X8" s="8"/>
      <c r="Y8" s="8"/>
      <c r="Z8" s="8"/>
      <c r="AA8" s="8"/>
      <c r="AB8" s="8"/>
      <c r="AC8" s="8"/>
      <c r="AD8" s="8"/>
      <c r="AE8" s="8"/>
      <c r="AF8" s="8"/>
      <c r="AG8" s="8"/>
      <c r="AH8" s="8"/>
      <c r="AI8" s="8"/>
      <c r="AJ8" s="8"/>
      <c r="AK8" s="8"/>
      <c r="AL8" s="8"/>
      <c r="AM8" s="143"/>
      <c r="AN8" s="8"/>
      <c r="AO8" s="8"/>
      <c r="AP8" s="8"/>
      <c r="AQ8" s="8"/>
      <c r="AR8" s="143"/>
      <c r="AS8" s="8"/>
      <c r="AT8" s="8"/>
      <c r="AU8" s="8"/>
      <c r="AV8" s="8"/>
      <c r="AW8" s="8"/>
      <c r="AX8" s="8"/>
      <c r="AY8" s="8"/>
      <c r="AZ8" s="8"/>
      <c r="BA8" s="8"/>
      <c r="BB8" s="8"/>
      <c r="BC8" s="8"/>
      <c r="BD8" s="8"/>
      <c r="BE8" s="8"/>
      <c r="BF8" s="8"/>
      <c r="BG8" s="8"/>
      <c r="BH8" s="8"/>
      <c r="BI8" s="8"/>
      <c r="BJ8" s="8"/>
      <c r="BK8" s="8"/>
      <c r="BL8" s="8"/>
      <c r="BM8" s="8"/>
      <c r="BN8" s="8"/>
      <c r="BO8" s="8"/>
      <c r="BP8" s="8"/>
    </row>
    <row r="9" spans="1:68" ht="26.25" customHeight="1" x14ac:dyDescent="0.3">
      <c r="A9" s="265" t="s">
        <v>138</v>
      </c>
      <c r="B9" s="266"/>
      <c r="C9" s="266"/>
      <c r="D9" s="266"/>
      <c r="E9" s="266"/>
      <c r="F9" s="266"/>
      <c r="G9" s="267"/>
      <c r="H9" s="265" t="s">
        <v>139</v>
      </c>
      <c r="I9" s="266"/>
      <c r="J9" s="266"/>
      <c r="K9" s="266"/>
      <c r="L9" s="266"/>
      <c r="M9" s="266"/>
      <c r="N9" s="267"/>
      <c r="O9" s="265" t="s">
        <v>140</v>
      </c>
      <c r="P9" s="266"/>
      <c r="Q9" s="266"/>
      <c r="R9" s="266"/>
      <c r="S9" s="266"/>
      <c r="T9" s="266"/>
      <c r="U9" s="266"/>
      <c r="V9" s="266"/>
      <c r="W9" s="267"/>
      <c r="X9" s="265" t="s">
        <v>141</v>
      </c>
      <c r="Y9" s="266"/>
      <c r="Z9" s="266"/>
      <c r="AA9" s="266"/>
      <c r="AB9" s="266"/>
      <c r="AC9" s="266"/>
      <c r="AD9" s="267"/>
      <c r="AE9" s="265" t="s">
        <v>34</v>
      </c>
      <c r="AF9" s="266"/>
      <c r="AG9" s="266"/>
      <c r="AH9" s="266"/>
      <c r="AI9" s="266"/>
      <c r="AJ9" s="267"/>
      <c r="AK9" s="245" t="s">
        <v>221</v>
      </c>
      <c r="AL9" s="245"/>
      <c r="AM9" s="245"/>
      <c r="AN9" s="245"/>
      <c r="AO9" s="245"/>
      <c r="AP9" s="245"/>
      <c r="AQ9" s="245"/>
      <c r="AR9" s="245"/>
      <c r="AS9" s="245"/>
      <c r="AT9" s="245"/>
      <c r="AU9" s="8"/>
      <c r="AV9" s="8"/>
      <c r="AW9" s="8"/>
      <c r="AX9" s="8"/>
      <c r="AY9" s="8"/>
      <c r="AZ9" s="8"/>
      <c r="BA9" s="8"/>
      <c r="BB9" s="8"/>
      <c r="BC9" s="8"/>
      <c r="BD9" s="8"/>
      <c r="BE9" s="8"/>
      <c r="BF9" s="8"/>
      <c r="BG9" s="8"/>
      <c r="BH9" s="8"/>
      <c r="BI9" s="8"/>
      <c r="BJ9" s="8"/>
      <c r="BK9" s="8"/>
      <c r="BL9" s="8"/>
      <c r="BM9" s="8"/>
      <c r="BN9" s="8"/>
      <c r="BO9" s="8"/>
      <c r="BP9" s="8"/>
    </row>
    <row r="10" spans="1:68" ht="16.5" customHeight="1" x14ac:dyDescent="0.3">
      <c r="A10" s="310" t="s">
        <v>0</v>
      </c>
      <c r="B10" s="245" t="s">
        <v>2</v>
      </c>
      <c r="C10" s="272" t="s">
        <v>3</v>
      </c>
      <c r="D10" s="272" t="s">
        <v>42</v>
      </c>
      <c r="E10" s="312" t="s">
        <v>1</v>
      </c>
      <c r="F10" s="271" t="s">
        <v>50</v>
      </c>
      <c r="G10" s="272" t="s">
        <v>134</v>
      </c>
      <c r="H10" s="307" t="s">
        <v>33</v>
      </c>
      <c r="I10" s="323" t="s">
        <v>5</v>
      </c>
      <c r="J10" s="271" t="s">
        <v>87</v>
      </c>
      <c r="K10" s="271" t="s">
        <v>92</v>
      </c>
      <c r="L10" s="325" t="s">
        <v>45</v>
      </c>
      <c r="M10" s="323" t="s">
        <v>5</v>
      </c>
      <c r="N10" s="272" t="s">
        <v>48</v>
      </c>
      <c r="O10" s="304" t="s">
        <v>11</v>
      </c>
      <c r="P10" s="264" t="s">
        <v>161</v>
      </c>
      <c r="Q10" s="271" t="s">
        <v>12</v>
      </c>
      <c r="R10" s="264" t="s">
        <v>8</v>
      </c>
      <c r="S10" s="264"/>
      <c r="T10" s="264"/>
      <c r="U10" s="264"/>
      <c r="V10" s="264"/>
      <c r="W10" s="264"/>
      <c r="X10" s="273" t="s">
        <v>137</v>
      </c>
      <c r="Y10" s="273" t="s">
        <v>46</v>
      </c>
      <c r="Z10" s="273" t="s">
        <v>5</v>
      </c>
      <c r="AA10" s="273" t="s">
        <v>47</v>
      </c>
      <c r="AB10" s="273" t="s">
        <v>5</v>
      </c>
      <c r="AC10" s="273" t="s">
        <v>49</v>
      </c>
      <c r="AD10" s="304" t="s">
        <v>29</v>
      </c>
      <c r="AE10" s="264" t="s">
        <v>34</v>
      </c>
      <c r="AF10" s="264" t="s">
        <v>35</v>
      </c>
      <c r="AG10" s="264" t="s">
        <v>36</v>
      </c>
      <c r="AH10" s="264" t="s">
        <v>38</v>
      </c>
      <c r="AI10" s="264" t="s">
        <v>37</v>
      </c>
      <c r="AJ10" s="264" t="s">
        <v>39</v>
      </c>
      <c r="AK10" s="246" t="s">
        <v>222</v>
      </c>
      <c r="AL10" s="246"/>
      <c r="AM10" s="246"/>
      <c r="AN10" s="246"/>
      <c r="AO10" s="246"/>
      <c r="AP10" s="246" t="s">
        <v>223</v>
      </c>
      <c r="AQ10" s="246"/>
      <c r="AR10" s="246"/>
      <c r="AS10" s="246"/>
      <c r="AT10" s="246"/>
      <c r="AU10" s="8"/>
      <c r="AV10" s="8"/>
      <c r="AW10" s="8"/>
      <c r="AX10" s="8"/>
      <c r="AY10" s="8"/>
      <c r="AZ10" s="8"/>
      <c r="BA10" s="8"/>
      <c r="BB10" s="8"/>
      <c r="BC10" s="8"/>
      <c r="BD10" s="8"/>
      <c r="BE10" s="8"/>
      <c r="BF10" s="8"/>
      <c r="BG10" s="8"/>
      <c r="BH10" s="8"/>
      <c r="BI10" s="8"/>
      <c r="BJ10" s="8"/>
      <c r="BK10" s="8"/>
      <c r="BL10" s="8"/>
      <c r="BM10" s="8"/>
      <c r="BN10" s="8"/>
      <c r="BO10" s="8"/>
      <c r="BP10" s="8"/>
    </row>
    <row r="11" spans="1:68" s="4" customFormat="1" ht="94.5" customHeight="1" x14ac:dyDescent="0.25">
      <c r="A11" s="311"/>
      <c r="B11" s="245"/>
      <c r="C11" s="264"/>
      <c r="D11" s="264"/>
      <c r="E11" s="245"/>
      <c r="F11" s="272"/>
      <c r="G11" s="264"/>
      <c r="H11" s="272"/>
      <c r="I11" s="324"/>
      <c r="J11" s="272"/>
      <c r="K11" s="272"/>
      <c r="L11" s="324"/>
      <c r="M11" s="324"/>
      <c r="N11" s="264"/>
      <c r="O11" s="305"/>
      <c r="P11" s="264"/>
      <c r="Q11" s="272"/>
      <c r="R11" s="7" t="s">
        <v>13</v>
      </c>
      <c r="S11" s="7" t="s">
        <v>17</v>
      </c>
      <c r="T11" s="7" t="s">
        <v>28</v>
      </c>
      <c r="U11" s="7" t="s">
        <v>18</v>
      </c>
      <c r="V11" s="7" t="s">
        <v>21</v>
      </c>
      <c r="W11" s="7" t="s">
        <v>24</v>
      </c>
      <c r="X11" s="273"/>
      <c r="Y11" s="273"/>
      <c r="Z11" s="273"/>
      <c r="AA11" s="273"/>
      <c r="AB11" s="273"/>
      <c r="AC11" s="273"/>
      <c r="AD11" s="305"/>
      <c r="AE11" s="264"/>
      <c r="AF11" s="264"/>
      <c r="AG11" s="264"/>
      <c r="AH11" s="264"/>
      <c r="AI11" s="264"/>
      <c r="AJ11" s="264"/>
      <c r="AK11" s="140" t="s">
        <v>224</v>
      </c>
      <c r="AL11" s="140" t="s">
        <v>225</v>
      </c>
      <c r="AM11" s="141" t="s">
        <v>226</v>
      </c>
      <c r="AN11" s="140" t="s">
        <v>227</v>
      </c>
      <c r="AO11" s="140" t="s">
        <v>228</v>
      </c>
      <c r="AP11" s="140" t="s">
        <v>224</v>
      </c>
      <c r="AQ11" s="140" t="s">
        <v>225</v>
      </c>
      <c r="AR11" s="141" t="s">
        <v>226</v>
      </c>
      <c r="AS11" s="140" t="s">
        <v>227</v>
      </c>
      <c r="AT11" s="140" t="s">
        <v>228</v>
      </c>
      <c r="AU11" s="26"/>
      <c r="AV11" s="26"/>
      <c r="AW11" s="26"/>
      <c r="AX11" s="26"/>
      <c r="AY11" s="26"/>
      <c r="AZ11" s="26"/>
      <c r="BA11" s="26"/>
      <c r="BB11" s="26"/>
      <c r="BC11" s="26"/>
      <c r="BD11" s="26"/>
      <c r="BE11" s="26"/>
      <c r="BF11" s="26"/>
      <c r="BG11" s="26"/>
      <c r="BH11" s="26"/>
      <c r="BI11" s="26"/>
      <c r="BJ11" s="26"/>
      <c r="BK11" s="26"/>
      <c r="BL11" s="26"/>
      <c r="BM11" s="26"/>
      <c r="BN11" s="26"/>
      <c r="BO11" s="26"/>
      <c r="BP11" s="26"/>
    </row>
    <row r="12" spans="1:68" s="27" customFormat="1" ht="297.75" customHeight="1" x14ac:dyDescent="0.25">
      <c r="A12" s="303">
        <v>1</v>
      </c>
      <c r="B12" s="257" t="s">
        <v>131</v>
      </c>
      <c r="C12" s="297" t="s">
        <v>260</v>
      </c>
      <c r="D12" s="297" t="s">
        <v>244</v>
      </c>
      <c r="E12" s="299" t="s">
        <v>245</v>
      </c>
      <c r="F12" s="257" t="s">
        <v>128</v>
      </c>
      <c r="G12" s="249">
        <v>1000</v>
      </c>
      <c r="H12" s="260" t="str">
        <f>IF(G12&lt;=0,"",IF(G12&lt;=2,"Muy Baja",IF(G12&lt;=24,"Baja",IF(G12&lt;=500,"Media",IF(G12&lt;=5000,"Alta","Muy Alta")))))</f>
        <v>Alta</v>
      </c>
      <c r="I12" s="263">
        <f>IF(H12="","",IF(H12="Muy Baja",0.2,IF(H12="Baja",0.4,IF(H12="Media",0.6,IF(H12="Alta",0.8,IF(H12="Muy Alta",1,))))))</f>
        <v>0.8</v>
      </c>
      <c r="J12" s="320" t="s">
        <v>154</v>
      </c>
      <c r="K12" s="168"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21" t="str">
        <f ca="1">IF(OR(K12='Tabla Impacto'!$C$11,K12='Tabla Impacto'!$D$11),"Leve",IF(OR(K12='Tabla Impacto'!$C$12,K12='Tabla Impacto'!$D$12),"Menor",IF(OR(K12='Tabla Impacto'!$C$13,K12='Tabla Impacto'!$D$13),"Moderado",IF(OR(K12='Tabla Impacto'!$C$14,K12='Tabla Impacto'!$D$14),"Mayor",IF(OR(K12='Tabla Impacto'!$C$15,K12='Tabla Impacto'!$D$15),"Catastrófico","")))))</f>
        <v>Mayor</v>
      </c>
      <c r="M12" s="322">
        <f ca="1">IF(L12="","",IF(L12="Leve",0.2,IF(L12="Menor",0.4,IF(L12="Moderado",0.6,IF(L12="Mayor",0.8,IF(L12="Catastrófico",1,))))))</f>
        <v>0.8</v>
      </c>
      <c r="N12" s="319"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47">
        <v>1</v>
      </c>
      <c r="P12" s="158" t="s">
        <v>246</v>
      </c>
      <c r="Q12" s="148" t="str">
        <f>IF(OR(R12="Preventivo",R12="Detectivo"),"Probabilidad",IF(R12="Correctivo","Impacto",""))</f>
        <v>Probabilidad</v>
      </c>
      <c r="R12" s="149" t="s">
        <v>14</v>
      </c>
      <c r="S12" s="149" t="s">
        <v>9</v>
      </c>
      <c r="T12" s="150" t="str">
        <f>IF(AND(R12="Preventivo",S12="Automático"),"50%",IF(AND(R12="Preventivo",S12="Manual"),"40%",IF(AND(R12="Detectivo",S12="Automático"),"40%",IF(AND(R12="Detectivo",S12="Manual"),"30%",IF(AND(R12="Correctivo",S12="Automático"),"35%",IF(AND(R12="Correctivo",S12="Manual"),"25%",""))))))</f>
        <v>40%</v>
      </c>
      <c r="U12" s="149" t="s">
        <v>19</v>
      </c>
      <c r="V12" s="149" t="s">
        <v>22</v>
      </c>
      <c r="W12" s="149" t="s">
        <v>119</v>
      </c>
      <c r="X12" s="151">
        <f>IFERROR(IF(Q12="Probabilidad",(I12-(+I12*T12)),IF(Q12="Impacto",I12,"")),"")</f>
        <v>0.48</v>
      </c>
      <c r="Y12" s="152" t="str">
        <f>IFERROR(IF(X12="","",IF(X12&lt;=0.2,"Muy Baja",IF(X12&lt;=0.4,"Baja",IF(X12&lt;=0.6,"Media",IF(X12&lt;=0.8,"Alta","Muy Alta"))))),"")</f>
        <v>Media</v>
      </c>
      <c r="Z12" s="153">
        <f>+X12</f>
        <v>0.48</v>
      </c>
      <c r="AA12" s="152" t="str">
        <f ca="1">IFERROR(IF(AB12="","",IF(AB12&lt;=0.2,"Leve",IF(AB12&lt;=0.4,"Menor",IF(AB12&lt;=0.6,"Moderado",IF(AB12&lt;=0.8,"Mayor","Catastrófico"))))),"")</f>
        <v>Mayor</v>
      </c>
      <c r="AB12" s="153">
        <f ca="1">IFERROR(IF(Q12="Impacto",(M12-(+M12*T12)),IF(Q12="Probabilidad",M12,"")),"")</f>
        <v>0.8</v>
      </c>
      <c r="AC12" s="154"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55" t="s">
        <v>135</v>
      </c>
      <c r="AE12" s="165" t="s">
        <v>247</v>
      </c>
      <c r="AF12" s="162" t="s">
        <v>230</v>
      </c>
      <c r="AG12" s="166">
        <v>46022</v>
      </c>
      <c r="AH12" s="166" t="s">
        <v>229</v>
      </c>
      <c r="AI12" s="164" t="s">
        <v>255</v>
      </c>
      <c r="AJ12" s="172" t="s">
        <v>41</v>
      </c>
      <c r="AK12" s="172"/>
      <c r="AL12" s="172"/>
      <c r="AM12" s="177" t="e">
        <f>AK12/AL12</f>
        <v>#DIV/0!</v>
      </c>
      <c r="AN12" s="172"/>
      <c r="AO12" s="172"/>
      <c r="AP12" s="172"/>
      <c r="AQ12" s="172"/>
      <c r="AR12" s="177" t="e">
        <f>AP12/AQ12</f>
        <v>#DIV/0!</v>
      </c>
      <c r="AS12" s="172"/>
      <c r="AT12" s="172"/>
    </row>
    <row r="13" spans="1:68" ht="204" hidden="1" customHeight="1" x14ac:dyDescent="0.3">
      <c r="A13" s="286"/>
      <c r="B13" s="258"/>
      <c r="C13" s="298"/>
      <c r="D13" s="298"/>
      <c r="E13" s="300"/>
      <c r="F13" s="258"/>
      <c r="G13" s="250"/>
      <c r="H13" s="261"/>
      <c r="I13" s="247"/>
      <c r="J13" s="275"/>
      <c r="K13" s="167">
        <f ca="1">IF(NOT(ISERROR(MATCH(J13,_xlfn.ANCHORARRAY(E19),0))),I21&amp;"Por favor no seleccionar los criterios de impacto",J13)</f>
        <v>0</v>
      </c>
      <c r="L13" s="290"/>
      <c r="M13" s="279"/>
      <c r="N13" s="281"/>
      <c r="O13" s="6">
        <v>2</v>
      </c>
      <c r="P13" s="159"/>
      <c r="Q13" s="48"/>
      <c r="R13" s="49"/>
      <c r="S13" s="49"/>
      <c r="T13" s="50" t="str">
        <f t="shared" ref="T13:T17" si="0">IF(AND(R13="Preventivo",S13="Automático"),"50%",IF(AND(R13="Preventivo",S13="Manual"),"40%",IF(AND(R13="Detectivo",S13="Automático"),"40%",IF(AND(R13="Detectivo",S13="Manual"),"30%",IF(AND(R13="Correctivo",S13="Automático"),"35%",IF(AND(R13="Correctivo",S13="Manual"),"25%",""))))))</f>
        <v/>
      </c>
      <c r="U13" s="49"/>
      <c r="V13" s="49"/>
      <c r="W13" s="49"/>
      <c r="X13" s="24" t="str">
        <f>IFERROR(IF(AND(Q12="Probabilidad",Q13="Probabilidad"),(Z12-(+Z12*T13)),IF(Q13="Probabilidad",(I12-(+I12*T13)),IF(Q13="Impacto",Z12,""))),"")</f>
        <v/>
      </c>
      <c r="Y13" s="51" t="str">
        <f t="shared" ref="Y13:Y45" si="1">IFERROR(IF(X13="","",IF(X13&lt;=0.2,"Muy Baja",IF(X13&lt;=0.4,"Baja",IF(X13&lt;=0.6,"Media",IF(X13&lt;=0.8,"Alta","Muy Alta"))))),"")</f>
        <v/>
      </c>
      <c r="Z13" s="52" t="str">
        <f t="shared" ref="Z13:Z17" si="2">+X13</f>
        <v/>
      </c>
      <c r="AA13" s="51" t="str">
        <f t="shared" ref="AA13:AA45" si="3">IFERROR(IF(AB13="","",IF(AB13&lt;=0.2,"Leve",IF(AB13&lt;=0.4,"Menor",IF(AB13&lt;=0.6,"Moderado",IF(AB13&lt;=0.8,"Mayor","Catastrófico"))))),"")</f>
        <v/>
      </c>
      <c r="AB13" s="52" t="str">
        <f>IFERROR(IF(AND(Q12="Impacto",Q13="Impacto"),(AB12-(+AB12*T13)),IF(Q13="Impacto",($M$12-(+$M$12*T13)),IF(Q13="Probabilidad",AB12,""))),"")</f>
        <v/>
      </c>
      <c r="AC13" s="53"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54"/>
      <c r="AE13" s="162"/>
      <c r="AF13" s="163"/>
      <c r="AG13" s="56"/>
      <c r="AH13" s="56"/>
      <c r="AI13" s="55"/>
      <c r="AJ13" s="172"/>
      <c r="AK13" s="172"/>
      <c r="AL13" s="172"/>
      <c r="AM13" s="177"/>
      <c r="AN13" s="172"/>
      <c r="AO13" s="172"/>
      <c r="AP13" s="172"/>
      <c r="AQ13" s="172"/>
      <c r="AR13" s="177"/>
      <c r="AS13" s="172"/>
      <c r="AT13" s="172"/>
      <c r="AU13" s="8"/>
      <c r="AV13" s="8"/>
      <c r="AW13" s="8"/>
      <c r="AX13" s="8"/>
      <c r="AY13" s="8"/>
      <c r="AZ13" s="8"/>
      <c r="BA13" s="8"/>
      <c r="BB13" s="8"/>
      <c r="BC13" s="8"/>
      <c r="BD13" s="8"/>
      <c r="BE13" s="8"/>
      <c r="BF13" s="8"/>
      <c r="BG13" s="8"/>
      <c r="BH13" s="8"/>
      <c r="BI13" s="8"/>
      <c r="BJ13" s="8"/>
      <c r="BK13" s="8"/>
      <c r="BL13" s="8"/>
      <c r="BM13" s="8"/>
      <c r="BN13" s="8"/>
      <c r="BO13" s="8"/>
      <c r="BP13" s="8"/>
    </row>
    <row r="14" spans="1:68" ht="215.25" hidden="1" customHeight="1" x14ac:dyDescent="0.3">
      <c r="A14" s="286"/>
      <c r="B14" s="258"/>
      <c r="C14" s="298"/>
      <c r="D14" s="298"/>
      <c r="E14" s="300"/>
      <c r="F14" s="258"/>
      <c r="G14" s="250"/>
      <c r="H14" s="261"/>
      <c r="I14" s="247"/>
      <c r="J14" s="275"/>
      <c r="K14" s="167">
        <f ca="1">IF(NOT(ISERROR(MATCH(J14,_xlfn.ANCHORARRAY(E20),0))),I22&amp;"Por favor no seleccionar los criterios de impacto",J14)</f>
        <v>0</v>
      </c>
      <c r="L14" s="290"/>
      <c r="M14" s="279"/>
      <c r="N14" s="281"/>
      <c r="O14" s="6">
        <v>3</v>
      </c>
      <c r="P14" s="160"/>
      <c r="Q14" s="48" t="str">
        <f>IF(OR(R14="Preventivo",R14="Detectivo"),"Probabilidad",IF(R14="Correctivo","Impacto",""))</f>
        <v/>
      </c>
      <c r="R14" s="49"/>
      <c r="S14" s="49"/>
      <c r="T14" s="50" t="str">
        <f t="shared" si="0"/>
        <v/>
      </c>
      <c r="U14" s="49"/>
      <c r="V14" s="49"/>
      <c r="W14" s="49"/>
      <c r="X14" s="24" t="str">
        <f>IFERROR(IF(AND(Q13="Probabilidad",Q14="Probabilidad"),(Z13-(+Z13*T14)),IF(AND(Q13="Impacto",Q14="Probabilidad"),(Z12-(+Z12*T14)),IF(Q14="Impacto",Z13,""))),"")</f>
        <v/>
      </c>
      <c r="Y14" s="51" t="str">
        <f t="shared" si="1"/>
        <v/>
      </c>
      <c r="Z14" s="52" t="str">
        <f t="shared" si="2"/>
        <v/>
      </c>
      <c r="AA14" s="51" t="str">
        <f t="shared" si="3"/>
        <v/>
      </c>
      <c r="AB14" s="52" t="str">
        <f>IFERROR(IF(AND(Q13="Impacto",Q14="Impacto"),(AB13-(+AB13*T14)),IF(AND(Q13="Probabilidad",Q14="Impacto"),(AB12-(+AB12*T14)),IF(Q14="Probabilidad",AB13,""))),"")</f>
        <v/>
      </c>
      <c r="AC14" s="53" t="str">
        <f t="shared" si="4"/>
        <v/>
      </c>
      <c r="AD14" s="54"/>
      <c r="AE14" s="162"/>
      <c r="AF14" s="163"/>
      <c r="AG14" s="56"/>
      <c r="AH14" s="56"/>
      <c r="AI14" s="55"/>
      <c r="AJ14" s="172"/>
      <c r="AK14" s="172"/>
      <c r="AL14" s="172"/>
      <c r="AM14" s="177"/>
      <c r="AN14" s="172"/>
      <c r="AO14" s="172"/>
      <c r="AP14" s="172"/>
      <c r="AQ14" s="172"/>
      <c r="AR14" s="177"/>
      <c r="AS14" s="172"/>
      <c r="AT14" s="172"/>
      <c r="AU14" s="8"/>
      <c r="AV14" s="8"/>
      <c r="AW14" s="8"/>
      <c r="AX14" s="8"/>
      <c r="AY14" s="8"/>
      <c r="AZ14" s="8"/>
      <c r="BA14" s="8"/>
      <c r="BB14" s="8"/>
      <c r="BC14" s="8"/>
      <c r="BD14" s="8"/>
      <c r="BE14" s="8"/>
      <c r="BF14" s="8"/>
      <c r="BG14" s="8"/>
      <c r="BH14" s="8"/>
      <c r="BI14" s="8"/>
      <c r="BJ14" s="8"/>
      <c r="BK14" s="8"/>
      <c r="BL14" s="8"/>
      <c r="BM14" s="8"/>
      <c r="BN14" s="8"/>
      <c r="BO14" s="8"/>
      <c r="BP14" s="8"/>
    </row>
    <row r="15" spans="1:68" ht="151.5" hidden="1" customHeight="1" x14ac:dyDescent="0.3">
      <c r="A15" s="286"/>
      <c r="B15" s="258"/>
      <c r="C15" s="298"/>
      <c r="D15" s="298"/>
      <c r="E15" s="300"/>
      <c r="F15" s="258"/>
      <c r="G15" s="250"/>
      <c r="H15" s="261"/>
      <c r="I15" s="247"/>
      <c r="J15" s="275"/>
      <c r="K15" s="167">
        <f ca="1">IF(NOT(ISERROR(MATCH(J15,_xlfn.ANCHORARRAY(E21),0))),I23&amp;"Por favor no seleccionar los criterios de impacto",J15)</f>
        <v>0</v>
      </c>
      <c r="L15" s="290"/>
      <c r="M15" s="279"/>
      <c r="N15" s="281"/>
      <c r="O15" s="6">
        <v>4</v>
      </c>
      <c r="P15" s="161"/>
      <c r="Q15" s="48" t="str">
        <f t="shared" ref="Q15:Q17" si="5">IF(OR(R15="Preventivo",R15="Detectivo"),"Probabilidad",IF(R15="Correctivo","Impacto",""))</f>
        <v/>
      </c>
      <c r="R15" s="49"/>
      <c r="S15" s="49"/>
      <c r="T15" s="50" t="str">
        <f t="shared" si="0"/>
        <v/>
      </c>
      <c r="U15" s="49"/>
      <c r="V15" s="49"/>
      <c r="W15" s="49"/>
      <c r="X15" s="24" t="str">
        <f t="shared" ref="X15:X17" si="6">IFERROR(IF(AND(Q14="Probabilidad",Q15="Probabilidad"),(Z14-(+Z14*T15)),IF(AND(Q14="Impacto",Q15="Probabilidad"),(Z13-(+Z13*T15)),IF(Q15="Impacto",Z14,""))),"")</f>
        <v/>
      </c>
      <c r="Y15" s="51" t="str">
        <f t="shared" si="1"/>
        <v/>
      </c>
      <c r="Z15" s="52" t="str">
        <f t="shared" si="2"/>
        <v/>
      </c>
      <c r="AA15" s="51" t="str">
        <f t="shared" si="3"/>
        <v/>
      </c>
      <c r="AB15" s="52" t="str">
        <f t="shared" ref="AB15:AB17" si="7">IFERROR(IF(AND(Q14="Impacto",Q15="Impacto"),(AB14-(+AB14*T15)),IF(AND(Q14="Probabilidad",Q15="Impacto"),(AB13-(+AB13*T15)),IF(Q15="Probabilidad",AB14,""))),"")</f>
        <v/>
      </c>
      <c r="AC15" s="53"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54"/>
      <c r="AE15" s="162"/>
      <c r="AF15" s="163"/>
      <c r="AG15" s="56"/>
      <c r="AH15" s="56"/>
      <c r="AI15" s="55"/>
      <c r="AJ15" s="172"/>
      <c r="AK15" s="172"/>
      <c r="AL15" s="172"/>
      <c r="AM15" s="177"/>
      <c r="AN15" s="172"/>
      <c r="AO15" s="172"/>
      <c r="AP15" s="172"/>
      <c r="AQ15" s="172"/>
      <c r="AR15" s="177"/>
      <c r="AS15" s="172"/>
      <c r="AT15" s="172"/>
      <c r="AU15" s="8"/>
      <c r="AV15" s="8"/>
      <c r="AW15" s="8"/>
      <c r="AX15" s="8"/>
      <c r="AY15" s="8"/>
      <c r="AZ15" s="8"/>
      <c r="BA15" s="8"/>
      <c r="BB15" s="8"/>
      <c r="BC15" s="8"/>
      <c r="BD15" s="8"/>
      <c r="BE15" s="8"/>
      <c r="BF15" s="8"/>
      <c r="BG15" s="8"/>
      <c r="BH15" s="8"/>
      <c r="BI15" s="8"/>
      <c r="BJ15" s="8"/>
      <c r="BK15" s="8"/>
      <c r="BL15" s="8"/>
      <c r="BM15" s="8"/>
      <c r="BN15" s="8"/>
      <c r="BO15" s="8"/>
      <c r="BP15" s="8"/>
    </row>
    <row r="16" spans="1:68" ht="12" hidden="1" customHeight="1" x14ac:dyDescent="0.3">
      <c r="A16" s="286"/>
      <c r="B16" s="258"/>
      <c r="C16" s="298"/>
      <c r="D16" s="298"/>
      <c r="E16" s="300"/>
      <c r="F16" s="258"/>
      <c r="G16" s="250"/>
      <c r="H16" s="261"/>
      <c r="I16" s="247"/>
      <c r="J16" s="275"/>
      <c r="K16" s="167">
        <f ca="1">IF(NOT(ISERROR(MATCH(J16,_xlfn.ANCHORARRAY(E22),0))),I24&amp;"Por favor no seleccionar los criterios de impacto",J16)</f>
        <v>0</v>
      </c>
      <c r="L16" s="290"/>
      <c r="M16" s="279"/>
      <c r="N16" s="281"/>
      <c r="O16" s="6">
        <v>5</v>
      </c>
      <c r="P16" s="161"/>
      <c r="Q16" s="48" t="str">
        <f t="shared" si="5"/>
        <v/>
      </c>
      <c r="R16" s="49"/>
      <c r="S16" s="49"/>
      <c r="T16" s="50" t="str">
        <f t="shared" si="0"/>
        <v/>
      </c>
      <c r="U16" s="49"/>
      <c r="V16" s="49"/>
      <c r="W16" s="49"/>
      <c r="X16" s="24" t="str">
        <f t="shared" si="6"/>
        <v/>
      </c>
      <c r="Y16" s="51" t="str">
        <f t="shared" si="1"/>
        <v/>
      </c>
      <c r="Z16" s="52" t="str">
        <f t="shared" si="2"/>
        <v/>
      </c>
      <c r="AA16" s="51" t="str">
        <f t="shared" si="3"/>
        <v/>
      </c>
      <c r="AB16" s="52" t="str">
        <f t="shared" si="7"/>
        <v/>
      </c>
      <c r="AC16" s="53" t="str">
        <f t="shared" si="4"/>
        <v/>
      </c>
      <c r="AD16" s="54"/>
      <c r="AE16" s="162"/>
      <c r="AF16" s="163"/>
      <c r="AG16" s="56"/>
      <c r="AH16" s="56"/>
      <c r="AI16" s="55"/>
      <c r="AJ16" s="172"/>
      <c r="AK16" s="172"/>
      <c r="AL16" s="172"/>
      <c r="AM16" s="177"/>
      <c r="AN16" s="172"/>
      <c r="AO16" s="172"/>
      <c r="AP16" s="172"/>
      <c r="AQ16" s="172"/>
      <c r="AR16" s="177"/>
      <c r="AS16" s="172"/>
      <c r="AT16" s="172"/>
      <c r="AU16" s="8"/>
      <c r="AV16" s="8"/>
      <c r="AW16" s="8"/>
      <c r="AX16" s="8"/>
      <c r="AY16" s="8"/>
      <c r="AZ16" s="8"/>
      <c r="BA16" s="8"/>
      <c r="BB16" s="8"/>
      <c r="BC16" s="8"/>
      <c r="BD16" s="8"/>
      <c r="BE16" s="8"/>
      <c r="BF16" s="8"/>
      <c r="BG16" s="8"/>
      <c r="BH16" s="8"/>
      <c r="BI16" s="8"/>
      <c r="BJ16" s="8"/>
      <c r="BK16" s="8"/>
      <c r="BL16" s="8"/>
      <c r="BM16" s="8"/>
      <c r="BN16" s="8"/>
      <c r="BO16" s="8"/>
      <c r="BP16" s="8"/>
    </row>
    <row r="17" spans="1:68" ht="19.5" hidden="1" customHeight="1" x14ac:dyDescent="0.3">
      <c r="A17" s="287"/>
      <c r="B17" s="259"/>
      <c r="C17" s="298"/>
      <c r="D17" s="298"/>
      <c r="E17" s="300"/>
      <c r="F17" s="259"/>
      <c r="G17" s="251"/>
      <c r="H17" s="262"/>
      <c r="I17" s="248"/>
      <c r="J17" s="276"/>
      <c r="K17" s="169">
        <f ca="1">IF(NOT(ISERROR(MATCH(J17,_xlfn.ANCHORARRAY(E23),0))),#REF!&amp;"Por favor no seleccionar los criterios de impacto",J17)</f>
        <v>0</v>
      </c>
      <c r="L17" s="291"/>
      <c r="M17" s="280"/>
      <c r="N17" s="282"/>
      <c r="O17" s="6">
        <v>6</v>
      </c>
      <c r="P17" s="161"/>
      <c r="Q17" s="48" t="str">
        <f t="shared" si="5"/>
        <v/>
      </c>
      <c r="R17" s="49"/>
      <c r="S17" s="49"/>
      <c r="T17" s="50" t="str">
        <f t="shared" si="0"/>
        <v/>
      </c>
      <c r="U17" s="49"/>
      <c r="V17" s="49"/>
      <c r="W17" s="49"/>
      <c r="X17" s="24" t="str">
        <f t="shared" si="6"/>
        <v/>
      </c>
      <c r="Y17" s="51" t="str">
        <f t="shared" si="1"/>
        <v/>
      </c>
      <c r="Z17" s="52" t="str">
        <f t="shared" si="2"/>
        <v/>
      </c>
      <c r="AA17" s="51" t="str">
        <f t="shared" si="3"/>
        <v/>
      </c>
      <c r="AB17" s="52" t="str">
        <f t="shared" si="7"/>
        <v/>
      </c>
      <c r="AC17" s="53" t="str">
        <f t="shared" si="4"/>
        <v/>
      </c>
      <c r="AD17" s="54"/>
      <c r="AE17" s="162"/>
      <c r="AF17" s="163"/>
      <c r="AG17" s="56"/>
      <c r="AH17" s="56"/>
      <c r="AI17" s="55"/>
      <c r="AJ17" s="172"/>
      <c r="AK17" s="172"/>
      <c r="AL17" s="172"/>
      <c r="AM17" s="177"/>
      <c r="AN17" s="172"/>
      <c r="AO17" s="172"/>
      <c r="AP17" s="172"/>
      <c r="AQ17" s="172"/>
      <c r="AR17" s="177"/>
      <c r="AS17" s="172"/>
      <c r="AT17" s="172"/>
      <c r="AU17" s="8"/>
      <c r="AV17" s="8"/>
      <c r="AW17" s="8"/>
      <c r="AX17" s="8"/>
      <c r="AY17" s="8"/>
      <c r="AZ17" s="8"/>
      <c r="BA17" s="8"/>
      <c r="BB17" s="8"/>
      <c r="BC17" s="8"/>
      <c r="BD17" s="8"/>
      <c r="BE17" s="8"/>
      <c r="BF17" s="8"/>
      <c r="BG17" s="8"/>
      <c r="BH17" s="8"/>
      <c r="BI17" s="8"/>
      <c r="BJ17" s="8"/>
      <c r="BK17" s="8"/>
      <c r="BL17" s="8"/>
      <c r="BM17" s="8"/>
      <c r="BN17" s="8"/>
      <c r="BO17" s="8"/>
      <c r="BP17" s="8"/>
    </row>
    <row r="18" spans="1:68" ht="233.25" customHeight="1" x14ac:dyDescent="0.3">
      <c r="A18" s="193">
        <v>2</v>
      </c>
      <c r="B18" s="190" t="s">
        <v>133</v>
      </c>
      <c r="C18" s="197" t="s">
        <v>234</v>
      </c>
      <c r="D18" s="197" t="s">
        <v>235</v>
      </c>
      <c r="E18" s="198" t="s">
        <v>236</v>
      </c>
      <c r="F18" s="190" t="s">
        <v>123</v>
      </c>
      <c r="G18" s="189">
        <v>1380</v>
      </c>
      <c r="H18" s="195" t="str">
        <f>IF(G18&lt;=0,"",IF(G18&lt;=2,"Muy Baja",IF(G18&lt;=24,"Baja",IF(G18&lt;=500,"Media",IF(G18&lt;=5000,"Alta","Muy Alta")))))</f>
        <v>Alta</v>
      </c>
      <c r="I18" s="188">
        <f>IF(H18="","",IF(H18="Muy Baja",0.2,IF(H18="Baja",0.4,IF(H18="Media",0.6,IF(H18="Alta",0.8,IF(H18="Muy Alta",1,))))))</f>
        <v>0.8</v>
      </c>
      <c r="J18" s="191" t="s">
        <v>151</v>
      </c>
      <c r="K18" s="192" t="s">
        <v>151</v>
      </c>
      <c r="L18" s="195" t="s">
        <v>7</v>
      </c>
      <c r="M18" s="192">
        <f>IF(L18="","",IF(L18="Leve",0.2,IF(L18="Menor",0.4,IF(L18="Moderado",0.6,IF(L18="Mayor",0.8,IF(L18="Catastrófico",1,))))))</f>
        <v>0.8</v>
      </c>
      <c r="N18" s="196" t="s">
        <v>80</v>
      </c>
      <c r="O18" s="6">
        <v>1</v>
      </c>
      <c r="P18" s="161" t="s">
        <v>250</v>
      </c>
      <c r="Q18" s="48" t="str">
        <f>IF(OR(R18="Preventivo",R18="Detectivo"),"Probabilidad",IF(R18="Correctivo","Impacto",""))</f>
        <v>Probabilidad</v>
      </c>
      <c r="R18" s="49" t="s">
        <v>14</v>
      </c>
      <c r="S18" s="49" t="s">
        <v>9</v>
      </c>
      <c r="T18" s="50" t="str">
        <f>IF(AND(R18="Preventivo",S18="Automático"),"50%",IF(AND(R18="Preventivo",S18="Manual"),"40%",IF(AND(R18="Detectivo",S18="Automático"),"40%",IF(AND(R18="Detectivo",S18="Manual"),"30%",IF(AND(R18="Correctivo",S18="Automático"),"35%",IF(AND(R18="Correctivo",S18="Manual"),"25%",""))))))</f>
        <v>40%</v>
      </c>
      <c r="U18" s="49" t="s">
        <v>19</v>
      </c>
      <c r="V18" s="49" t="s">
        <v>22</v>
      </c>
      <c r="W18" s="49" t="s">
        <v>119</v>
      </c>
      <c r="X18" s="24">
        <f>IFERROR(IF(Q18="Probabilidad",(I18-(+I18*T18)),IF(Q18="Impacto",I18,"")),"")</f>
        <v>0.48</v>
      </c>
      <c r="Y18" s="51" t="str">
        <f>IFERROR(IF(X18="","",IF(X18&lt;=0.2,"Muy Baja",IF(X18&lt;=0.4,"Baja",IF(X18&lt;=0.6,"Media",IF(X18&lt;=0.8,"Alta","Muy Alta"))))),"")</f>
        <v>Media</v>
      </c>
      <c r="Z18" s="52">
        <f>+X18</f>
        <v>0.48</v>
      </c>
      <c r="AA18" s="51" t="str">
        <f>IFERROR(IF(AB18="","",IF(AB18&lt;=0.2,"Leve",IF(AB18&lt;=0.4,"Menor",IF(AB18&lt;=0.6,"Moderado",IF(AB18&lt;=0.8,"Mayor","Catastrófico"))))),"")</f>
        <v>Mayor</v>
      </c>
      <c r="AB18" s="52">
        <f>IFERROR(IF(Q18="Impacto",(M18-(+M18*T18)),IF(Q18="Probabilidad",M18,"")),"")</f>
        <v>0.8</v>
      </c>
      <c r="AC18" s="5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54" t="s">
        <v>135</v>
      </c>
      <c r="AE18" s="162" t="s">
        <v>248</v>
      </c>
      <c r="AF18" s="163" t="s">
        <v>237</v>
      </c>
      <c r="AG18" s="166">
        <v>46022</v>
      </c>
      <c r="AH18" s="56" t="s">
        <v>229</v>
      </c>
      <c r="AI18" s="55" t="s">
        <v>249</v>
      </c>
      <c r="AJ18" s="172" t="s">
        <v>41</v>
      </c>
      <c r="AK18" s="172"/>
      <c r="AL18" s="172"/>
      <c r="AM18" s="177" t="e">
        <f>AK18/AL18</f>
        <v>#DIV/0!</v>
      </c>
      <c r="AN18" s="172"/>
      <c r="AO18" s="172"/>
      <c r="AP18" s="172"/>
      <c r="AQ18" s="172"/>
      <c r="AR18" s="177" t="e">
        <f>AP18/AQ18</f>
        <v>#DIV/0!</v>
      </c>
      <c r="AS18" s="172"/>
      <c r="AT18" s="172"/>
      <c r="AU18" s="8"/>
      <c r="AV18" s="8"/>
      <c r="AW18" s="8"/>
      <c r="AX18" s="8"/>
      <c r="AY18" s="8"/>
      <c r="AZ18" s="8"/>
      <c r="BA18" s="8"/>
      <c r="BB18" s="8"/>
      <c r="BC18" s="8"/>
      <c r="BD18" s="8"/>
      <c r="BE18" s="8"/>
      <c r="BF18" s="8"/>
      <c r="BG18" s="8"/>
      <c r="BH18" s="8"/>
      <c r="BI18" s="8"/>
      <c r="BJ18" s="8"/>
      <c r="BK18" s="8"/>
      <c r="BL18" s="8"/>
      <c r="BM18" s="8"/>
      <c r="BN18" s="8"/>
      <c r="BO18" s="8"/>
      <c r="BP18" s="8"/>
    </row>
    <row r="19" spans="1:68" ht="246" customHeight="1" x14ac:dyDescent="0.3">
      <c r="A19" s="303">
        <v>3</v>
      </c>
      <c r="B19" s="257" t="s">
        <v>131</v>
      </c>
      <c r="C19" s="297" t="s">
        <v>251</v>
      </c>
      <c r="D19" s="297" t="s">
        <v>252</v>
      </c>
      <c r="E19" s="299" t="s">
        <v>253</v>
      </c>
      <c r="F19" s="257" t="s">
        <v>123</v>
      </c>
      <c r="G19" s="249">
        <v>3</v>
      </c>
      <c r="H19" s="260" t="str">
        <f>IF(G19&lt;=0,"",IF(G19&lt;=2,"Muy Baja",IF(G19&lt;=24,"Baja",IF(G19&lt;=500,"Media",IF(G19&lt;=5000,"Alta","Muy Alta")))))</f>
        <v>Baja</v>
      </c>
      <c r="I19" s="263">
        <f>IF(H19="","",IF(H19="Muy Baja",0.2,IF(H19="Baja",0.4,IF(H19="Media",0.6,IF(H19="Alta",0.8,IF(H19="Muy Alta",1,))))))</f>
        <v>0.4</v>
      </c>
      <c r="J19" s="285" t="s">
        <v>155</v>
      </c>
      <c r="K19" s="285" t="s">
        <v>155</v>
      </c>
      <c r="L19" s="260" t="s">
        <v>7</v>
      </c>
      <c r="M19" s="263">
        <f>IF(L19="","",IF(L19="Leve",0.2,IF(L19="Menor",0.4,IF(L19="Moderado",0.6,IF(L19="Mayor",0.8,IF(L19="Catastrófico",1,))))))</f>
        <v>0.8</v>
      </c>
      <c r="N19" s="268" t="s">
        <v>80</v>
      </c>
      <c r="O19" s="6">
        <v>1</v>
      </c>
      <c r="P19" s="194" t="s">
        <v>254</v>
      </c>
      <c r="Q19" s="48" t="str">
        <f>IF(OR(R19="Preventivo",R19="Detectivo"),"Probabilidad",IF(R19="Correctivo","Impacto",""))</f>
        <v>Probabilidad</v>
      </c>
      <c r="R19" s="49" t="s">
        <v>14</v>
      </c>
      <c r="S19" s="49" t="s">
        <v>9</v>
      </c>
      <c r="T19" s="50" t="str">
        <f>IF(AND(R19="Preventivo",S19="Automático"),"50%",IF(AND(R19="Preventivo",S19="Manual"),"40%",IF(AND(R19="Detectivo",S19="Automático"),"40%",IF(AND(R19="Detectivo",S19="Manual"),"30%",IF(AND(R19="Correctivo",S19="Automático"),"35%",IF(AND(R19="Correctivo",S19="Manual"),"25%",""))))))</f>
        <v>40%</v>
      </c>
      <c r="U19" s="49" t="s">
        <v>19</v>
      </c>
      <c r="V19" s="49" t="s">
        <v>22</v>
      </c>
      <c r="W19" s="49" t="s">
        <v>119</v>
      </c>
      <c r="X19" s="24">
        <f>IFERROR(IF(Q19="Probabilidad",(I19-(+I19*T19)),IF(Q19="Impacto",I19,"")),"")</f>
        <v>0.24</v>
      </c>
      <c r="Y19" s="51" t="str">
        <f>IFERROR(IF(X19="","",IF(X19&lt;=0.2,"Muy Baja",IF(X19&lt;=0.4,"Baja",IF(X19&lt;=0.6,"Media",IF(X19&lt;=0.8,"Alta","Muy Alta"))))),"")</f>
        <v>Baja</v>
      </c>
      <c r="Z19" s="52">
        <f>+X19</f>
        <v>0.24</v>
      </c>
      <c r="AA19" s="51" t="str">
        <f>IFERROR(IF(AB19="","",IF(AB19&lt;=0.2,"Leve",IF(AB19&lt;=0.4,"Menor",IF(AB19&lt;=0.6,"Moderado",IF(AB19&lt;=0.8,"Mayor","Catastrófico"))))),"")</f>
        <v>Mayor</v>
      </c>
      <c r="AB19" s="52">
        <f>IFERROR(IF(Q19="Impacto",(M19-(+M19*T19)),IF(Q19="Probabilidad",M19,"")),"")</f>
        <v>0.8</v>
      </c>
      <c r="AC19" s="5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54" t="s">
        <v>135</v>
      </c>
      <c r="AE19" s="174" t="s">
        <v>256</v>
      </c>
      <c r="AF19" s="174" t="s">
        <v>257</v>
      </c>
      <c r="AG19" s="166">
        <v>46022</v>
      </c>
      <c r="AH19" s="170" t="s">
        <v>229</v>
      </c>
      <c r="AI19" s="171" t="s">
        <v>259</v>
      </c>
      <c r="AJ19" s="172" t="s">
        <v>41</v>
      </c>
      <c r="AK19" s="172"/>
      <c r="AL19" s="172"/>
      <c r="AM19" s="177" t="e">
        <f>AK19/AL19</f>
        <v>#DIV/0!</v>
      </c>
      <c r="AN19" s="172"/>
      <c r="AO19" s="172"/>
      <c r="AP19" s="172"/>
      <c r="AQ19" s="172"/>
      <c r="AR19" s="177" t="e">
        <f>AP19/AQ19</f>
        <v>#DIV/0!</v>
      </c>
      <c r="AS19" s="172"/>
      <c r="AT19" s="172"/>
      <c r="AU19" s="8"/>
      <c r="AV19" s="8"/>
      <c r="AW19" s="8"/>
      <c r="AX19" s="8"/>
      <c r="AY19" s="8"/>
      <c r="AZ19" s="8"/>
      <c r="BA19" s="8"/>
      <c r="BB19" s="8"/>
      <c r="BC19" s="8"/>
      <c r="BD19" s="8"/>
      <c r="BE19" s="8"/>
      <c r="BF19" s="8"/>
      <c r="BG19" s="8"/>
      <c r="BH19" s="8"/>
      <c r="BI19" s="8"/>
      <c r="BJ19" s="8"/>
      <c r="BK19" s="8"/>
      <c r="BL19" s="8"/>
      <c r="BM19" s="8"/>
      <c r="BN19" s="8"/>
      <c r="BO19" s="8"/>
      <c r="BP19" s="8"/>
    </row>
    <row r="20" spans="1:68" ht="151.5" hidden="1" customHeight="1" x14ac:dyDescent="0.3">
      <c r="A20" s="286"/>
      <c r="B20" s="258"/>
      <c r="C20" s="298"/>
      <c r="D20" s="298"/>
      <c r="E20" s="300"/>
      <c r="F20" s="258"/>
      <c r="G20" s="250"/>
      <c r="H20" s="261"/>
      <c r="I20" s="247"/>
      <c r="J20" s="283"/>
      <c r="K20" s="283"/>
      <c r="L20" s="261"/>
      <c r="M20" s="247"/>
      <c r="N20" s="269"/>
      <c r="O20" s="6">
        <v>2</v>
      </c>
      <c r="P20" s="156"/>
      <c r="Q20" s="48" t="str">
        <f>IF(OR(R20="Preventivo",R20="Detectivo"),"Probabilidad",IF(R20="Correctivo","Impacto",""))</f>
        <v/>
      </c>
      <c r="R20" s="49"/>
      <c r="S20" s="49"/>
      <c r="T20" s="50" t="str">
        <f t="shared" ref="T20:T24" si="8">IF(AND(R20="Preventivo",S20="Automático"),"50%",IF(AND(R20="Preventivo",S20="Manual"),"40%",IF(AND(R20="Detectivo",S20="Automático"),"40%",IF(AND(R20="Detectivo",S20="Manual"),"30%",IF(AND(R20="Correctivo",S20="Automático"),"35%",IF(AND(R20="Correctivo",S20="Manual"),"25%",""))))))</f>
        <v/>
      </c>
      <c r="U20" s="49"/>
      <c r="V20" s="49"/>
      <c r="W20" s="49"/>
      <c r="X20" s="134" t="str">
        <f>IFERROR(IF(AND(Q19="Probabilidad",Q20="Probabilidad"),(Z19-(+Z19*T20)),IF(Q20="Probabilidad",(I19-(+I19*T20)),IF(Q20="Impacto",Z19,""))),"")</f>
        <v/>
      </c>
      <c r="Y20" s="51" t="str">
        <f t="shared" si="1"/>
        <v/>
      </c>
      <c r="Z20" s="52" t="str">
        <f t="shared" ref="Z20:Z24" si="9">+X20</f>
        <v/>
      </c>
      <c r="AA20" s="51" t="str">
        <f t="shared" si="3"/>
        <v/>
      </c>
      <c r="AB20" s="52" t="str">
        <f>IFERROR(IF(AND(Q19="Impacto",Q20="Impacto"),(#REF!-(+#REF!*T20)),IF(Q20="Impacto",($M$19-(+$M$19*T20)),IF(Q20="Probabilidad",#REF!,""))),"")</f>
        <v/>
      </c>
      <c r="AC20" s="53" t="str">
        <f t="shared" ref="AC20:AC21"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54"/>
      <c r="AE20" s="144"/>
      <c r="AF20" s="146"/>
      <c r="AG20" s="145"/>
      <c r="AH20" s="145"/>
      <c r="AI20" s="144"/>
      <c r="AJ20" s="146"/>
      <c r="AK20" s="172"/>
      <c r="AL20" s="172"/>
      <c r="AM20" s="177"/>
      <c r="AN20" s="172"/>
      <c r="AO20" s="172"/>
      <c r="AP20" s="172"/>
      <c r="AQ20" s="172"/>
      <c r="AR20" s="177"/>
      <c r="AS20" s="172"/>
      <c r="AT20" s="172"/>
      <c r="AU20" s="8"/>
      <c r="AV20" s="8"/>
      <c r="AW20" s="8"/>
      <c r="AX20" s="8"/>
      <c r="AY20" s="8"/>
      <c r="AZ20" s="8"/>
      <c r="BA20" s="8"/>
      <c r="BB20" s="8"/>
      <c r="BC20" s="8"/>
      <c r="BD20" s="8"/>
      <c r="BE20" s="8"/>
      <c r="BF20" s="8"/>
      <c r="BG20" s="8"/>
      <c r="BH20" s="8"/>
      <c r="BI20" s="8"/>
      <c r="BJ20" s="8"/>
      <c r="BK20" s="8"/>
      <c r="BL20" s="8"/>
      <c r="BM20" s="8"/>
      <c r="BN20" s="8"/>
      <c r="BO20" s="8"/>
      <c r="BP20" s="8"/>
    </row>
    <row r="21" spans="1:68" ht="151.5" hidden="1" customHeight="1" x14ac:dyDescent="0.3">
      <c r="A21" s="286"/>
      <c r="B21" s="258"/>
      <c r="C21" s="298"/>
      <c r="D21" s="298"/>
      <c r="E21" s="300"/>
      <c r="F21" s="258"/>
      <c r="G21" s="250"/>
      <c r="H21" s="261"/>
      <c r="I21" s="247"/>
      <c r="J21" s="283"/>
      <c r="K21" s="283"/>
      <c r="L21" s="261"/>
      <c r="M21" s="247"/>
      <c r="N21" s="269"/>
      <c r="O21" s="6">
        <v>3</v>
      </c>
      <c r="P21" s="157"/>
      <c r="Q21" s="48" t="str">
        <f>IF(OR(R21="Preventivo",R21="Detectivo"),"Probabilidad",IF(R21="Correctivo","Impacto",""))</f>
        <v/>
      </c>
      <c r="R21" s="49"/>
      <c r="S21" s="49"/>
      <c r="T21" s="50" t="str">
        <f t="shared" si="8"/>
        <v/>
      </c>
      <c r="U21" s="49"/>
      <c r="V21" s="49"/>
      <c r="W21" s="49"/>
      <c r="X21" s="24" t="str">
        <f>IFERROR(IF(AND(Q20="Probabilidad",Q21="Probabilidad"),(Z20-(+Z20*T21)),IF(AND(Q20="Impacto",Q21="Probabilidad"),(Z19-(+Z19*T21)),IF(Q21="Impacto",Z20,""))),"")</f>
        <v/>
      </c>
      <c r="Y21" s="51" t="str">
        <f t="shared" si="1"/>
        <v/>
      </c>
      <c r="Z21" s="52" t="str">
        <f t="shared" si="9"/>
        <v/>
      </c>
      <c r="AA21" s="51" t="str">
        <f t="shared" si="3"/>
        <v/>
      </c>
      <c r="AB21" s="52" t="str">
        <f>IFERROR(IF(AND(Q20="Impacto",Q21="Impacto"),(AB20-(+AB20*T21)),IF(AND(Q20="Probabilidad",Q21="Impacto"),(AB19-(+AB19*T21)),IF(Q21="Probabilidad",AB20,""))),"")</f>
        <v/>
      </c>
      <c r="AC21" s="53" t="str">
        <f t="shared" si="10"/>
        <v/>
      </c>
      <c r="AD21" s="54"/>
      <c r="AE21" s="144"/>
      <c r="AF21" s="146"/>
      <c r="AG21" s="145"/>
      <c r="AH21" s="145"/>
      <c r="AI21" s="144"/>
      <c r="AJ21" s="146"/>
      <c r="AK21" s="172"/>
      <c r="AL21" s="172"/>
      <c r="AM21" s="177"/>
      <c r="AN21" s="172"/>
      <c r="AO21" s="172"/>
      <c r="AP21" s="172"/>
      <c r="AQ21" s="172"/>
      <c r="AR21" s="177"/>
      <c r="AS21" s="172"/>
      <c r="AT21" s="172"/>
      <c r="AU21" s="8"/>
      <c r="AV21" s="8"/>
      <c r="AW21" s="8"/>
      <c r="AX21" s="8"/>
      <c r="AY21" s="8"/>
      <c r="AZ21" s="8"/>
      <c r="BA21" s="8"/>
      <c r="BB21" s="8"/>
      <c r="BC21" s="8"/>
      <c r="BD21" s="8"/>
      <c r="BE21" s="8"/>
      <c r="BF21" s="8"/>
      <c r="BG21" s="8"/>
      <c r="BH21" s="8"/>
      <c r="BI21" s="8"/>
      <c r="BJ21" s="8"/>
      <c r="BK21" s="8"/>
      <c r="BL21" s="8"/>
      <c r="BM21" s="8"/>
      <c r="BN21" s="8"/>
      <c r="BO21" s="8"/>
      <c r="BP21" s="8"/>
    </row>
    <row r="22" spans="1:68" ht="151.5" hidden="1" customHeight="1" x14ac:dyDescent="0.3">
      <c r="A22" s="286"/>
      <c r="B22" s="258"/>
      <c r="C22" s="298"/>
      <c r="D22" s="298"/>
      <c r="E22" s="300"/>
      <c r="F22" s="258"/>
      <c r="G22" s="250"/>
      <c r="H22" s="261"/>
      <c r="I22" s="247"/>
      <c r="J22" s="283"/>
      <c r="K22" s="283"/>
      <c r="L22" s="261"/>
      <c r="M22" s="247"/>
      <c r="N22" s="269"/>
      <c r="O22" s="6">
        <v>4</v>
      </c>
      <c r="P22" s="156"/>
      <c r="Q22" s="48" t="str">
        <f t="shared" ref="Q22:Q24" si="11">IF(OR(R22="Preventivo",R22="Detectivo"),"Probabilidad",IF(R22="Correctivo","Impacto",""))</f>
        <v/>
      </c>
      <c r="R22" s="49"/>
      <c r="S22" s="49"/>
      <c r="T22" s="50" t="str">
        <f t="shared" si="8"/>
        <v/>
      </c>
      <c r="U22" s="49"/>
      <c r="V22" s="49"/>
      <c r="W22" s="49"/>
      <c r="X22" s="24" t="str">
        <f t="shared" ref="X22:X24" si="12">IFERROR(IF(AND(Q21="Probabilidad",Q22="Probabilidad"),(Z21-(+Z21*T22)),IF(AND(Q21="Impacto",Q22="Probabilidad"),(Z20-(+Z20*T22)),IF(Q22="Impacto",Z21,""))),"")</f>
        <v/>
      </c>
      <c r="Y22" s="51" t="str">
        <f t="shared" si="1"/>
        <v/>
      </c>
      <c r="Z22" s="52" t="str">
        <f t="shared" si="9"/>
        <v/>
      </c>
      <c r="AA22" s="51" t="str">
        <f t="shared" si="3"/>
        <v/>
      </c>
      <c r="AB22" s="52" t="str">
        <f t="shared" ref="AB22:AB24" si="13">IFERROR(IF(AND(Q21="Impacto",Q22="Impacto"),(AB21-(+AB21*T22)),IF(AND(Q21="Probabilidad",Q22="Impacto"),(AB20-(+AB20*T22)),IF(Q22="Probabilidad",AB21,""))),"")</f>
        <v/>
      </c>
      <c r="AC22" s="5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4"/>
      <c r="AE22" s="144"/>
      <c r="AF22" s="146"/>
      <c r="AG22" s="145"/>
      <c r="AH22" s="145"/>
      <c r="AI22" s="144"/>
      <c r="AJ22" s="146"/>
      <c r="AK22" s="172"/>
      <c r="AL22" s="172"/>
      <c r="AM22" s="177"/>
      <c r="AN22" s="172"/>
      <c r="AO22" s="172"/>
      <c r="AP22" s="172"/>
      <c r="AQ22" s="172"/>
      <c r="AR22" s="177"/>
      <c r="AS22" s="172"/>
      <c r="AT22" s="172"/>
      <c r="AU22" s="8"/>
      <c r="AV22" s="8"/>
      <c r="AW22" s="8"/>
      <c r="AX22" s="8"/>
      <c r="AY22" s="8"/>
      <c r="AZ22" s="8"/>
      <c r="BA22" s="8"/>
      <c r="BB22" s="8"/>
      <c r="BC22" s="8"/>
      <c r="BD22" s="8"/>
      <c r="BE22" s="8"/>
      <c r="BF22" s="8"/>
      <c r="BG22" s="8"/>
      <c r="BH22" s="8"/>
      <c r="BI22" s="8"/>
      <c r="BJ22" s="8"/>
      <c r="BK22" s="8"/>
      <c r="BL22" s="8"/>
      <c r="BM22" s="8"/>
      <c r="BN22" s="8"/>
      <c r="BO22" s="8"/>
      <c r="BP22" s="8"/>
    </row>
    <row r="23" spans="1:68" ht="151.5" hidden="1" customHeight="1" x14ac:dyDescent="0.3">
      <c r="A23" s="286"/>
      <c r="B23" s="258"/>
      <c r="C23" s="298"/>
      <c r="D23" s="298"/>
      <c r="E23" s="300"/>
      <c r="F23" s="258"/>
      <c r="G23" s="250"/>
      <c r="H23" s="261"/>
      <c r="I23" s="247"/>
      <c r="J23" s="283"/>
      <c r="K23" s="283"/>
      <c r="L23" s="261"/>
      <c r="M23" s="247"/>
      <c r="N23" s="269"/>
      <c r="O23" s="6">
        <v>5</v>
      </c>
      <c r="P23" s="156"/>
      <c r="Q23" s="48" t="str">
        <f t="shared" si="11"/>
        <v/>
      </c>
      <c r="R23" s="49"/>
      <c r="S23" s="49"/>
      <c r="T23" s="50" t="str">
        <f t="shared" si="8"/>
        <v/>
      </c>
      <c r="U23" s="49"/>
      <c r="V23" s="49"/>
      <c r="W23" s="49"/>
      <c r="X23" s="24" t="str">
        <f t="shared" si="12"/>
        <v/>
      </c>
      <c r="Y23" s="51" t="str">
        <f t="shared" si="1"/>
        <v/>
      </c>
      <c r="Z23" s="52" t="str">
        <f t="shared" si="9"/>
        <v/>
      </c>
      <c r="AA23" s="51" t="str">
        <f t="shared" si="3"/>
        <v/>
      </c>
      <c r="AB23" s="52" t="str">
        <f t="shared" si="13"/>
        <v/>
      </c>
      <c r="AC23" s="53"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54"/>
      <c r="AE23" s="144"/>
      <c r="AF23" s="146"/>
      <c r="AG23" s="145"/>
      <c r="AH23" s="145"/>
      <c r="AI23" s="144"/>
      <c r="AJ23" s="146"/>
      <c r="AK23" s="172"/>
      <c r="AL23" s="172"/>
      <c r="AM23" s="177"/>
      <c r="AN23" s="172"/>
      <c r="AO23" s="172"/>
      <c r="AP23" s="172"/>
      <c r="AQ23" s="172"/>
      <c r="AR23" s="177"/>
      <c r="AS23" s="172"/>
      <c r="AT23" s="172"/>
      <c r="AU23" s="8"/>
      <c r="AV23" s="8"/>
      <c r="AW23" s="8"/>
      <c r="AX23" s="8"/>
      <c r="AY23" s="8"/>
      <c r="AZ23" s="8"/>
      <c r="BA23" s="8"/>
      <c r="BB23" s="8"/>
      <c r="BC23" s="8"/>
      <c r="BD23" s="8"/>
      <c r="BE23" s="8"/>
      <c r="BF23" s="8"/>
      <c r="BG23" s="8"/>
      <c r="BH23" s="8"/>
      <c r="BI23" s="8"/>
      <c r="BJ23" s="8"/>
      <c r="BK23" s="8"/>
      <c r="BL23" s="8"/>
      <c r="BM23" s="8"/>
      <c r="BN23" s="8"/>
      <c r="BO23" s="8"/>
      <c r="BP23" s="8"/>
    </row>
    <row r="24" spans="1:68" ht="151.5" hidden="1" customHeight="1" x14ac:dyDescent="0.3">
      <c r="A24" s="287"/>
      <c r="B24" s="259"/>
      <c r="C24" s="301"/>
      <c r="D24" s="301"/>
      <c r="E24" s="302"/>
      <c r="F24" s="259"/>
      <c r="G24" s="251"/>
      <c r="H24" s="262"/>
      <c r="I24" s="248"/>
      <c r="J24" s="284"/>
      <c r="K24" s="284"/>
      <c r="L24" s="262"/>
      <c r="M24" s="248"/>
      <c r="N24" s="270"/>
      <c r="O24" s="6">
        <v>6</v>
      </c>
      <c r="P24" s="156"/>
      <c r="Q24" s="48" t="str">
        <f t="shared" si="11"/>
        <v/>
      </c>
      <c r="R24" s="49"/>
      <c r="S24" s="49"/>
      <c r="T24" s="50" t="str">
        <f t="shared" si="8"/>
        <v/>
      </c>
      <c r="U24" s="49"/>
      <c r="V24" s="49"/>
      <c r="W24" s="49"/>
      <c r="X24" s="24" t="str">
        <f t="shared" si="12"/>
        <v/>
      </c>
      <c r="Y24" s="51" t="str">
        <f t="shared" si="1"/>
        <v/>
      </c>
      <c r="Z24" s="52" t="str">
        <f t="shared" si="9"/>
        <v/>
      </c>
      <c r="AA24" s="51" t="str">
        <f t="shared" si="3"/>
        <v/>
      </c>
      <c r="AB24" s="52" t="str">
        <f t="shared" si="13"/>
        <v/>
      </c>
      <c r="AC24" s="53" t="str">
        <f t="shared" si="14"/>
        <v/>
      </c>
      <c r="AD24" s="54"/>
      <c r="AE24" s="144"/>
      <c r="AF24" s="146"/>
      <c r="AG24" s="145"/>
      <c r="AH24" s="145"/>
      <c r="AI24" s="144"/>
      <c r="AJ24" s="146"/>
      <c r="AK24" s="172"/>
      <c r="AL24" s="172"/>
      <c r="AM24" s="177"/>
      <c r="AN24" s="172"/>
      <c r="AO24" s="172"/>
      <c r="AP24" s="172"/>
      <c r="AQ24" s="172"/>
      <c r="AR24" s="177"/>
      <c r="AS24" s="172"/>
      <c r="AT24" s="172"/>
      <c r="AU24" s="8"/>
      <c r="AV24" s="8"/>
      <c r="AW24" s="8"/>
      <c r="AX24" s="8"/>
      <c r="AY24" s="8"/>
      <c r="AZ24" s="8"/>
      <c r="BA24" s="8"/>
      <c r="BB24" s="8"/>
      <c r="BC24" s="8"/>
      <c r="BD24" s="8"/>
      <c r="BE24" s="8"/>
      <c r="BF24" s="8"/>
      <c r="BG24" s="8"/>
      <c r="BH24" s="8"/>
      <c r="BI24" s="8"/>
      <c r="BJ24" s="8"/>
      <c r="BK24" s="8"/>
      <c r="BL24" s="8"/>
      <c r="BM24" s="8"/>
      <c r="BN24" s="8"/>
      <c r="BO24" s="8"/>
      <c r="BP24" s="8"/>
    </row>
    <row r="25" spans="1:68" ht="151.5" hidden="1" customHeight="1" x14ac:dyDescent="0.3">
      <c r="A25" s="286"/>
      <c r="B25" s="258"/>
      <c r="C25" s="258"/>
      <c r="D25" s="258"/>
      <c r="E25" s="288"/>
      <c r="F25" s="258"/>
      <c r="G25" s="250"/>
      <c r="H25" s="253"/>
      <c r="I25" s="255"/>
      <c r="J25" s="283"/>
      <c r="K25" s="255">
        <f ca="1">IF(NOT(ISERROR(MATCH(J25,_xlfn.ANCHORARRAY(#REF!),0))),#REF!&amp;"Por favor no seleccionar los criterios de impacto",J25)</f>
        <v>0</v>
      </c>
      <c r="L25" s="261"/>
      <c r="M25" s="247"/>
      <c r="N25" s="269"/>
      <c r="O25" s="6">
        <v>2</v>
      </c>
      <c r="P25" s="175"/>
      <c r="Q25" s="48" t="str">
        <f>IF(OR(R25="Preventivo",R25="Detectivo"),"Probabilidad",IF(R25="Correctivo","Impacto",""))</f>
        <v/>
      </c>
      <c r="R25" s="49"/>
      <c r="S25" s="49"/>
      <c r="T25" s="50" t="str">
        <f t="shared" ref="T25:T29" si="15">IF(AND(R25="Preventivo",S25="Automático"),"50%",IF(AND(R25="Preventivo",S25="Manual"),"40%",IF(AND(R25="Detectivo",S25="Automático"),"40%",IF(AND(R25="Detectivo",S25="Manual"),"30%",IF(AND(R25="Correctivo",S25="Automático"),"35%",IF(AND(R25="Correctivo",S25="Manual"),"25%",""))))))</f>
        <v/>
      </c>
      <c r="U25" s="49"/>
      <c r="V25" s="49"/>
      <c r="W25" s="49"/>
      <c r="X25" s="24" t="str">
        <f>IFERROR(IF(AND(#REF!="Probabilidad",Q25="Probabilidad"),(#REF!-(+#REF!*T25)),IF(Q25="Probabilidad",(#REF!-(+#REF!*T25)),IF(Q25="Impacto",#REF!,""))),"")</f>
        <v/>
      </c>
      <c r="Y25" s="51" t="str">
        <f t="shared" si="1"/>
        <v/>
      </c>
      <c r="Z25" s="52" t="str">
        <f t="shared" ref="Z25:Z29" si="16">+X25</f>
        <v/>
      </c>
      <c r="AA25" s="51" t="str">
        <f t="shared" si="3"/>
        <v/>
      </c>
      <c r="AB25" s="52" t="str">
        <f>IFERROR(IF(AND(#REF!="Impacto",Q25="Impacto"),(AB19-(+AB19*T25)),IF(Q25="Impacto",(#REF!-(+#REF!*T25)),IF(Q25="Probabilidad",AB19,""))),"")</f>
        <v/>
      </c>
      <c r="AC25" s="53"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54"/>
      <c r="AE25" s="174"/>
      <c r="AF25" s="163"/>
      <c r="AG25" s="166"/>
      <c r="AH25" s="166"/>
      <c r="AI25" s="162"/>
      <c r="AJ25" s="163"/>
      <c r="AK25" s="163"/>
      <c r="AL25" s="163"/>
      <c r="AM25" s="177"/>
      <c r="AN25" s="172"/>
      <c r="AO25" s="172"/>
      <c r="AP25" s="172"/>
      <c r="AQ25" s="172"/>
      <c r="AR25" s="177"/>
      <c r="AS25" s="172"/>
      <c r="AT25" s="172"/>
      <c r="AU25" s="8"/>
      <c r="AV25" s="8"/>
      <c r="AW25" s="8"/>
      <c r="AX25" s="8"/>
      <c r="AY25" s="8"/>
      <c r="AZ25" s="8"/>
      <c r="BA25" s="8"/>
      <c r="BB25" s="8"/>
      <c r="BC25" s="8"/>
      <c r="BD25" s="8"/>
      <c r="BE25" s="8"/>
      <c r="BF25" s="8"/>
      <c r="BG25" s="8"/>
      <c r="BH25" s="8"/>
      <c r="BI25" s="8"/>
      <c r="BJ25" s="8"/>
      <c r="BK25" s="8"/>
      <c r="BL25" s="8"/>
      <c r="BM25" s="8"/>
      <c r="BN25" s="8"/>
      <c r="BO25" s="8"/>
      <c r="BP25" s="8"/>
    </row>
    <row r="26" spans="1:68" ht="151.5" hidden="1" customHeight="1" x14ac:dyDescent="0.3">
      <c r="A26" s="286"/>
      <c r="B26" s="258"/>
      <c r="C26" s="258"/>
      <c r="D26" s="258"/>
      <c r="E26" s="288"/>
      <c r="F26" s="258"/>
      <c r="G26" s="250"/>
      <c r="H26" s="253"/>
      <c r="I26" s="255"/>
      <c r="J26" s="283"/>
      <c r="K26" s="255">
        <f ca="1">IF(NOT(ISERROR(MATCH(J26,_xlfn.ANCHORARRAY(#REF!),0))),#REF!&amp;"Por favor no seleccionar los criterios de impacto",J26)</f>
        <v>0</v>
      </c>
      <c r="L26" s="261"/>
      <c r="M26" s="247"/>
      <c r="N26" s="269"/>
      <c r="O26" s="6">
        <v>3</v>
      </c>
      <c r="P26" s="176"/>
      <c r="Q26" s="48" t="str">
        <f>IF(OR(R26="Preventivo",R26="Detectivo"),"Probabilidad",IF(R26="Correctivo","Impacto",""))</f>
        <v/>
      </c>
      <c r="R26" s="49"/>
      <c r="S26" s="49"/>
      <c r="T26" s="50" t="str">
        <f t="shared" si="15"/>
        <v/>
      </c>
      <c r="U26" s="49"/>
      <c r="V26" s="49"/>
      <c r="W26" s="49"/>
      <c r="X26" s="24" t="str">
        <f>IFERROR(IF(AND(Q25="Probabilidad",Q26="Probabilidad"),(Z25-(+Z25*T26)),IF(AND(Q25="Impacto",Q26="Probabilidad"),(#REF!-(+#REF!*T26)),IF(Q26="Impacto",Z25,""))),"")</f>
        <v/>
      </c>
      <c r="Y26" s="51" t="str">
        <f t="shared" si="1"/>
        <v/>
      </c>
      <c r="Z26" s="52" t="str">
        <f t="shared" si="16"/>
        <v/>
      </c>
      <c r="AA26" s="51" t="str">
        <f t="shared" si="3"/>
        <v/>
      </c>
      <c r="AB26" s="52" t="str">
        <f>IFERROR(IF(AND(Q25="Impacto",Q26="Impacto"),(AB25-(+AB25*T26)),IF(AND(Q25="Probabilidad",Q26="Impacto"),(#REF!-(+#REF!*T26)),IF(Q26="Probabilidad",AB25,""))),"")</f>
        <v/>
      </c>
      <c r="AC26" s="53" t="str">
        <f t="shared" si="17"/>
        <v/>
      </c>
      <c r="AD26" s="54"/>
      <c r="AE26" s="174"/>
      <c r="AF26" s="163"/>
      <c r="AG26" s="166"/>
      <c r="AH26" s="166"/>
      <c r="AI26" s="162"/>
      <c r="AJ26" s="163"/>
      <c r="AK26" s="163"/>
      <c r="AL26" s="163"/>
      <c r="AM26" s="177"/>
      <c r="AN26" s="172"/>
      <c r="AO26" s="172"/>
      <c r="AP26" s="172"/>
      <c r="AQ26" s="172"/>
      <c r="AR26" s="177"/>
      <c r="AS26" s="172"/>
      <c r="AT26" s="172"/>
      <c r="AU26" s="8"/>
      <c r="AV26" s="8"/>
      <c r="AW26" s="8"/>
      <c r="AX26" s="8"/>
      <c r="AY26" s="8"/>
      <c r="AZ26" s="8"/>
      <c r="BA26" s="8"/>
      <c r="BB26" s="8"/>
      <c r="BC26" s="8"/>
      <c r="BD26" s="8"/>
      <c r="BE26" s="8"/>
      <c r="BF26" s="8"/>
      <c r="BG26" s="8"/>
      <c r="BH26" s="8"/>
      <c r="BI26" s="8"/>
      <c r="BJ26" s="8"/>
      <c r="BK26" s="8"/>
      <c r="BL26" s="8"/>
      <c r="BM26" s="8"/>
      <c r="BN26" s="8"/>
      <c r="BO26" s="8"/>
      <c r="BP26" s="8"/>
    </row>
    <row r="27" spans="1:68" ht="151.5" hidden="1" customHeight="1" x14ac:dyDescent="0.3">
      <c r="A27" s="286"/>
      <c r="B27" s="258"/>
      <c r="C27" s="258"/>
      <c r="D27" s="258"/>
      <c r="E27" s="288"/>
      <c r="F27" s="258"/>
      <c r="G27" s="250"/>
      <c r="H27" s="253"/>
      <c r="I27" s="255"/>
      <c r="J27" s="283"/>
      <c r="K27" s="255">
        <f ca="1">IF(NOT(ISERROR(MATCH(J27,_xlfn.ANCHORARRAY(#REF!),0))),#REF!&amp;"Por favor no seleccionar los criterios de impacto",J27)</f>
        <v>0</v>
      </c>
      <c r="L27" s="261"/>
      <c r="M27" s="247"/>
      <c r="N27" s="269"/>
      <c r="O27" s="6">
        <v>4</v>
      </c>
      <c r="P27" s="175"/>
      <c r="Q27" s="48" t="str">
        <f t="shared" ref="Q27:Q29" si="18">IF(OR(R27="Preventivo",R27="Detectivo"),"Probabilidad",IF(R27="Correctivo","Impacto",""))</f>
        <v/>
      </c>
      <c r="R27" s="49"/>
      <c r="S27" s="49"/>
      <c r="T27" s="50" t="str">
        <f t="shared" si="15"/>
        <v/>
      </c>
      <c r="U27" s="49"/>
      <c r="V27" s="49"/>
      <c r="W27" s="49"/>
      <c r="X27" s="24" t="str">
        <f t="shared" ref="X27:X29" si="19">IFERROR(IF(AND(Q26="Probabilidad",Q27="Probabilidad"),(Z26-(+Z26*T27)),IF(AND(Q26="Impacto",Q27="Probabilidad"),(Z25-(+Z25*T27)),IF(Q27="Impacto",Z26,""))),"")</f>
        <v/>
      </c>
      <c r="Y27" s="51" t="str">
        <f t="shared" si="1"/>
        <v/>
      </c>
      <c r="Z27" s="52" t="str">
        <f t="shared" si="16"/>
        <v/>
      </c>
      <c r="AA27" s="51" t="str">
        <f t="shared" si="3"/>
        <v/>
      </c>
      <c r="AB27" s="52" t="str">
        <f t="shared" ref="AB27:AB29" si="20">IFERROR(IF(AND(Q26="Impacto",Q27="Impacto"),(AB26-(+AB26*T27)),IF(AND(Q26="Probabilidad",Q27="Impacto"),(AB25-(+AB25*T27)),IF(Q27="Probabilidad",AB26,""))),"")</f>
        <v/>
      </c>
      <c r="AC27" s="5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4"/>
      <c r="AE27" s="174"/>
      <c r="AF27" s="163"/>
      <c r="AG27" s="166"/>
      <c r="AH27" s="166"/>
      <c r="AI27" s="162"/>
      <c r="AJ27" s="163"/>
      <c r="AK27" s="163"/>
      <c r="AL27" s="163"/>
      <c r="AM27" s="177"/>
      <c r="AN27" s="172"/>
      <c r="AO27" s="172"/>
      <c r="AP27" s="172"/>
      <c r="AQ27" s="172"/>
      <c r="AR27" s="177"/>
      <c r="AS27" s="172"/>
      <c r="AT27" s="172"/>
      <c r="AU27" s="8"/>
      <c r="AV27" s="8"/>
      <c r="AW27" s="8"/>
      <c r="AX27" s="8"/>
      <c r="AY27" s="8"/>
      <c r="AZ27" s="8"/>
      <c r="BA27" s="8"/>
      <c r="BB27" s="8"/>
      <c r="BC27" s="8"/>
      <c r="BD27" s="8"/>
      <c r="BE27" s="8"/>
      <c r="BF27" s="8"/>
      <c r="BG27" s="8"/>
      <c r="BH27" s="8"/>
      <c r="BI27" s="8"/>
      <c r="BJ27" s="8"/>
      <c r="BK27" s="8"/>
      <c r="BL27" s="8"/>
      <c r="BM27" s="8"/>
      <c r="BN27" s="8"/>
      <c r="BO27" s="8"/>
      <c r="BP27" s="8"/>
    </row>
    <row r="28" spans="1:68" ht="151.5" hidden="1" customHeight="1" x14ac:dyDescent="0.3">
      <c r="A28" s="286"/>
      <c r="B28" s="258"/>
      <c r="C28" s="258"/>
      <c r="D28" s="258"/>
      <c r="E28" s="288"/>
      <c r="F28" s="258"/>
      <c r="G28" s="250"/>
      <c r="H28" s="253"/>
      <c r="I28" s="255"/>
      <c r="J28" s="283"/>
      <c r="K28" s="255">
        <f ca="1">IF(NOT(ISERROR(MATCH(J28,_xlfn.ANCHORARRAY(#REF!),0))),#REF!&amp;"Por favor no seleccionar los criterios de impacto",J28)</f>
        <v>0</v>
      </c>
      <c r="L28" s="261"/>
      <c r="M28" s="247"/>
      <c r="N28" s="269"/>
      <c r="O28" s="6">
        <v>5</v>
      </c>
      <c r="P28" s="175"/>
      <c r="Q28" s="48" t="str">
        <f t="shared" si="18"/>
        <v/>
      </c>
      <c r="R28" s="49"/>
      <c r="S28" s="49"/>
      <c r="T28" s="50" t="str">
        <f t="shared" si="15"/>
        <v/>
      </c>
      <c r="U28" s="49"/>
      <c r="V28" s="49"/>
      <c r="W28" s="49"/>
      <c r="X28" s="31" t="str">
        <f t="shared" si="19"/>
        <v/>
      </c>
      <c r="Y28" s="51" t="str">
        <f>IFERROR(IF(X28="","",IF(X28&lt;=0.2,"Muy Baja",IF(X28&lt;=0.4,"Baja",IF(X28&lt;=0.6,"Media",IF(X28&lt;=0.8,"Alta","Muy Alta"))))),"")</f>
        <v/>
      </c>
      <c r="Z28" s="52" t="str">
        <f t="shared" si="16"/>
        <v/>
      </c>
      <c r="AA28" s="51" t="str">
        <f t="shared" si="3"/>
        <v/>
      </c>
      <c r="AB28" s="52" t="str">
        <f t="shared" si="20"/>
        <v/>
      </c>
      <c r="AC28" s="5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4"/>
      <c r="AE28" s="174"/>
      <c r="AF28" s="163"/>
      <c r="AG28" s="166"/>
      <c r="AH28" s="166"/>
      <c r="AI28" s="162"/>
      <c r="AJ28" s="163"/>
      <c r="AK28" s="163"/>
      <c r="AL28" s="163"/>
      <c r="AM28" s="177"/>
      <c r="AN28" s="172"/>
      <c r="AO28" s="172"/>
      <c r="AP28" s="172"/>
      <c r="AQ28" s="172"/>
      <c r="AR28" s="177"/>
      <c r="AS28" s="172"/>
      <c r="AT28" s="172"/>
      <c r="AU28" s="8"/>
      <c r="AV28" s="8"/>
      <c r="AW28" s="8"/>
      <c r="AX28" s="8"/>
      <c r="AY28" s="8"/>
      <c r="AZ28" s="8"/>
      <c r="BA28" s="8"/>
      <c r="BB28" s="8"/>
      <c r="BC28" s="8"/>
      <c r="BD28" s="8"/>
      <c r="BE28" s="8"/>
      <c r="BF28" s="8"/>
      <c r="BG28" s="8"/>
      <c r="BH28" s="8"/>
      <c r="BI28" s="8"/>
      <c r="BJ28" s="8"/>
      <c r="BK28" s="8"/>
      <c r="BL28" s="8"/>
      <c r="BM28" s="8"/>
      <c r="BN28" s="8"/>
      <c r="BO28" s="8"/>
      <c r="BP28" s="8"/>
    </row>
    <row r="29" spans="1:68" ht="151.5" hidden="1" customHeight="1" x14ac:dyDescent="0.3">
      <c r="A29" s="287"/>
      <c r="B29" s="259"/>
      <c r="C29" s="259"/>
      <c r="D29" s="259"/>
      <c r="E29" s="289"/>
      <c r="F29" s="259"/>
      <c r="G29" s="251"/>
      <c r="H29" s="254"/>
      <c r="I29" s="256"/>
      <c r="J29" s="284"/>
      <c r="K29" s="256">
        <f ca="1">IF(NOT(ISERROR(MATCH(J29,_xlfn.ANCHORARRAY(#REF!),0))),#REF!&amp;"Por favor no seleccionar los criterios de impacto",J29)</f>
        <v>0</v>
      </c>
      <c r="L29" s="262"/>
      <c r="M29" s="248"/>
      <c r="N29" s="270"/>
      <c r="O29" s="6">
        <v>6</v>
      </c>
      <c r="P29" s="175"/>
      <c r="Q29" s="48" t="str">
        <f t="shared" si="18"/>
        <v/>
      </c>
      <c r="R29" s="49"/>
      <c r="S29" s="49"/>
      <c r="T29" s="50" t="str">
        <f t="shared" si="15"/>
        <v/>
      </c>
      <c r="U29" s="49"/>
      <c r="V29" s="49"/>
      <c r="W29" s="49"/>
      <c r="X29" s="24" t="str">
        <f t="shared" si="19"/>
        <v/>
      </c>
      <c r="Y29" s="51" t="str">
        <f t="shared" si="1"/>
        <v/>
      </c>
      <c r="Z29" s="52" t="str">
        <f t="shared" si="16"/>
        <v/>
      </c>
      <c r="AA29" s="51" t="str">
        <f t="shared" si="3"/>
        <v/>
      </c>
      <c r="AB29" s="52" t="str">
        <f t="shared" si="20"/>
        <v/>
      </c>
      <c r="AC29" s="53" t="str">
        <f t="shared" si="21"/>
        <v/>
      </c>
      <c r="AD29" s="54"/>
      <c r="AE29" s="174"/>
      <c r="AF29" s="163"/>
      <c r="AG29" s="166"/>
      <c r="AH29" s="166"/>
      <c r="AI29" s="162"/>
      <c r="AJ29" s="163"/>
      <c r="AK29" s="163"/>
      <c r="AL29" s="163"/>
      <c r="AM29" s="177"/>
      <c r="AN29" s="172"/>
      <c r="AO29" s="172"/>
      <c r="AP29" s="172"/>
      <c r="AQ29" s="172"/>
      <c r="AR29" s="177"/>
      <c r="AS29" s="172"/>
      <c r="AT29" s="172"/>
      <c r="AU29" s="8"/>
      <c r="AV29" s="8"/>
      <c r="AW29" s="8"/>
      <c r="AX29" s="8"/>
      <c r="AY29" s="8"/>
      <c r="AZ29" s="8"/>
      <c r="BA29" s="8"/>
      <c r="BB29" s="8"/>
      <c r="BC29" s="8"/>
      <c r="BD29" s="8"/>
      <c r="BE29" s="8"/>
      <c r="BF29" s="8"/>
      <c r="BG29" s="8"/>
      <c r="BH29" s="8"/>
      <c r="BI29" s="8"/>
      <c r="BJ29" s="8"/>
      <c r="BK29" s="8"/>
      <c r="BL29" s="8"/>
      <c r="BM29" s="8"/>
      <c r="BN29" s="8"/>
      <c r="BO29" s="8"/>
      <c r="BP29" s="8"/>
    </row>
    <row r="30" spans="1:68" ht="227.25" hidden="1" customHeight="1" x14ac:dyDescent="0.3">
      <c r="A30" s="293"/>
      <c r="B30" s="257"/>
      <c r="C30" s="257"/>
      <c r="D30" s="257"/>
      <c r="E30" s="296"/>
      <c r="F30" s="257"/>
      <c r="G30" s="249"/>
      <c r="H30" s="252" t="str">
        <f>IF(G30&lt;=0,"",IF(G30&lt;=2,"Muy Baja",IF(G30&lt;=24,"Baja",IF(G30&lt;=500,"Media",IF(G30&lt;=5000,"Alta","Muy Alta")))))</f>
        <v/>
      </c>
      <c r="I30" s="274" t="str">
        <f>IF(H30="","",IF(H30="Muy Baja",0.2,IF(H30="Baja",0.4,IF(H30="Media",0.6,IF(H30="Alta",0.8,IF(H30="Muy Alta",1,))))))</f>
        <v/>
      </c>
      <c r="J30" s="285"/>
      <c r="K30" s="274">
        <f ca="1">IF(NOT(ISERROR(MATCH(J30,'Tabla Impacto'!$B$221:$B$223,0))),'Tabla Impacto'!$F$223&amp;"Por favor no seleccionar los criterios de impacto(Afectación Económica o presupuestal y Pérdida Reputacional)",J30)</f>
        <v>0</v>
      </c>
      <c r="L30" s="260" t="str">
        <f ca="1">IF(OR(K30='Tabla Impacto'!$C$11,K30='Tabla Impacto'!$D$11),"Leve",IF(OR(K30='Tabla Impacto'!$C$12,K30='Tabla Impacto'!$D$12),"Menor",IF(OR(K30='Tabla Impacto'!$C$13,K30='Tabla Impacto'!$D$13),"Moderado",IF(OR(K30='Tabla Impacto'!$C$14,K30='Tabla Impacto'!$D$14),"Mayor",IF(OR(K30='Tabla Impacto'!$C$15,K30='Tabla Impacto'!$D$15),"Catastrófico","")))))</f>
        <v/>
      </c>
      <c r="M30" s="263" t="str">
        <f ca="1">IF(L30="","",IF(L30="Leve",0.2,IF(L30="Menor",0.4,IF(L30="Moderado",0.6,IF(L30="Mayor",0.8,IF(L30="Catastrófico",1,))))))</f>
        <v/>
      </c>
      <c r="N30" s="26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
      <c r="P30" s="173"/>
      <c r="Q30" s="48"/>
      <c r="R30" s="49"/>
      <c r="S30" s="49"/>
      <c r="T30" s="50"/>
      <c r="U30" s="49"/>
      <c r="V30" s="49"/>
      <c r="W30" s="49"/>
      <c r="X30" s="24"/>
      <c r="Y30" s="51"/>
      <c r="Z30" s="52"/>
      <c r="AA30" s="51"/>
      <c r="AB30" s="52"/>
      <c r="AC30" s="53"/>
      <c r="AD30" s="54"/>
      <c r="AE30" s="171"/>
      <c r="AF30" s="163"/>
      <c r="AG30" s="166"/>
      <c r="AH30" s="166"/>
      <c r="AI30" s="162"/>
      <c r="AJ30" s="163"/>
      <c r="AK30" s="163"/>
      <c r="AL30" s="163"/>
      <c r="AM30" s="177"/>
      <c r="AN30" s="172"/>
      <c r="AO30" s="172"/>
      <c r="AP30" s="172"/>
      <c r="AQ30" s="172"/>
      <c r="AR30" s="177"/>
      <c r="AS30" s="172"/>
      <c r="AT30" s="172"/>
      <c r="AU30" s="8"/>
      <c r="AV30" s="8"/>
      <c r="AW30" s="8"/>
      <c r="AX30" s="8"/>
      <c r="AY30" s="8"/>
      <c r="AZ30" s="8"/>
      <c r="BA30" s="8"/>
      <c r="BB30" s="8"/>
      <c r="BC30" s="8"/>
      <c r="BD30" s="8"/>
      <c r="BE30" s="8"/>
      <c r="BF30" s="8"/>
      <c r="BG30" s="8"/>
      <c r="BH30" s="8"/>
      <c r="BI30" s="8"/>
      <c r="BJ30" s="8"/>
      <c r="BK30" s="8"/>
      <c r="BL30" s="8"/>
      <c r="BM30" s="8"/>
      <c r="BN30" s="8"/>
      <c r="BO30" s="8"/>
      <c r="BP30" s="8"/>
    </row>
    <row r="31" spans="1:68" ht="151.5" hidden="1" customHeight="1" x14ac:dyDescent="0.3">
      <c r="A31" s="294"/>
      <c r="B31" s="258"/>
      <c r="C31" s="258"/>
      <c r="D31" s="258"/>
      <c r="E31" s="288"/>
      <c r="F31" s="258"/>
      <c r="G31" s="250"/>
      <c r="H31" s="253"/>
      <c r="I31" s="255"/>
      <c r="J31" s="283"/>
      <c r="K31" s="255">
        <f ca="1">IF(NOT(ISERROR(MATCH(J31,_xlfn.ANCHORARRAY(#REF!),0))),I37&amp;"Por favor no seleccionar los criterios de impacto",J31)</f>
        <v>0</v>
      </c>
      <c r="L31" s="261"/>
      <c r="M31" s="247"/>
      <c r="N31" s="269"/>
      <c r="O31" s="6">
        <v>2</v>
      </c>
      <c r="P31" s="175"/>
      <c r="Q31" s="48" t="str">
        <f>IF(OR(R31="Preventivo",R31="Detectivo"),"Probabilidad",IF(R31="Correctivo","Impacto",""))</f>
        <v/>
      </c>
      <c r="R31" s="49"/>
      <c r="S31" s="49"/>
      <c r="T31" s="50" t="str">
        <f t="shared" ref="T31:T35" si="22">IF(AND(R31="Preventivo",S31="Automático"),"50%",IF(AND(R31="Preventivo",S31="Manual"),"40%",IF(AND(R31="Detectivo",S31="Automático"),"40%",IF(AND(R31="Detectivo",S31="Manual"),"30%",IF(AND(R31="Correctivo",S31="Automático"),"35%",IF(AND(R31="Correctivo",S31="Manual"),"25%",""))))))</f>
        <v/>
      </c>
      <c r="U31" s="49"/>
      <c r="V31" s="49"/>
      <c r="W31" s="49"/>
      <c r="X31" s="24" t="str">
        <f>IFERROR(IF(AND(Q30="Probabilidad",Q31="Probabilidad"),(Z30-(+Z30*T31)),IF(Q31="Probabilidad",(I30-(+I30*T31)),IF(Q31="Impacto",Z30,""))),"")</f>
        <v/>
      </c>
      <c r="Y31" s="51" t="str">
        <f t="shared" si="1"/>
        <v/>
      </c>
      <c r="Z31" s="52" t="str">
        <f t="shared" ref="Z31:Z35" si="23">+X31</f>
        <v/>
      </c>
      <c r="AA31" s="51" t="str">
        <f t="shared" si="3"/>
        <v/>
      </c>
      <c r="AB31" s="52" t="str">
        <f>IFERROR(IF(AND(Q30="Impacto",Q31="Impacto"),(#REF!-(+#REF!*T31)),IF(Q31="Impacto",($M$30-(+$M$30*T31)),IF(Q31="Probabilidad",#REF!,""))),"")</f>
        <v/>
      </c>
      <c r="AC31" s="5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4"/>
      <c r="AE31" s="174"/>
      <c r="AF31" s="163"/>
      <c r="AG31" s="166"/>
      <c r="AH31" s="166"/>
      <c r="AI31" s="162"/>
      <c r="AJ31" s="163"/>
      <c r="AK31" s="163"/>
      <c r="AL31" s="163"/>
      <c r="AM31" s="177"/>
      <c r="AN31" s="172"/>
      <c r="AO31" s="172"/>
      <c r="AP31" s="172"/>
      <c r="AQ31" s="172"/>
      <c r="AR31" s="177"/>
      <c r="AS31" s="172"/>
      <c r="AT31" s="172"/>
      <c r="AU31" s="8"/>
      <c r="AV31" s="8"/>
      <c r="AW31" s="8"/>
      <c r="AX31" s="8"/>
      <c r="AY31" s="8"/>
      <c r="AZ31" s="8"/>
      <c r="BA31" s="8"/>
      <c r="BB31" s="8"/>
      <c r="BC31" s="8"/>
      <c r="BD31" s="8"/>
      <c r="BE31" s="8"/>
      <c r="BF31" s="8"/>
      <c r="BG31" s="8"/>
      <c r="BH31" s="8"/>
      <c r="BI31" s="8"/>
      <c r="BJ31" s="8"/>
      <c r="BK31" s="8"/>
      <c r="BL31" s="8"/>
      <c r="BM31" s="8"/>
      <c r="BN31" s="8"/>
      <c r="BO31" s="8"/>
      <c r="BP31" s="8"/>
    </row>
    <row r="32" spans="1:68" ht="151.5" hidden="1" customHeight="1" x14ac:dyDescent="0.3">
      <c r="A32" s="294"/>
      <c r="B32" s="258"/>
      <c r="C32" s="258"/>
      <c r="D32" s="258"/>
      <c r="E32" s="288"/>
      <c r="F32" s="258"/>
      <c r="G32" s="250"/>
      <c r="H32" s="253"/>
      <c r="I32" s="255"/>
      <c r="J32" s="283"/>
      <c r="K32" s="255">
        <f ca="1">IF(NOT(ISERROR(MATCH(J32,_xlfn.ANCHORARRAY(E36),0))),I38&amp;"Por favor no seleccionar los criterios de impacto",J32)</f>
        <v>0</v>
      </c>
      <c r="L32" s="261"/>
      <c r="M32" s="247"/>
      <c r="N32" s="269"/>
      <c r="O32" s="6">
        <v>3</v>
      </c>
      <c r="P32" s="176"/>
      <c r="Q32" s="48" t="str">
        <f>IF(OR(R32="Preventivo",R32="Detectivo"),"Probabilidad",IF(R32="Correctivo","Impacto",""))</f>
        <v/>
      </c>
      <c r="R32" s="49"/>
      <c r="S32" s="49"/>
      <c r="T32" s="50" t="str">
        <f t="shared" si="22"/>
        <v/>
      </c>
      <c r="U32" s="49"/>
      <c r="V32" s="49"/>
      <c r="W32" s="49"/>
      <c r="X32" s="24" t="str">
        <f>IFERROR(IF(AND(Q31="Probabilidad",Q32="Probabilidad"),(Z31-(+Z31*T32)),IF(AND(Q31="Impacto",Q32="Probabilidad"),(Z30-(+Z30*T32)),IF(Q32="Impacto",Z31,""))),"")</f>
        <v/>
      </c>
      <c r="Y32" s="51" t="str">
        <f t="shared" si="1"/>
        <v/>
      </c>
      <c r="Z32" s="52" t="str">
        <f t="shared" si="23"/>
        <v/>
      </c>
      <c r="AA32" s="51" t="str">
        <f t="shared" si="3"/>
        <v/>
      </c>
      <c r="AB32" s="52" t="str">
        <f>IFERROR(IF(AND(Q31="Impacto",Q32="Impacto"),(AB31-(+AB31*T32)),IF(AND(Q31="Probabilidad",Q32="Impacto"),(AB30-(+AB30*T32)),IF(Q32="Probabilidad",AB31,""))),"")</f>
        <v/>
      </c>
      <c r="AC32" s="53" t="str">
        <f t="shared" si="24"/>
        <v/>
      </c>
      <c r="AD32" s="54"/>
      <c r="AE32" s="174"/>
      <c r="AF32" s="163"/>
      <c r="AG32" s="166"/>
      <c r="AH32" s="166"/>
      <c r="AI32" s="162"/>
      <c r="AJ32" s="163"/>
      <c r="AK32" s="163"/>
      <c r="AL32" s="163"/>
      <c r="AM32" s="177"/>
      <c r="AN32" s="172"/>
      <c r="AO32" s="172"/>
      <c r="AP32" s="172"/>
      <c r="AQ32" s="172"/>
      <c r="AR32" s="177"/>
      <c r="AS32" s="172"/>
      <c r="AT32" s="172"/>
      <c r="AU32" s="8"/>
      <c r="AV32" s="8"/>
      <c r="AW32" s="8"/>
      <c r="AX32" s="8"/>
      <c r="AY32" s="8"/>
      <c r="AZ32" s="8"/>
      <c r="BA32" s="8"/>
      <c r="BB32" s="8"/>
      <c r="BC32" s="8"/>
      <c r="BD32" s="8"/>
      <c r="BE32" s="8"/>
      <c r="BF32" s="8"/>
      <c r="BG32" s="8"/>
      <c r="BH32" s="8"/>
      <c r="BI32" s="8"/>
      <c r="BJ32" s="8"/>
      <c r="BK32" s="8"/>
      <c r="BL32" s="8"/>
      <c r="BM32" s="8"/>
      <c r="BN32" s="8"/>
      <c r="BO32" s="8"/>
      <c r="BP32" s="8"/>
    </row>
    <row r="33" spans="1:68" ht="151.5" hidden="1" customHeight="1" x14ac:dyDescent="0.3">
      <c r="A33" s="294"/>
      <c r="B33" s="258"/>
      <c r="C33" s="258"/>
      <c r="D33" s="258"/>
      <c r="E33" s="288"/>
      <c r="F33" s="258"/>
      <c r="G33" s="250"/>
      <c r="H33" s="253"/>
      <c r="I33" s="255"/>
      <c r="J33" s="283"/>
      <c r="K33" s="255">
        <f ca="1">IF(NOT(ISERROR(MATCH(J33,_xlfn.ANCHORARRAY(E37),0))),I39&amp;"Por favor no seleccionar los criterios de impacto",J33)</f>
        <v>0</v>
      </c>
      <c r="L33" s="261"/>
      <c r="M33" s="247"/>
      <c r="N33" s="269"/>
      <c r="O33" s="6">
        <v>4</v>
      </c>
      <c r="P33" s="175"/>
      <c r="Q33" s="48" t="str">
        <f t="shared" ref="Q33:Q35" si="25">IF(OR(R33="Preventivo",R33="Detectivo"),"Probabilidad",IF(R33="Correctivo","Impacto",""))</f>
        <v/>
      </c>
      <c r="R33" s="49"/>
      <c r="S33" s="49"/>
      <c r="T33" s="50" t="str">
        <f t="shared" si="22"/>
        <v/>
      </c>
      <c r="U33" s="49"/>
      <c r="V33" s="49"/>
      <c r="W33" s="49"/>
      <c r="X33" s="24" t="str">
        <f t="shared" ref="X33:X35" si="26">IFERROR(IF(AND(Q32="Probabilidad",Q33="Probabilidad"),(Z32-(+Z32*T33)),IF(AND(Q32="Impacto",Q33="Probabilidad"),(Z31-(+Z31*T33)),IF(Q33="Impacto",Z32,""))),"")</f>
        <v/>
      </c>
      <c r="Y33" s="51" t="str">
        <f t="shared" si="1"/>
        <v/>
      </c>
      <c r="Z33" s="52" t="str">
        <f t="shared" si="23"/>
        <v/>
      </c>
      <c r="AA33" s="51" t="str">
        <f t="shared" si="3"/>
        <v/>
      </c>
      <c r="AB33" s="52" t="str">
        <f t="shared" ref="AB33:AB35" si="27">IFERROR(IF(AND(Q32="Impacto",Q33="Impacto"),(AB32-(+AB32*T33)),IF(AND(Q32="Probabilidad",Q33="Impacto"),(AB31-(+AB31*T33)),IF(Q33="Probabilidad",AB32,""))),"")</f>
        <v/>
      </c>
      <c r="AC33" s="5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4"/>
      <c r="AE33" s="174"/>
      <c r="AF33" s="163"/>
      <c r="AG33" s="166"/>
      <c r="AH33" s="166"/>
      <c r="AI33" s="162"/>
      <c r="AJ33" s="163"/>
      <c r="AK33" s="163"/>
      <c r="AL33" s="163"/>
      <c r="AM33" s="177"/>
      <c r="AN33" s="172"/>
      <c r="AO33" s="172"/>
      <c r="AP33" s="172"/>
      <c r="AQ33" s="172"/>
      <c r="AR33" s="177"/>
      <c r="AS33" s="172"/>
      <c r="AT33" s="172"/>
      <c r="AU33" s="8"/>
      <c r="AV33" s="8"/>
      <c r="AW33" s="8"/>
      <c r="AX33" s="8"/>
      <c r="AY33" s="8"/>
      <c r="AZ33" s="8"/>
      <c r="BA33" s="8"/>
      <c r="BB33" s="8"/>
      <c r="BC33" s="8"/>
      <c r="BD33" s="8"/>
      <c r="BE33" s="8"/>
      <c r="BF33" s="8"/>
      <c r="BG33" s="8"/>
      <c r="BH33" s="8"/>
      <c r="BI33" s="8"/>
      <c r="BJ33" s="8"/>
      <c r="BK33" s="8"/>
      <c r="BL33" s="8"/>
      <c r="BM33" s="8"/>
      <c r="BN33" s="8"/>
      <c r="BO33" s="8"/>
      <c r="BP33" s="8"/>
    </row>
    <row r="34" spans="1:68" ht="151.5" hidden="1" customHeight="1" x14ac:dyDescent="0.3">
      <c r="A34" s="294"/>
      <c r="B34" s="258"/>
      <c r="C34" s="258"/>
      <c r="D34" s="258"/>
      <c r="E34" s="288"/>
      <c r="F34" s="258"/>
      <c r="G34" s="250"/>
      <c r="H34" s="253"/>
      <c r="I34" s="255"/>
      <c r="J34" s="283"/>
      <c r="K34" s="255">
        <f ca="1">IF(NOT(ISERROR(MATCH(J34,_xlfn.ANCHORARRAY(E38),0))),I40&amp;"Por favor no seleccionar los criterios de impacto",J34)</f>
        <v>0</v>
      </c>
      <c r="L34" s="261"/>
      <c r="M34" s="247"/>
      <c r="N34" s="269"/>
      <c r="O34" s="6">
        <v>5</v>
      </c>
      <c r="P34" s="175"/>
      <c r="Q34" s="48" t="str">
        <f t="shared" si="25"/>
        <v/>
      </c>
      <c r="R34" s="49"/>
      <c r="S34" s="49"/>
      <c r="T34" s="50" t="str">
        <f t="shared" si="22"/>
        <v/>
      </c>
      <c r="U34" s="49"/>
      <c r="V34" s="49"/>
      <c r="W34" s="49"/>
      <c r="X34" s="24" t="str">
        <f t="shared" si="26"/>
        <v/>
      </c>
      <c r="Y34" s="51" t="str">
        <f t="shared" si="1"/>
        <v/>
      </c>
      <c r="Z34" s="52" t="str">
        <f t="shared" si="23"/>
        <v/>
      </c>
      <c r="AA34" s="51" t="str">
        <f t="shared" si="3"/>
        <v/>
      </c>
      <c r="AB34" s="52" t="str">
        <f t="shared" si="27"/>
        <v/>
      </c>
      <c r="AC34" s="5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4"/>
      <c r="AE34" s="174"/>
      <c r="AF34" s="163"/>
      <c r="AG34" s="166"/>
      <c r="AH34" s="166"/>
      <c r="AI34" s="162"/>
      <c r="AJ34" s="163"/>
      <c r="AK34" s="163"/>
      <c r="AL34" s="163"/>
      <c r="AM34" s="177"/>
      <c r="AN34" s="172"/>
      <c r="AO34" s="172"/>
      <c r="AP34" s="172"/>
      <c r="AQ34" s="172"/>
      <c r="AR34" s="177"/>
      <c r="AS34" s="172"/>
      <c r="AT34" s="172"/>
      <c r="AU34" s="8"/>
      <c r="AV34" s="8"/>
      <c r="AW34" s="8"/>
      <c r="AX34" s="8"/>
      <c r="AY34" s="8"/>
      <c r="AZ34" s="8"/>
      <c r="BA34" s="8"/>
      <c r="BB34" s="8"/>
      <c r="BC34" s="8"/>
      <c r="BD34" s="8"/>
      <c r="BE34" s="8"/>
      <c r="BF34" s="8"/>
      <c r="BG34" s="8"/>
      <c r="BH34" s="8"/>
      <c r="BI34" s="8"/>
      <c r="BJ34" s="8"/>
      <c r="BK34" s="8"/>
      <c r="BL34" s="8"/>
      <c r="BM34" s="8"/>
      <c r="BN34" s="8"/>
      <c r="BO34" s="8"/>
      <c r="BP34" s="8"/>
    </row>
    <row r="35" spans="1:68" ht="151.5" hidden="1" customHeight="1" x14ac:dyDescent="0.3">
      <c r="A35" s="295"/>
      <c r="B35" s="259"/>
      <c r="C35" s="259"/>
      <c r="D35" s="259"/>
      <c r="E35" s="289"/>
      <c r="F35" s="259"/>
      <c r="G35" s="251"/>
      <c r="H35" s="254"/>
      <c r="I35" s="256"/>
      <c r="J35" s="284"/>
      <c r="K35" s="256">
        <f ca="1">IF(NOT(ISERROR(MATCH(J35,_xlfn.ANCHORARRAY(E39),0))),#REF!&amp;"Por favor no seleccionar los criterios de impacto",J35)</f>
        <v>0</v>
      </c>
      <c r="L35" s="262"/>
      <c r="M35" s="248"/>
      <c r="N35" s="270"/>
      <c r="O35" s="6">
        <v>6</v>
      </c>
      <c r="P35" s="175"/>
      <c r="Q35" s="48" t="str">
        <f t="shared" si="25"/>
        <v/>
      </c>
      <c r="R35" s="49"/>
      <c r="S35" s="49"/>
      <c r="T35" s="50" t="str">
        <f t="shared" si="22"/>
        <v/>
      </c>
      <c r="U35" s="49"/>
      <c r="V35" s="49"/>
      <c r="W35" s="49"/>
      <c r="X35" s="24" t="str">
        <f t="shared" si="26"/>
        <v/>
      </c>
      <c r="Y35" s="51" t="str">
        <f t="shared" si="1"/>
        <v/>
      </c>
      <c r="Z35" s="52" t="str">
        <f t="shared" si="23"/>
        <v/>
      </c>
      <c r="AA35" s="51" t="str">
        <f t="shared" si="3"/>
        <v/>
      </c>
      <c r="AB35" s="52" t="str">
        <f t="shared" si="27"/>
        <v/>
      </c>
      <c r="AC35" s="53" t="str">
        <f t="shared" si="28"/>
        <v/>
      </c>
      <c r="AD35" s="54"/>
      <c r="AE35" s="174"/>
      <c r="AF35" s="163"/>
      <c r="AG35" s="166"/>
      <c r="AH35" s="166"/>
      <c r="AI35" s="162"/>
      <c r="AJ35" s="163"/>
      <c r="AK35" s="163"/>
      <c r="AL35" s="163"/>
      <c r="AM35" s="177"/>
      <c r="AN35" s="172"/>
      <c r="AO35" s="172"/>
      <c r="AP35" s="172"/>
      <c r="AQ35" s="172"/>
      <c r="AR35" s="177"/>
      <c r="AS35" s="172"/>
      <c r="AT35" s="172"/>
      <c r="AU35" s="8"/>
      <c r="AV35" s="8"/>
      <c r="AW35" s="8"/>
      <c r="AX35" s="8"/>
      <c r="AY35" s="8"/>
      <c r="AZ35" s="8"/>
      <c r="BA35" s="8"/>
      <c r="BB35" s="8"/>
      <c r="BC35" s="8"/>
      <c r="BD35" s="8"/>
      <c r="BE35" s="8"/>
      <c r="BF35" s="8"/>
      <c r="BG35" s="8"/>
      <c r="BH35" s="8"/>
      <c r="BI35" s="8"/>
      <c r="BJ35" s="8"/>
      <c r="BK35" s="8"/>
      <c r="BL35" s="8"/>
      <c r="BM35" s="8"/>
      <c r="BN35" s="8"/>
      <c r="BO35" s="8"/>
      <c r="BP35" s="8"/>
    </row>
    <row r="36" spans="1:68" ht="255.75" hidden="1" customHeight="1" x14ac:dyDescent="0.3">
      <c r="A36" s="286"/>
      <c r="B36" s="258"/>
      <c r="C36" s="258"/>
      <c r="D36" s="258"/>
      <c r="E36" s="288"/>
      <c r="F36" s="258"/>
      <c r="G36" s="250"/>
      <c r="H36" s="253"/>
      <c r="I36" s="255"/>
      <c r="J36" s="283"/>
      <c r="K36" s="255">
        <f ca="1">IF(NOT(ISERROR(MATCH(J36,_xlfn.ANCHORARRAY(#REF!),0))),#REF!&amp;"Por favor no seleccionar los criterios de impacto",J36)</f>
        <v>0</v>
      </c>
      <c r="L36" s="261"/>
      <c r="M36" s="247"/>
      <c r="N36" s="269"/>
      <c r="O36" s="6">
        <v>2</v>
      </c>
      <c r="P36" s="175"/>
      <c r="Q36" s="48" t="str">
        <f t="shared" ref="Q36:Q40" si="29">IF(OR(R36="Preventivo",R36="Detectivo"),"Probabilidad",IF(R36="Correctivo","Impacto",""))</f>
        <v/>
      </c>
      <c r="R36" s="49"/>
      <c r="S36" s="49"/>
      <c r="T36" s="50" t="str">
        <f t="shared" ref="T36:T40" si="30">IF(AND(R36="Preventivo",S36="Automático"),"50%",IF(AND(R36="Preventivo",S36="Manual"),"40%",IF(AND(R36="Detectivo",S36="Automático"),"40%",IF(AND(R36="Detectivo",S36="Manual"),"30%",IF(AND(R36="Correctivo",S36="Automático"),"35%",IF(AND(R36="Correctivo",S36="Manual"),"25%",""))))))</f>
        <v/>
      </c>
      <c r="U36" s="49"/>
      <c r="V36" s="49"/>
      <c r="W36" s="49"/>
      <c r="X36" s="24" t="str">
        <f>IFERROR(IF(AND(#REF!="Probabilidad",Q36="Probabilidad"),(#REF!-(+#REF!*T36)),IF(Q36="Probabilidad",(#REF!-(+#REF!*T36)),IF(Q36="Impacto",#REF!,""))),"")</f>
        <v/>
      </c>
      <c r="Y36" s="51" t="str">
        <f t="shared" si="1"/>
        <v/>
      </c>
      <c r="Z36" s="52" t="str">
        <f t="shared" ref="Z36:Z40" si="31">+X36</f>
        <v/>
      </c>
      <c r="AA36" s="51" t="str">
        <f t="shared" ref="AA36:AA40" si="32">IFERROR(IF(AB36="","",IF(AB36&lt;=0.2,"Leve",IF(AB36&lt;=0.4,"Menor",IF(AB36&lt;=0.6,"Moderado",IF(AB36&lt;=0.8,"Mayor","Catastrófico"))))),"")</f>
        <v/>
      </c>
      <c r="AB36" s="52" t="str">
        <f>IFERROR(IF(AND(#REF!="Impacto",Q36="Impacto"),(#REF!-(+#REF!*T36)),IF(Q36="Impacto",(#REF!-(+#REF!*T36)),IF(Q36="Probabilidad",#REF!,""))),"")</f>
        <v/>
      </c>
      <c r="AC36" s="53" t="str">
        <f t="shared" ref="AC36:AC40" si="33">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54"/>
      <c r="AE36" s="174"/>
      <c r="AF36" s="163"/>
      <c r="AG36" s="166"/>
      <c r="AH36" s="166"/>
      <c r="AI36" s="162"/>
      <c r="AJ36" s="163"/>
      <c r="AK36" s="163"/>
      <c r="AL36" s="163"/>
      <c r="AM36" s="177"/>
      <c r="AN36" s="172"/>
      <c r="AO36" s="172"/>
      <c r="AP36" s="172"/>
      <c r="AQ36" s="172"/>
      <c r="AR36" s="177"/>
      <c r="AS36" s="172"/>
      <c r="AT36" s="172"/>
      <c r="AU36" s="8"/>
      <c r="AV36" s="8"/>
      <c r="AW36" s="8"/>
      <c r="AX36" s="8"/>
      <c r="AY36" s="8"/>
      <c r="AZ36" s="8"/>
      <c r="BA36" s="8"/>
      <c r="BB36" s="8"/>
      <c r="BC36" s="8"/>
      <c r="BD36" s="8"/>
      <c r="BE36" s="8"/>
      <c r="BF36" s="8"/>
      <c r="BG36" s="8"/>
      <c r="BH36" s="8"/>
      <c r="BI36" s="8"/>
      <c r="BJ36" s="8"/>
      <c r="BK36" s="8"/>
      <c r="BL36" s="8"/>
      <c r="BM36" s="8"/>
      <c r="BN36" s="8"/>
      <c r="BO36" s="8"/>
      <c r="BP36" s="8"/>
    </row>
    <row r="37" spans="1:68" ht="255.75" hidden="1" customHeight="1" x14ac:dyDescent="0.3">
      <c r="A37" s="286"/>
      <c r="B37" s="258"/>
      <c r="C37" s="258"/>
      <c r="D37" s="258"/>
      <c r="E37" s="288"/>
      <c r="F37" s="258"/>
      <c r="G37" s="250"/>
      <c r="H37" s="253"/>
      <c r="I37" s="255"/>
      <c r="J37" s="283"/>
      <c r="K37" s="255">
        <f ca="1">IF(NOT(ISERROR(MATCH(J37,_xlfn.ANCHORARRAY(#REF!),0))),#REF!&amp;"Por favor no seleccionar los criterios de impacto",J37)</f>
        <v>0</v>
      </c>
      <c r="L37" s="261"/>
      <c r="M37" s="247"/>
      <c r="N37" s="269"/>
      <c r="O37" s="6">
        <v>3</v>
      </c>
      <c r="P37" s="176"/>
      <c r="Q37" s="48" t="str">
        <f t="shared" si="29"/>
        <v/>
      </c>
      <c r="R37" s="49"/>
      <c r="S37" s="49"/>
      <c r="T37" s="50" t="str">
        <f t="shared" si="30"/>
        <v/>
      </c>
      <c r="U37" s="49"/>
      <c r="V37" s="49"/>
      <c r="W37" s="49"/>
      <c r="X37" s="24" t="str">
        <f>IFERROR(IF(AND(Q36="Probabilidad",Q37="Probabilidad"),(Z36-(+Z36*T37)),IF(AND(Q36="Impacto",Q37="Probabilidad"),(#REF!-(+#REF!*T37)),IF(Q37="Impacto",Z36,""))),"")</f>
        <v/>
      </c>
      <c r="Y37" s="51" t="str">
        <f t="shared" si="1"/>
        <v/>
      </c>
      <c r="Z37" s="52" t="str">
        <f t="shared" si="31"/>
        <v/>
      </c>
      <c r="AA37" s="51" t="str">
        <f t="shared" si="32"/>
        <v/>
      </c>
      <c r="AB37" s="52" t="str">
        <f>IFERROR(IF(AND(Q36="Impacto",Q37="Impacto"),(AB36-(+AB36*T37)),IF(AND(Q36="Probabilidad",Q37="Impacto"),(#REF!-(+#REF!*T37)),IF(Q37="Probabilidad",AB36,""))),"")</f>
        <v/>
      </c>
      <c r="AC37" s="53" t="str">
        <f t="shared" si="33"/>
        <v/>
      </c>
      <c r="AD37" s="54"/>
      <c r="AE37" s="174"/>
      <c r="AF37" s="163"/>
      <c r="AG37" s="166"/>
      <c r="AH37" s="166"/>
      <c r="AI37" s="162"/>
      <c r="AJ37" s="163"/>
      <c r="AK37" s="163"/>
      <c r="AL37" s="163"/>
      <c r="AM37" s="177"/>
      <c r="AN37" s="172"/>
      <c r="AO37" s="172"/>
      <c r="AP37" s="172"/>
      <c r="AQ37" s="172"/>
      <c r="AR37" s="177"/>
      <c r="AS37" s="172"/>
      <c r="AT37" s="172"/>
      <c r="AU37" s="8"/>
      <c r="AV37" s="8"/>
      <c r="AW37" s="8"/>
      <c r="AX37" s="8"/>
      <c r="AY37" s="8"/>
      <c r="AZ37" s="8"/>
      <c r="BA37" s="8"/>
      <c r="BB37" s="8"/>
      <c r="BC37" s="8"/>
      <c r="BD37" s="8"/>
      <c r="BE37" s="8"/>
      <c r="BF37" s="8"/>
      <c r="BG37" s="8"/>
      <c r="BH37" s="8"/>
      <c r="BI37" s="8"/>
      <c r="BJ37" s="8"/>
      <c r="BK37" s="8"/>
      <c r="BL37" s="8"/>
      <c r="BM37" s="8"/>
      <c r="BN37" s="8"/>
      <c r="BO37" s="8"/>
      <c r="BP37" s="8"/>
    </row>
    <row r="38" spans="1:68" ht="255.75" hidden="1" customHeight="1" x14ac:dyDescent="0.3">
      <c r="A38" s="286"/>
      <c r="B38" s="258"/>
      <c r="C38" s="258"/>
      <c r="D38" s="258"/>
      <c r="E38" s="288"/>
      <c r="F38" s="258"/>
      <c r="G38" s="250"/>
      <c r="H38" s="253"/>
      <c r="I38" s="255"/>
      <c r="J38" s="283"/>
      <c r="K38" s="255">
        <f ca="1">IF(NOT(ISERROR(MATCH(J38,_xlfn.ANCHORARRAY(#REF!),0))),#REF!&amp;"Por favor no seleccionar los criterios de impacto",J38)</f>
        <v>0</v>
      </c>
      <c r="L38" s="261"/>
      <c r="M38" s="247"/>
      <c r="N38" s="269"/>
      <c r="O38" s="6">
        <v>4</v>
      </c>
      <c r="P38" s="175"/>
      <c r="Q38" s="48" t="str">
        <f t="shared" si="29"/>
        <v/>
      </c>
      <c r="R38" s="49"/>
      <c r="S38" s="49"/>
      <c r="T38" s="50" t="str">
        <f t="shared" si="30"/>
        <v/>
      </c>
      <c r="U38" s="49"/>
      <c r="V38" s="49"/>
      <c r="W38" s="49"/>
      <c r="X38" s="24" t="str">
        <f>IFERROR(IF(AND(Q37="Probabilidad",Q38="Probabilidad"),(Z37-(+Z37*T38)),IF(AND(Q37="Impacto",Q38="Probabilidad"),(Z36-(+Z36*T38)),IF(Q38="Impacto",Z37,""))),"")</f>
        <v/>
      </c>
      <c r="Y38" s="51" t="str">
        <f t="shared" si="1"/>
        <v/>
      </c>
      <c r="Z38" s="52" t="str">
        <f t="shared" si="31"/>
        <v/>
      </c>
      <c r="AA38" s="51" t="str">
        <f t="shared" si="32"/>
        <v/>
      </c>
      <c r="AB38" s="52" t="str">
        <f>IFERROR(IF(AND(Q37="Impacto",Q38="Impacto"),(AB37-(+AB37*T38)),IF(AND(Q37="Probabilidad",Q38="Impacto"),(AB36-(+AB36*T38)),IF(Q38="Probabilidad",AB37,""))),"")</f>
        <v/>
      </c>
      <c r="AC38" s="53" t="str">
        <f t="shared" si="33"/>
        <v/>
      </c>
      <c r="AD38" s="54"/>
      <c r="AE38" s="174"/>
      <c r="AF38" s="163"/>
      <c r="AG38" s="166"/>
      <c r="AH38" s="166"/>
      <c r="AI38" s="162"/>
      <c r="AJ38" s="163"/>
      <c r="AK38" s="163"/>
      <c r="AL38" s="163"/>
      <c r="AM38" s="177"/>
      <c r="AN38" s="172"/>
      <c r="AO38" s="172"/>
      <c r="AP38" s="172"/>
      <c r="AQ38" s="172"/>
      <c r="AR38" s="177"/>
      <c r="AS38" s="172"/>
      <c r="AT38" s="172"/>
      <c r="AU38" s="8"/>
      <c r="AV38" s="8"/>
      <c r="AW38" s="8"/>
      <c r="AX38" s="8"/>
      <c r="AY38" s="8"/>
      <c r="AZ38" s="8"/>
      <c r="BA38" s="8"/>
      <c r="BB38" s="8"/>
      <c r="BC38" s="8"/>
      <c r="BD38" s="8"/>
      <c r="BE38" s="8"/>
      <c r="BF38" s="8"/>
      <c r="BG38" s="8"/>
      <c r="BH38" s="8"/>
      <c r="BI38" s="8"/>
      <c r="BJ38" s="8"/>
      <c r="BK38" s="8"/>
      <c r="BL38" s="8"/>
      <c r="BM38" s="8"/>
      <c r="BN38" s="8"/>
      <c r="BO38" s="8"/>
      <c r="BP38" s="8"/>
    </row>
    <row r="39" spans="1:68" ht="255.75" hidden="1" customHeight="1" x14ac:dyDescent="0.3">
      <c r="A39" s="286"/>
      <c r="B39" s="258"/>
      <c r="C39" s="258"/>
      <c r="D39" s="258"/>
      <c r="E39" s="288"/>
      <c r="F39" s="258"/>
      <c r="G39" s="250"/>
      <c r="H39" s="253"/>
      <c r="I39" s="255"/>
      <c r="J39" s="283"/>
      <c r="K39" s="255">
        <f ca="1">IF(NOT(ISERROR(MATCH(J39,_xlfn.ANCHORARRAY(#REF!),0))),#REF!&amp;"Por favor no seleccionar los criterios de impacto",J39)</f>
        <v>0</v>
      </c>
      <c r="L39" s="261"/>
      <c r="M39" s="247"/>
      <c r="N39" s="269"/>
      <c r="O39" s="6">
        <v>5</v>
      </c>
      <c r="P39" s="175"/>
      <c r="Q39" s="48" t="str">
        <f t="shared" si="29"/>
        <v/>
      </c>
      <c r="R39" s="49"/>
      <c r="S39" s="49"/>
      <c r="T39" s="50" t="str">
        <f t="shared" si="30"/>
        <v/>
      </c>
      <c r="U39" s="49"/>
      <c r="V39" s="49"/>
      <c r="W39" s="49"/>
      <c r="X39" s="24" t="str">
        <f>IFERROR(IF(AND(Q38="Probabilidad",Q39="Probabilidad"),(Z38-(+Z38*T39)),IF(AND(Q38="Impacto",Q39="Probabilidad"),(Z37-(+Z37*T39)),IF(Q39="Impacto",Z38,""))),"")</f>
        <v/>
      </c>
      <c r="Y39" s="51" t="str">
        <f t="shared" si="1"/>
        <v/>
      </c>
      <c r="Z39" s="52" t="str">
        <f t="shared" si="31"/>
        <v/>
      </c>
      <c r="AA39" s="51" t="str">
        <f t="shared" si="32"/>
        <v/>
      </c>
      <c r="AB39" s="52" t="str">
        <f>IFERROR(IF(AND(Q38="Impacto",Q39="Impacto"),(AB38-(+AB38*T39)),IF(AND(Q38="Probabilidad",Q39="Impacto"),(AB37-(+AB37*T39)),IF(Q39="Probabilidad",AB38,""))),"")</f>
        <v/>
      </c>
      <c r="AC39" s="53" t="str">
        <f t="shared" si="33"/>
        <v/>
      </c>
      <c r="AD39" s="54"/>
      <c r="AE39" s="174"/>
      <c r="AF39" s="163"/>
      <c r="AG39" s="166"/>
      <c r="AH39" s="166"/>
      <c r="AI39" s="162"/>
      <c r="AJ39" s="163"/>
      <c r="AK39" s="163"/>
      <c r="AL39" s="163"/>
      <c r="AM39" s="177"/>
      <c r="AN39" s="172"/>
      <c r="AO39" s="172"/>
      <c r="AP39" s="172"/>
      <c r="AQ39" s="172"/>
      <c r="AR39" s="177"/>
      <c r="AS39" s="172"/>
      <c r="AT39" s="172"/>
      <c r="AU39" s="8"/>
      <c r="AV39" s="8"/>
      <c r="AW39" s="8"/>
      <c r="AX39" s="8"/>
      <c r="AY39" s="8"/>
      <c r="AZ39" s="8"/>
      <c r="BA39" s="8"/>
      <c r="BB39" s="8"/>
      <c r="BC39" s="8"/>
      <c r="BD39" s="8"/>
      <c r="BE39" s="8"/>
      <c r="BF39" s="8"/>
      <c r="BG39" s="8"/>
      <c r="BH39" s="8"/>
      <c r="BI39" s="8"/>
      <c r="BJ39" s="8"/>
      <c r="BK39" s="8"/>
      <c r="BL39" s="8"/>
      <c r="BM39" s="8"/>
      <c r="BN39" s="8"/>
      <c r="BO39" s="8"/>
      <c r="BP39" s="8"/>
    </row>
    <row r="40" spans="1:68" ht="255.75" hidden="1" customHeight="1" x14ac:dyDescent="0.3">
      <c r="A40" s="287"/>
      <c r="B40" s="259"/>
      <c r="C40" s="259"/>
      <c r="D40" s="259"/>
      <c r="E40" s="289"/>
      <c r="F40" s="259"/>
      <c r="G40" s="251"/>
      <c r="H40" s="254"/>
      <c r="I40" s="256"/>
      <c r="J40" s="284"/>
      <c r="K40" s="256">
        <f ca="1">IF(NOT(ISERROR(MATCH(J40,_xlfn.ANCHORARRAY(#REF!),0))),#REF!&amp;"Por favor no seleccionar los criterios de impacto",J40)</f>
        <v>0</v>
      </c>
      <c r="L40" s="262"/>
      <c r="M40" s="248"/>
      <c r="N40" s="270"/>
      <c r="O40" s="6">
        <v>6</v>
      </c>
      <c r="P40" s="175"/>
      <c r="Q40" s="48" t="str">
        <f t="shared" si="29"/>
        <v/>
      </c>
      <c r="R40" s="49"/>
      <c r="S40" s="49"/>
      <c r="T40" s="50" t="str">
        <f t="shared" si="30"/>
        <v/>
      </c>
      <c r="U40" s="49"/>
      <c r="V40" s="49"/>
      <c r="W40" s="49"/>
      <c r="X40" s="24" t="str">
        <f>IFERROR(IF(AND(Q39="Probabilidad",Q40="Probabilidad"),(Z39-(+Z39*T40)),IF(AND(Q39="Impacto",Q40="Probabilidad"),(Z38-(+Z38*T40)),IF(Q40="Impacto",Z39,""))),"")</f>
        <v/>
      </c>
      <c r="Y40" s="51" t="str">
        <f t="shared" si="1"/>
        <v/>
      </c>
      <c r="Z40" s="52" t="str">
        <f t="shared" si="31"/>
        <v/>
      </c>
      <c r="AA40" s="51" t="str">
        <f t="shared" si="32"/>
        <v/>
      </c>
      <c r="AB40" s="52" t="str">
        <f>IFERROR(IF(AND(Q39="Impacto",Q40="Impacto"),(AB39-(+AB39*T40)),IF(AND(Q39="Probabilidad",Q40="Impacto"),(AB38-(+AB38*T40)),IF(Q40="Probabilidad",AB39,""))),"")</f>
        <v/>
      </c>
      <c r="AC40" s="53" t="str">
        <f t="shared" si="33"/>
        <v/>
      </c>
      <c r="AD40" s="54"/>
      <c r="AE40" s="174"/>
      <c r="AF40" s="163"/>
      <c r="AG40" s="166"/>
      <c r="AH40" s="166"/>
      <c r="AI40" s="162"/>
      <c r="AJ40" s="163"/>
      <c r="AK40" s="163"/>
      <c r="AL40" s="163"/>
      <c r="AM40" s="177"/>
      <c r="AN40" s="172"/>
      <c r="AO40" s="172"/>
      <c r="AP40" s="172"/>
      <c r="AQ40" s="172"/>
      <c r="AR40" s="177"/>
      <c r="AS40" s="172"/>
      <c r="AT40" s="172"/>
      <c r="AU40" s="8"/>
      <c r="AV40" s="8"/>
      <c r="AW40" s="8"/>
      <c r="AX40" s="8"/>
      <c r="AY40" s="8"/>
      <c r="AZ40" s="8"/>
      <c r="BA40" s="8"/>
      <c r="BB40" s="8"/>
      <c r="BC40" s="8"/>
      <c r="BD40" s="8"/>
      <c r="BE40" s="8"/>
      <c r="BF40" s="8"/>
      <c r="BG40" s="8"/>
      <c r="BH40" s="8"/>
      <c r="BI40" s="8"/>
      <c r="BJ40" s="8"/>
      <c r="BK40" s="8"/>
      <c r="BL40" s="8"/>
      <c r="BM40" s="8"/>
      <c r="BN40" s="8"/>
      <c r="BO40" s="8"/>
      <c r="BP40" s="8"/>
    </row>
    <row r="41" spans="1:68" ht="151.5" hidden="1" customHeight="1" x14ac:dyDescent="0.3">
      <c r="A41" s="286"/>
      <c r="B41" s="258"/>
      <c r="C41" s="258"/>
      <c r="D41" s="258"/>
      <c r="E41" s="288"/>
      <c r="F41" s="258"/>
      <c r="G41" s="250"/>
      <c r="H41" s="253"/>
      <c r="I41" s="255"/>
      <c r="J41" s="283"/>
      <c r="K41" s="255">
        <f ca="1">IF(NOT(ISERROR(MATCH(J41,_xlfn.ANCHORARRAY(#REF!),0))),I56&amp;"Por favor no seleccionar los criterios de impacto",J41)</f>
        <v>0</v>
      </c>
      <c r="L41" s="261"/>
      <c r="M41" s="247"/>
      <c r="N41" s="269"/>
      <c r="O41" s="6">
        <v>2</v>
      </c>
      <c r="P41" s="175"/>
      <c r="Q41" s="48" t="str">
        <f>IF(OR(R41="Preventivo",R41="Detectivo"),"Probabilidad",IF(R41="Correctivo","Impacto",""))</f>
        <v/>
      </c>
      <c r="R41" s="49"/>
      <c r="S41" s="49"/>
      <c r="T41" s="50" t="str">
        <f t="shared" ref="T41:T45" si="34">IF(AND(R41="Preventivo",S41="Automático"),"50%",IF(AND(R41="Preventivo",S41="Manual"),"40%",IF(AND(R41="Detectivo",S41="Automático"),"40%",IF(AND(R41="Detectivo",S41="Manual"),"30%",IF(AND(R41="Correctivo",S41="Automático"),"35%",IF(AND(R41="Correctivo",S41="Manual"),"25%",""))))))</f>
        <v/>
      </c>
      <c r="U41" s="49"/>
      <c r="V41" s="49"/>
      <c r="W41" s="49"/>
      <c r="X41" s="24" t="str">
        <f>IFERROR(IF(AND(#REF!="Probabilidad",Q41="Probabilidad"),(#REF!-(+#REF!*T41)),IF(Q41="Probabilidad",(#REF!-(+#REF!*T41)),IF(Q41="Impacto",#REF!,""))),"")</f>
        <v/>
      </c>
      <c r="Y41" s="51" t="str">
        <f t="shared" si="1"/>
        <v/>
      </c>
      <c r="Z41" s="52" t="str">
        <f t="shared" ref="Z41:Z45" si="35">+X41</f>
        <v/>
      </c>
      <c r="AA41" s="51" t="str">
        <f t="shared" si="3"/>
        <v/>
      </c>
      <c r="AB41" s="52" t="str">
        <f>IFERROR(IF(AND(#REF!="Impacto",Q41="Impacto"),(#REF!-(+#REF!*T41)),IF(Q41="Impacto",(#REF!-(+#REF!*T41)),IF(Q41="Probabilidad",#REF!,""))),"")</f>
        <v/>
      </c>
      <c r="AC41" s="53" t="str">
        <f t="shared" ref="AC41:AC42" si="3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54"/>
      <c r="AE41" s="144"/>
      <c r="AF41" s="163"/>
      <c r="AG41" s="166"/>
      <c r="AH41" s="166"/>
      <c r="AI41" s="162"/>
      <c r="AJ41" s="163"/>
      <c r="AK41" s="163"/>
      <c r="AL41" s="163"/>
      <c r="AM41" s="177"/>
      <c r="AN41" s="172"/>
      <c r="AO41" s="172"/>
      <c r="AP41" s="172"/>
      <c r="AQ41" s="172"/>
      <c r="AR41" s="177"/>
      <c r="AS41" s="172"/>
      <c r="AT41" s="172"/>
      <c r="AU41" s="8"/>
      <c r="AV41" s="8"/>
      <c r="AW41" s="8"/>
      <c r="AX41" s="8"/>
      <c r="AY41" s="8"/>
      <c r="AZ41" s="8"/>
      <c r="BA41" s="8"/>
      <c r="BB41" s="8"/>
      <c r="BC41" s="8"/>
      <c r="BD41" s="8"/>
      <c r="BE41" s="8"/>
      <c r="BF41" s="8"/>
      <c r="BG41" s="8"/>
      <c r="BH41" s="8"/>
      <c r="BI41" s="8"/>
      <c r="BJ41" s="8"/>
      <c r="BK41" s="8"/>
      <c r="BL41" s="8"/>
      <c r="BM41" s="8"/>
      <c r="BN41" s="8"/>
      <c r="BO41" s="8"/>
      <c r="BP41" s="8"/>
    </row>
    <row r="42" spans="1:68" ht="151.5" hidden="1" customHeight="1" x14ac:dyDescent="0.3">
      <c r="A42" s="286"/>
      <c r="B42" s="258"/>
      <c r="C42" s="258"/>
      <c r="D42" s="258"/>
      <c r="E42" s="288"/>
      <c r="F42" s="258"/>
      <c r="G42" s="250"/>
      <c r="H42" s="253"/>
      <c r="I42" s="255"/>
      <c r="J42" s="283"/>
      <c r="K42" s="255">
        <f ca="1">IF(NOT(ISERROR(MATCH(J42,_xlfn.ANCHORARRAY(E55),0))),I57&amp;"Por favor no seleccionar los criterios de impacto",J42)</f>
        <v>0</v>
      </c>
      <c r="L42" s="261"/>
      <c r="M42" s="247"/>
      <c r="N42" s="269"/>
      <c r="O42" s="6">
        <v>3</v>
      </c>
      <c r="P42" s="176"/>
      <c r="Q42" s="48" t="str">
        <f>IF(OR(R42="Preventivo",R42="Detectivo"),"Probabilidad",IF(R42="Correctivo","Impacto",""))</f>
        <v/>
      </c>
      <c r="R42" s="49"/>
      <c r="S42" s="49"/>
      <c r="T42" s="50" t="str">
        <f t="shared" si="34"/>
        <v/>
      </c>
      <c r="U42" s="49"/>
      <c r="V42" s="49"/>
      <c r="W42" s="49"/>
      <c r="X42" s="24" t="str">
        <f>IFERROR(IF(AND(Q41="Probabilidad",Q42="Probabilidad"),(Z41-(+Z41*T42)),IF(AND(Q41="Impacto",Q42="Probabilidad"),(#REF!-(+#REF!*T42)),IF(Q42="Impacto",Z41,""))),"")</f>
        <v/>
      </c>
      <c r="Y42" s="51" t="str">
        <f t="shared" si="1"/>
        <v/>
      </c>
      <c r="Z42" s="52" t="str">
        <f t="shared" si="35"/>
        <v/>
      </c>
      <c r="AA42" s="51" t="str">
        <f t="shared" si="3"/>
        <v/>
      </c>
      <c r="AB42" s="52" t="str">
        <f>IFERROR(IF(AND(Q41="Impacto",Q42="Impacto"),(AB41-(+AB41*T42)),IF(AND(Q41="Probabilidad",Q42="Impacto"),(#REF!-(+#REF!*T42)),IF(Q42="Probabilidad",AB41,""))),"")</f>
        <v/>
      </c>
      <c r="AC42" s="53" t="str">
        <f t="shared" si="36"/>
        <v/>
      </c>
      <c r="AD42" s="54"/>
      <c r="AE42" s="144"/>
      <c r="AF42" s="163"/>
      <c r="AG42" s="166"/>
      <c r="AH42" s="166"/>
      <c r="AI42" s="162"/>
      <c r="AJ42" s="163"/>
      <c r="AK42" s="163"/>
      <c r="AL42" s="163"/>
      <c r="AM42" s="177"/>
      <c r="AN42" s="172"/>
      <c r="AO42" s="172"/>
      <c r="AP42" s="172"/>
      <c r="AQ42" s="172"/>
      <c r="AR42" s="177"/>
      <c r="AS42" s="172"/>
      <c r="AT42" s="172"/>
      <c r="AU42" s="8"/>
      <c r="AV42" s="8"/>
      <c r="AW42" s="8"/>
      <c r="AX42" s="8"/>
      <c r="AY42" s="8"/>
      <c r="AZ42" s="8"/>
      <c r="BA42" s="8"/>
      <c r="BB42" s="8"/>
      <c r="BC42" s="8"/>
      <c r="BD42" s="8"/>
      <c r="BE42" s="8"/>
      <c r="BF42" s="8"/>
      <c r="BG42" s="8"/>
      <c r="BH42" s="8"/>
      <c r="BI42" s="8"/>
      <c r="BJ42" s="8"/>
      <c r="BK42" s="8"/>
      <c r="BL42" s="8"/>
      <c r="BM42" s="8"/>
      <c r="BN42" s="8"/>
      <c r="BO42" s="8"/>
      <c r="BP42" s="8"/>
    </row>
    <row r="43" spans="1:68" ht="151.5" hidden="1" customHeight="1" x14ac:dyDescent="0.3">
      <c r="A43" s="286"/>
      <c r="B43" s="258"/>
      <c r="C43" s="258"/>
      <c r="D43" s="258"/>
      <c r="E43" s="288"/>
      <c r="F43" s="258"/>
      <c r="G43" s="250"/>
      <c r="H43" s="253"/>
      <c r="I43" s="255"/>
      <c r="J43" s="283"/>
      <c r="K43" s="255">
        <f ca="1">IF(NOT(ISERROR(MATCH(J43,_xlfn.ANCHORARRAY(E56),0))),I58&amp;"Por favor no seleccionar los criterios de impacto",J43)</f>
        <v>0</v>
      </c>
      <c r="L43" s="261"/>
      <c r="M43" s="247"/>
      <c r="N43" s="269"/>
      <c r="O43" s="6">
        <v>4</v>
      </c>
      <c r="P43" s="175"/>
      <c r="Q43" s="48" t="str">
        <f t="shared" ref="Q43:Q45" si="37">IF(OR(R43="Preventivo",R43="Detectivo"),"Probabilidad",IF(R43="Correctivo","Impacto",""))</f>
        <v/>
      </c>
      <c r="R43" s="49"/>
      <c r="S43" s="49"/>
      <c r="T43" s="50" t="str">
        <f t="shared" si="34"/>
        <v/>
      </c>
      <c r="U43" s="49"/>
      <c r="V43" s="49"/>
      <c r="W43" s="49"/>
      <c r="X43" s="24" t="str">
        <f t="shared" ref="X43:X45" si="38">IFERROR(IF(AND(Q42="Probabilidad",Q43="Probabilidad"),(Z42-(+Z42*T43)),IF(AND(Q42="Impacto",Q43="Probabilidad"),(Z41-(+Z41*T43)),IF(Q43="Impacto",Z42,""))),"")</f>
        <v/>
      </c>
      <c r="Y43" s="51" t="str">
        <f t="shared" si="1"/>
        <v/>
      </c>
      <c r="Z43" s="52" t="str">
        <f t="shared" si="35"/>
        <v/>
      </c>
      <c r="AA43" s="51" t="str">
        <f t="shared" si="3"/>
        <v/>
      </c>
      <c r="AB43" s="52" t="str">
        <f t="shared" ref="AB43:AB45" si="39">IFERROR(IF(AND(Q42="Impacto",Q43="Impacto"),(AB42-(+AB42*T43)),IF(AND(Q42="Probabilidad",Q43="Impacto"),(AB41-(+AB41*T43)),IF(Q43="Probabilidad",AB42,""))),"")</f>
        <v/>
      </c>
      <c r="AC43" s="5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4"/>
      <c r="AE43" s="144"/>
      <c r="AF43" s="163"/>
      <c r="AG43" s="166"/>
      <c r="AH43" s="166"/>
      <c r="AI43" s="162"/>
      <c r="AJ43" s="163"/>
      <c r="AK43" s="163"/>
      <c r="AL43" s="163"/>
      <c r="AM43" s="177"/>
      <c r="AN43" s="172"/>
      <c r="AO43" s="172"/>
      <c r="AP43" s="172"/>
      <c r="AQ43" s="172"/>
      <c r="AR43" s="177"/>
      <c r="AS43" s="172"/>
      <c r="AT43" s="172"/>
      <c r="AU43" s="8"/>
      <c r="AV43" s="8"/>
      <c r="AW43" s="8"/>
      <c r="AX43" s="8"/>
      <c r="AY43" s="8"/>
      <c r="AZ43" s="8"/>
      <c r="BA43" s="8"/>
      <c r="BB43" s="8"/>
      <c r="BC43" s="8"/>
      <c r="BD43" s="8"/>
      <c r="BE43" s="8"/>
      <c r="BF43" s="8"/>
      <c r="BG43" s="8"/>
      <c r="BH43" s="8"/>
      <c r="BI43" s="8"/>
      <c r="BJ43" s="8"/>
      <c r="BK43" s="8"/>
      <c r="BL43" s="8"/>
      <c r="BM43" s="8"/>
      <c r="BN43" s="8"/>
      <c r="BO43" s="8"/>
      <c r="BP43" s="8"/>
    </row>
    <row r="44" spans="1:68" ht="151.5" hidden="1" customHeight="1" x14ac:dyDescent="0.3">
      <c r="A44" s="286"/>
      <c r="B44" s="258"/>
      <c r="C44" s="258"/>
      <c r="D44" s="258"/>
      <c r="E44" s="288"/>
      <c r="F44" s="258"/>
      <c r="G44" s="250"/>
      <c r="H44" s="253"/>
      <c r="I44" s="255"/>
      <c r="J44" s="283"/>
      <c r="K44" s="255">
        <f ca="1">IF(NOT(ISERROR(MATCH(J44,_xlfn.ANCHORARRAY(E57),0))),#REF!&amp;"Por favor no seleccionar los criterios de impacto",J44)</f>
        <v>0</v>
      </c>
      <c r="L44" s="261"/>
      <c r="M44" s="247"/>
      <c r="N44" s="269"/>
      <c r="O44" s="6">
        <v>5</v>
      </c>
      <c r="P44" s="175"/>
      <c r="Q44" s="48" t="str">
        <f t="shared" si="37"/>
        <v/>
      </c>
      <c r="R44" s="49"/>
      <c r="S44" s="49"/>
      <c r="T44" s="50" t="str">
        <f t="shared" si="34"/>
        <v/>
      </c>
      <c r="U44" s="49"/>
      <c r="V44" s="49"/>
      <c r="W44" s="49"/>
      <c r="X44" s="24" t="str">
        <f t="shared" si="38"/>
        <v/>
      </c>
      <c r="Y44" s="51" t="str">
        <f t="shared" si="1"/>
        <v/>
      </c>
      <c r="Z44" s="52" t="str">
        <f t="shared" si="35"/>
        <v/>
      </c>
      <c r="AA44" s="51" t="str">
        <f t="shared" si="3"/>
        <v/>
      </c>
      <c r="AB44" s="52" t="str">
        <f t="shared" si="39"/>
        <v/>
      </c>
      <c r="AC44" s="53" t="str">
        <f t="shared" ref="AC44:AC45" si="4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54"/>
      <c r="AE44" s="144"/>
      <c r="AF44" s="163"/>
      <c r="AG44" s="166"/>
      <c r="AH44" s="166"/>
      <c r="AI44" s="162"/>
      <c r="AJ44" s="163"/>
      <c r="AK44" s="163"/>
      <c r="AL44" s="163"/>
      <c r="AM44" s="177"/>
      <c r="AN44" s="172"/>
      <c r="AO44" s="172"/>
      <c r="AP44" s="172"/>
      <c r="AQ44" s="172"/>
      <c r="AR44" s="177"/>
      <c r="AS44" s="172"/>
      <c r="AT44" s="172"/>
      <c r="AU44" s="8"/>
      <c r="AV44" s="8"/>
      <c r="AW44" s="8"/>
      <c r="AX44" s="8"/>
      <c r="AY44" s="8"/>
      <c r="AZ44" s="8"/>
      <c r="BA44" s="8"/>
      <c r="BB44" s="8"/>
      <c r="BC44" s="8"/>
      <c r="BD44" s="8"/>
      <c r="BE44" s="8"/>
      <c r="BF44" s="8"/>
      <c r="BG44" s="8"/>
      <c r="BH44" s="8"/>
      <c r="BI44" s="8"/>
      <c r="BJ44" s="8"/>
      <c r="BK44" s="8"/>
      <c r="BL44" s="8"/>
      <c r="BM44" s="8"/>
      <c r="BN44" s="8"/>
      <c r="BO44" s="8"/>
      <c r="BP44" s="8"/>
    </row>
    <row r="45" spans="1:68" ht="151.5" hidden="1" customHeight="1" x14ac:dyDescent="0.3">
      <c r="A45" s="287"/>
      <c r="B45" s="259"/>
      <c r="C45" s="259"/>
      <c r="D45" s="259"/>
      <c r="E45" s="289"/>
      <c r="F45" s="259"/>
      <c r="G45" s="251"/>
      <c r="H45" s="254"/>
      <c r="I45" s="256"/>
      <c r="J45" s="284"/>
      <c r="K45" s="256">
        <f ca="1">IF(NOT(ISERROR(MATCH(J45,_xlfn.ANCHORARRAY(E58),0))),#REF!&amp;"Por favor no seleccionar los criterios de impacto",J45)</f>
        <v>0</v>
      </c>
      <c r="L45" s="262"/>
      <c r="M45" s="248"/>
      <c r="N45" s="270"/>
      <c r="O45" s="6">
        <v>6</v>
      </c>
      <c r="P45" s="175"/>
      <c r="Q45" s="48" t="str">
        <f t="shared" si="37"/>
        <v/>
      </c>
      <c r="R45" s="49"/>
      <c r="S45" s="49"/>
      <c r="T45" s="50" t="str">
        <f t="shared" si="34"/>
        <v/>
      </c>
      <c r="U45" s="49"/>
      <c r="V45" s="49"/>
      <c r="W45" s="49"/>
      <c r="X45" s="24" t="str">
        <f t="shared" si="38"/>
        <v/>
      </c>
      <c r="Y45" s="51" t="str">
        <f t="shared" si="1"/>
        <v/>
      </c>
      <c r="Z45" s="52" t="str">
        <f t="shared" si="35"/>
        <v/>
      </c>
      <c r="AA45" s="51" t="str">
        <f t="shared" si="3"/>
        <v/>
      </c>
      <c r="AB45" s="52" t="str">
        <f t="shared" si="39"/>
        <v/>
      </c>
      <c r="AC45" s="53" t="str">
        <f t="shared" si="40"/>
        <v/>
      </c>
      <c r="AD45" s="54"/>
      <c r="AE45" s="144"/>
      <c r="AF45" s="163"/>
      <c r="AG45" s="166"/>
      <c r="AH45" s="166"/>
      <c r="AI45" s="162"/>
      <c r="AJ45" s="163"/>
      <c r="AK45" s="163"/>
      <c r="AL45" s="163"/>
      <c r="AM45" s="177"/>
      <c r="AN45" s="172"/>
      <c r="AO45" s="172"/>
      <c r="AP45" s="172"/>
      <c r="AQ45" s="172"/>
      <c r="AR45" s="177"/>
      <c r="AS45" s="172"/>
      <c r="AT45" s="172"/>
      <c r="AU45" s="8"/>
      <c r="AV45" s="8"/>
      <c r="AW45" s="8"/>
      <c r="AX45" s="8"/>
      <c r="AY45" s="8"/>
      <c r="AZ45" s="8"/>
      <c r="BA45" s="8"/>
      <c r="BB45" s="8"/>
      <c r="BC45" s="8"/>
      <c r="BD45" s="8"/>
      <c r="BE45" s="8"/>
      <c r="BF45" s="8"/>
      <c r="BG45" s="8"/>
      <c r="BH45" s="8"/>
      <c r="BI45" s="8"/>
      <c r="BJ45" s="8"/>
      <c r="BK45" s="8"/>
      <c r="BL45" s="8"/>
      <c r="BM45" s="8"/>
      <c r="BN45" s="8"/>
      <c r="BO45" s="8"/>
      <c r="BP45" s="8"/>
    </row>
    <row r="46" spans="1:68" ht="151.5" hidden="1" customHeight="1" x14ac:dyDescent="0.3">
      <c r="A46" s="286"/>
      <c r="B46" s="258"/>
      <c r="C46" s="292"/>
      <c r="D46" s="292"/>
      <c r="E46" s="288"/>
      <c r="F46" s="258"/>
      <c r="G46" s="250"/>
      <c r="H46" s="290"/>
      <c r="I46" s="279"/>
      <c r="J46" s="275"/>
      <c r="K46" s="279">
        <f ca="1">IF(NOT(ISERROR(MATCH(J46,_xlfn.ANCHORARRAY(E69),0))),I71&amp;"Por favor no seleccionar los criterios de impacto",J46)</f>
        <v>0</v>
      </c>
      <c r="L46" s="277"/>
      <c r="M46" s="279"/>
      <c r="N46" s="281"/>
      <c r="O46" s="178">
        <v>2</v>
      </c>
      <c r="P46" s="161"/>
      <c r="Q46" s="179" t="str">
        <f>IF(OR(R46="Preventivo",R46="Detectivo"),"Probabilidad",IF(R46="Correctivo","Impacto",""))</f>
        <v/>
      </c>
      <c r="R46" s="180"/>
      <c r="S46" s="180"/>
      <c r="T46" s="181" t="str">
        <f t="shared" ref="T46:T49" si="41">IF(AND(R46="Preventivo",S46="Automático"),"50%",IF(AND(R46="Preventivo",S46="Manual"),"40%",IF(AND(R46="Detectivo",S46="Automático"),"40%",IF(AND(R46="Detectivo",S46="Manual"),"30%",IF(AND(R46="Correctivo",S46="Automático"),"35%",IF(AND(R46="Correctivo",S46="Manual"),"25%",""))))))</f>
        <v/>
      </c>
      <c r="U46" s="180"/>
      <c r="V46" s="180"/>
      <c r="W46" s="180"/>
      <c r="X46" s="134" t="str">
        <f>IFERROR(IF(AND(#REF!="Probabilidad",Q46="Probabilidad"),(#REF!-(+#REF!*T46)),IF(Q46="Probabilidad",(#REF!-(+#REF!*T46)),IF(Q46="Impacto",#REF!,""))),"")</f>
        <v/>
      </c>
      <c r="Y46" s="182" t="str">
        <f t="shared" ref="Y46:Y49" si="42">IFERROR(IF(X46="","",IF(X46&lt;=0.2,"Muy Baja",IF(X46&lt;=0.4,"Baja",IF(X46&lt;=0.6,"Media",IF(X46&lt;=0.8,"Alta","Muy Alta"))))),"")</f>
        <v/>
      </c>
      <c r="Z46" s="183" t="str">
        <f t="shared" ref="Z46:Z49" si="43">+X46</f>
        <v/>
      </c>
      <c r="AA46" s="182" t="str">
        <f t="shared" ref="AA46:AA49" si="44">IFERROR(IF(AB46="","",IF(AB46&lt;=0.2,"Leve",IF(AB46&lt;=0.4,"Menor",IF(AB46&lt;=0.6,"Moderado",IF(AB46&lt;=0.8,"Mayor","Catastrófico"))))),"")</f>
        <v/>
      </c>
      <c r="AB46" s="183" t="str">
        <f>IFERROR(IF(AND(#REF!="Impacto",Q46="Impacto"),(#REF!-(+#REF!*T46)),IF(Q46="Impacto",(#REF!-(+#REF!*T46)),IF(Q46="Probabilidad",#REF!,""))),"")</f>
        <v/>
      </c>
      <c r="AC46" s="184" t="str">
        <f t="shared" ref="AC46:AC47" si="4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85"/>
      <c r="AE46" s="162"/>
      <c r="AF46" s="163"/>
      <c r="AG46" s="166"/>
      <c r="AH46" s="166"/>
      <c r="AI46" s="162"/>
      <c r="AJ46" s="187"/>
      <c r="AK46" s="163"/>
      <c r="AL46" s="163"/>
      <c r="AM46" s="186"/>
      <c r="AN46" s="163"/>
      <c r="AO46" s="163"/>
      <c r="AP46" s="163"/>
      <c r="AQ46" s="163"/>
      <c r="AR46" s="186"/>
      <c r="AS46" s="163"/>
      <c r="AT46" s="163"/>
      <c r="AU46" s="8"/>
      <c r="AV46" s="8"/>
      <c r="AW46" s="8"/>
      <c r="AX46" s="8"/>
      <c r="AY46" s="8"/>
      <c r="AZ46" s="8"/>
      <c r="BA46" s="8"/>
      <c r="BB46" s="8"/>
      <c r="BC46" s="8"/>
      <c r="BD46" s="8"/>
      <c r="BE46" s="8"/>
      <c r="BF46" s="8"/>
      <c r="BG46" s="8"/>
      <c r="BH46" s="8"/>
      <c r="BI46" s="8"/>
      <c r="BJ46" s="8"/>
      <c r="BK46" s="8"/>
      <c r="BL46" s="8"/>
      <c r="BM46" s="8"/>
      <c r="BN46" s="8"/>
      <c r="BO46" s="8"/>
      <c r="BP46" s="8"/>
    </row>
    <row r="47" spans="1:68" ht="151.5" hidden="1" customHeight="1" x14ac:dyDescent="0.3">
      <c r="A47" s="286"/>
      <c r="B47" s="258"/>
      <c r="C47" s="292"/>
      <c r="D47" s="292"/>
      <c r="E47" s="288"/>
      <c r="F47" s="258"/>
      <c r="G47" s="250"/>
      <c r="H47" s="290"/>
      <c r="I47" s="279"/>
      <c r="J47" s="275"/>
      <c r="K47" s="279">
        <f ca="1">IF(NOT(ISERROR(MATCH(J47,_xlfn.ANCHORARRAY(E70),0))),I72&amp;"Por favor no seleccionar los criterios de impacto",J47)</f>
        <v>0</v>
      </c>
      <c r="L47" s="277"/>
      <c r="M47" s="279"/>
      <c r="N47" s="281"/>
      <c r="O47" s="178">
        <v>3</v>
      </c>
      <c r="P47" s="161"/>
      <c r="Q47" s="179" t="str">
        <f>IF(OR(R47="Preventivo",R47="Detectivo"),"Probabilidad",IF(R47="Correctivo","Impacto",""))</f>
        <v/>
      </c>
      <c r="R47" s="180"/>
      <c r="S47" s="180"/>
      <c r="T47" s="181" t="str">
        <f t="shared" si="41"/>
        <v/>
      </c>
      <c r="U47" s="180"/>
      <c r="V47" s="180"/>
      <c r="W47" s="180"/>
      <c r="X47" s="134" t="str">
        <f>IFERROR(IF(AND(Q46="Probabilidad",Q47="Probabilidad"),(Z46-(+Z46*T47)),IF(AND(Q46="Impacto",Q47="Probabilidad"),(#REF!-(+#REF!*T47)),IF(Q47="Impacto",Z46,""))),"")</f>
        <v/>
      </c>
      <c r="Y47" s="182" t="str">
        <f t="shared" si="42"/>
        <v/>
      </c>
      <c r="Z47" s="183" t="str">
        <f t="shared" si="43"/>
        <v/>
      </c>
      <c r="AA47" s="182" t="str">
        <f t="shared" si="44"/>
        <v/>
      </c>
      <c r="AB47" s="183" t="str">
        <f>IFERROR(IF(AND(Q46="Impacto",Q47="Impacto"),(AB46-(+AB46*T47)),IF(AND(Q46="Probabilidad",Q47="Impacto"),(#REF!-(+#REF!*T47)),IF(Q47="Probabilidad",AB46,""))),"")</f>
        <v/>
      </c>
      <c r="AC47" s="184" t="str">
        <f t="shared" si="45"/>
        <v/>
      </c>
      <c r="AD47" s="185"/>
      <c r="AE47" s="162"/>
      <c r="AF47" s="163"/>
      <c r="AG47" s="166"/>
      <c r="AH47" s="166"/>
      <c r="AI47" s="162"/>
      <c r="AJ47" s="163"/>
      <c r="AK47" s="163"/>
      <c r="AL47" s="163"/>
      <c r="AM47" s="186"/>
      <c r="AN47" s="163"/>
      <c r="AO47" s="163"/>
      <c r="AP47" s="163"/>
      <c r="AQ47" s="163"/>
      <c r="AR47" s="186"/>
      <c r="AS47" s="163"/>
      <c r="AT47" s="163"/>
      <c r="AU47" s="8"/>
      <c r="AV47" s="8"/>
      <c r="AW47" s="8"/>
      <c r="AX47" s="8"/>
      <c r="AY47" s="8"/>
      <c r="AZ47" s="8"/>
      <c r="BA47" s="8"/>
      <c r="BB47" s="8"/>
      <c r="BC47" s="8"/>
      <c r="BD47" s="8"/>
      <c r="BE47" s="8"/>
      <c r="BF47" s="8"/>
      <c r="BG47" s="8"/>
      <c r="BH47" s="8"/>
      <c r="BI47" s="8"/>
      <c r="BJ47" s="8"/>
      <c r="BK47" s="8"/>
      <c r="BL47" s="8"/>
      <c r="BM47" s="8"/>
      <c r="BN47" s="8"/>
      <c r="BO47" s="8"/>
      <c r="BP47" s="8"/>
    </row>
    <row r="48" spans="1:68" ht="151.5" hidden="1" customHeight="1" x14ac:dyDescent="0.3">
      <c r="A48" s="286"/>
      <c r="B48" s="258"/>
      <c r="C48" s="292"/>
      <c r="D48" s="292"/>
      <c r="E48" s="288"/>
      <c r="F48" s="258"/>
      <c r="G48" s="250"/>
      <c r="H48" s="290"/>
      <c r="I48" s="279"/>
      <c r="J48" s="275"/>
      <c r="K48" s="279">
        <f ca="1">IF(NOT(ISERROR(MATCH(J48,_xlfn.ANCHORARRAY(E71),0))),I73&amp;"Por favor no seleccionar los criterios de impacto",J48)</f>
        <v>0</v>
      </c>
      <c r="L48" s="277"/>
      <c r="M48" s="279"/>
      <c r="N48" s="281"/>
      <c r="O48" s="178">
        <v>4</v>
      </c>
      <c r="P48" s="161"/>
      <c r="Q48" s="179" t="str">
        <f t="shared" ref="Q48:Q49" si="46">IF(OR(R48="Preventivo",R48="Detectivo"),"Probabilidad",IF(R48="Correctivo","Impacto",""))</f>
        <v/>
      </c>
      <c r="R48" s="180"/>
      <c r="S48" s="180"/>
      <c r="T48" s="181" t="str">
        <f t="shared" si="41"/>
        <v/>
      </c>
      <c r="U48" s="180"/>
      <c r="V48" s="180"/>
      <c r="W48" s="180"/>
      <c r="X48" s="134" t="str">
        <f t="shared" ref="X48:X49" si="47">IFERROR(IF(AND(Q47="Probabilidad",Q48="Probabilidad"),(Z47-(+Z47*T48)),IF(AND(Q47="Impacto",Q48="Probabilidad"),(Z46-(+Z46*T48)),IF(Q48="Impacto",Z47,""))),"")</f>
        <v/>
      </c>
      <c r="Y48" s="182" t="str">
        <f t="shared" si="42"/>
        <v/>
      </c>
      <c r="Z48" s="183" t="str">
        <f t="shared" si="43"/>
        <v/>
      </c>
      <c r="AA48" s="182" t="str">
        <f t="shared" si="44"/>
        <v/>
      </c>
      <c r="AB48" s="183" t="str">
        <f t="shared" ref="AB48:AB49" si="48">IFERROR(IF(AND(Q47="Impacto",Q48="Impacto"),(AB47-(+AB47*T48)),IF(AND(Q47="Probabilidad",Q48="Impacto"),(AB46-(+AB46*T48)),IF(Q48="Probabilidad",AB47,""))),"")</f>
        <v/>
      </c>
      <c r="AC48" s="18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85"/>
      <c r="AE48" s="162"/>
      <c r="AF48" s="163"/>
      <c r="AG48" s="166"/>
      <c r="AH48" s="166"/>
      <c r="AI48" s="162"/>
      <c r="AJ48" s="163"/>
      <c r="AK48" s="163"/>
      <c r="AL48" s="163"/>
      <c r="AM48" s="186"/>
      <c r="AN48" s="163"/>
      <c r="AO48" s="163"/>
      <c r="AP48" s="163"/>
      <c r="AQ48" s="163"/>
      <c r="AR48" s="186"/>
      <c r="AS48" s="163"/>
      <c r="AT48" s="163"/>
      <c r="AU48" s="8"/>
      <c r="AV48" s="8"/>
      <c r="AW48" s="8"/>
      <c r="AX48" s="8"/>
      <c r="AY48" s="8"/>
      <c r="AZ48" s="8"/>
      <c r="BA48" s="8"/>
      <c r="BB48" s="8"/>
      <c r="BC48" s="8"/>
      <c r="BD48" s="8"/>
      <c r="BE48" s="8"/>
      <c r="BF48" s="8"/>
      <c r="BG48" s="8"/>
      <c r="BH48" s="8"/>
      <c r="BI48" s="8"/>
      <c r="BJ48" s="8"/>
      <c r="BK48" s="8"/>
      <c r="BL48" s="8"/>
      <c r="BM48" s="8"/>
      <c r="BN48" s="8"/>
      <c r="BO48" s="8"/>
      <c r="BP48" s="8"/>
    </row>
    <row r="49" spans="1:68" ht="151.5" hidden="1" customHeight="1" x14ac:dyDescent="0.3">
      <c r="A49" s="286"/>
      <c r="B49" s="258"/>
      <c r="C49" s="292"/>
      <c r="D49" s="292"/>
      <c r="E49" s="288"/>
      <c r="F49" s="258"/>
      <c r="G49" s="250"/>
      <c r="H49" s="290"/>
      <c r="I49" s="279"/>
      <c r="J49" s="275"/>
      <c r="K49" s="279">
        <f ca="1">IF(NOT(ISERROR(MATCH(J49,_xlfn.ANCHORARRAY(E72),0))),I74&amp;"Por favor no seleccionar los criterios de impacto",J49)</f>
        <v>0</v>
      </c>
      <c r="L49" s="277"/>
      <c r="M49" s="279"/>
      <c r="N49" s="281"/>
      <c r="O49" s="178">
        <v>5</v>
      </c>
      <c r="P49" s="161"/>
      <c r="Q49" s="179" t="str">
        <f t="shared" si="46"/>
        <v/>
      </c>
      <c r="R49" s="180"/>
      <c r="S49" s="180"/>
      <c r="T49" s="181" t="str">
        <f t="shared" si="41"/>
        <v/>
      </c>
      <c r="U49" s="180"/>
      <c r="V49" s="180"/>
      <c r="W49" s="180"/>
      <c r="X49" s="134" t="str">
        <f t="shared" si="47"/>
        <v/>
      </c>
      <c r="Y49" s="182" t="str">
        <f t="shared" si="42"/>
        <v/>
      </c>
      <c r="Z49" s="183" t="str">
        <f t="shared" si="43"/>
        <v/>
      </c>
      <c r="AA49" s="182" t="str">
        <f t="shared" si="44"/>
        <v/>
      </c>
      <c r="AB49" s="183" t="str">
        <f t="shared" si="48"/>
        <v/>
      </c>
      <c r="AC49" s="184" t="str">
        <f t="shared" ref="AC49:AC51" si="49">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85"/>
      <c r="AE49" s="162"/>
      <c r="AF49" s="163"/>
      <c r="AG49" s="166"/>
      <c r="AH49" s="166"/>
      <c r="AI49" s="162"/>
      <c r="AJ49" s="163"/>
      <c r="AK49" s="163"/>
      <c r="AL49" s="163"/>
      <c r="AM49" s="186"/>
      <c r="AN49" s="163"/>
      <c r="AO49" s="163"/>
      <c r="AP49" s="163"/>
      <c r="AQ49" s="163"/>
      <c r="AR49" s="186"/>
      <c r="AS49" s="163"/>
      <c r="AT49" s="163"/>
      <c r="AU49" s="8"/>
      <c r="AV49" s="8"/>
      <c r="AW49" s="8"/>
      <c r="AX49" s="8"/>
      <c r="AY49" s="8"/>
      <c r="AZ49" s="8"/>
      <c r="BA49" s="8"/>
      <c r="BB49" s="8"/>
      <c r="BC49" s="8"/>
      <c r="BD49" s="8"/>
      <c r="BE49" s="8"/>
      <c r="BF49" s="8"/>
      <c r="BG49" s="8"/>
      <c r="BH49" s="8"/>
      <c r="BI49" s="8"/>
      <c r="BJ49" s="8"/>
      <c r="BK49" s="8"/>
      <c r="BL49" s="8"/>
      <c r="BM49" s="8"/>
      <c r="BN49" s="8"/>
      <c r="BO49" s="8"/>
      <c r="BP49" s="8"/>
    </row>
    <row r="50" spans="1:68" ht="151.5" hidden="1" customHeight="1" x14ac:dyDescent="0.3">
      <c r="A50" s="286"/>
      <c r="B50" s="258"/>
      <c r="C50" s="258"/>
      <c r="D50" s="258"/>
      <c r="E50" s="288"/>
      <c r="F50" s="258"/>
      <c r="G50" s="250"/>
      <c r="H50" s="290"/>
      <c r="I50" s="279"/>
      <c r="J50" s="275"/>
      <c r="K50" s="279">
        <f ca="1">IF(NOT(ISERROR(MATCH(J50,_xlfn.ANCHORARRAY(E75),0))),I77&amp;"Por favor no seleccionar los criterios de impacto",J50)</f>
        <v>0</v>
      </c>
      <c r="L50" s="277"/>
      <c r="M50" s="279"/>
      <c r="N50" s="281"/>
      <c r="O50" s="178">
        <v>2</v>
      </c>
      <c r="P50" s="161"/>
      <c r="Q50" s="179" t="str">
        <f>IF(OR(R50="Preventivo",R50="Detectivo"),"Probabilidad",IF(R50="Correctivo","Impacto",""))</f>
        <v/>
      </c>
      <c r="R50" s="180"/>
      <c r="S50" s="180"/>
      <c r="T50" s="181" t="str">
        <f t="shared" ref="T50:T54" si="50">IF(AND(R50="Preventivo",S50="Automático"),"50%",IF(AND(R50="Preventivo",S50="Manual"),"40%",IF(AND(R50="Detectivo",S50="Automático"),"40%",IF(AND(R50="Detectivo",S50="Manual"),"30%",IF(AND(R50="Correctivo",S50="Automático"),"35%",IF(AND(R50="Correctivo",S50="Manual"),"25%",""))))))</f>
        <v/>
      </c>
      <c r="U50" s="180"/>
      <c r="V50" s="180"/>
      <c r="W50" s="180"/>
      <c r="X50" s="134" t="str">
        <f>IFERROR(IF(AND(#REF!="Probabilidad",Q50="Probabilidad"),(#REF!-(+#REF!*T50)),IF(Q50="Probabilidad",(#REF!-(+#REF!*T50)),IF(Q50="Impacto",#REF!,""))),"")</f>
        <v/>
      </c>
      <c r="Y50" s="182" t="str">
        <f t="shared" ref="Y50:Y54" si="51">IFERROR(IF(X50="","",IF(X50&lt;=0.2,"Muy Baja",IF(X50&lt;=0.4,"Baja",IF(X50&lt;=0.6,"Media",IF(X50&lt;=0.8,"Alta","Muy Alta"))))),"")</f>
        <v/>
      </c>
      <c r="Z50" s="183" t="str">
        <f t="shared" ref="Z50:Z54" si="52">+X50</f>
        <v/>
      </c>
      <c r="AA50" s="182" t="str">
        <f t="shared" ref="AA50:AA54" si="53">IFERROR(IF(AB50="","",IF(AB50&lt;=0.2,"Leve",IF(AB50&lt;=0.4,"Menor",IF(AB50&lt;=0.6,"Moderado",IF(AB50&lt;=0.8,"Mayor","Catastrófico"))))),"")</f>
        <v/>
      </c>
      <c r="AB50" s="183" t="str">
        <f>IFERROR(IF(AND(#REF!="Impacto",Q50="Impacto"),(#REF!-(+#REF!*T50)),IF(Q50="Impacto",(#REF!-(+#REF!*T50)),IF(Q50="Probabilidad",#REF!,""))),"")</f>
        <v/>
      </c>
      <c r="AC50" s="184" t="str">
        <f t="shared" si="49"/>
        <v/>
      </c>
      <c r="AD50" s="185"/>
      <c r="AE50" s="162"/>
      <c r="AF50" s="163"/>
      <c r="AG50" s="166"/>
      <c r="AH50" s="166"/>
      <c r="AI50" s="164"/>
      <c r="AJ50" s="187"/>
      <c r="AK50" s="163"/>
      <c r="AL50" s="163"/>
      <c r="AM50" s="186"/>
      <c r="AN50" s="163"/>
      <c r="AO50" s="163"/>
      <c r="AP50" s="163"/>
      <c r="AQ50" s="163"/>
      <c r="AR50" s="186"/>
      <c r="AS50" s="163"/>
      <c r="AT50" s="163"/>
      <c r="AU50" s="8"/>
      <c r="AV50" s="8"/>
      <c r="AW50" s="8"/>
      <c r="AX50" s="8"/>
      <c r="AY50" s="8"/>
      <c r="AZ50" s="8"/>
      <c r="BA50" s="8"/>
      <c r="BB50" s="8"/>
      <c r="BC50" s="8"/>
      <c r="BD50" s="8"/>
      <c r="BE50" s="8"/>
      <c r="BF50" s="8"/>
      <c r="BG50" s="8"/>
      <c r="BH50" s="8"/>
      <c r="BI50" s="8"/>
      <c r="BJ50" s="8"/>
      <c r="BK50" s="8"/>
      <c r="BL50" s="8"/>
      <c r="BM50" s="8"/>
      <c r="BN50" s="8"/>
      <c r="BO50" s="8"/>
      <c r="BP50" s="8"/>
    </row>
    <row r="51" spans="1:68" ht="151.5" hidden="1" customHeight="1" x14ac:dyDescent="0.3">
      <c r="A51" s="286"/>
      <c r="B51" s="258"/>
      <c r="C51" s="258"/>
      <c r="D51" s="258"/>
      <c r="E51" s="288"/>
      <c r="F51" s="258"/>
      <c r="G51" s="250"/>
      <c r="H51" s="290"/>
      <c r="I51" s="279"/>
      <c r="J51" s="275"/>
      <c r="K51" s="279">
        <f ca="1">IF(NOT(ISERROR(MATCH(J51,_xlfn.ANCHORARRAY(E76),0))),I78&amp;"Por favor no seleccionar los criterios de impacto",J51)</f>
        <v>0</v>
      </c>
      <c r="L51" s="277"/>
      <c r="M51" s="279"/>
      <c r="N51" s="281"/>
      <c r="O51" s="178">
        <v>3</v>
      </c>
      <c r="P51" s="161"/>
      <c r="Q51" s="179" t="str">
        <f>IF(OR(R51="Preventivo",R51="Detectivo"),"Probabilidad",IF(R51="Correctivo","Impacto",""))</f>
        <v/>
      </c>
      <c r="R51" s="180"/>
      <c r="S51" s="180"/>
      <c r="T51" s="181" t="str">
        <f t="shared" si="50"/>
        <v/>
      </c>
      <c r="U51" s="180"/>
      <c r="V51" s="180"/>
      <c r="W51" s="180"/>
      <c r="X51" s="134" t="str">
        <f>IFERROR(IF(AND(Q50="Probabilidad",Q51="Probabilidad"),(Z50-(+Z50*T51)),IF(AND(Q50="Impacto",Q51="Probabilidad"),(#REF!-(+#REF!*T51)),IF(Q51="Impacto",Z50,""))),"")</f>
        <v/>
      </c>
      <c r="Y51" s="182" t="str">
        <f t="shared" si="51"/>
        <v/>
      </c>
      <c r="Z51" s="183" t="str">
        <f t="shared" si="52"/>
        <v/>
      </c>
      <c r="AA51" s="182" t="str">
        <f t="shared" si="53"/>
        <v/>
      </c>
      <c r="AB51" s="183" t="str">
        <f>IFERROR(IF(AND(Q50="Impacto",Q51="Impacto"),(AB50-(+AB50*T51)),IF(AND(Q50="Probabilidad",Q51="Impacto"),(#REF!-(+#REF!*T51)),IF(Q51="Probabilidad",AB50,""))),"")</f>
        <v/>
      </c>
      <c r="AC51" s="184" t="str">
        <f t="shared" si="49"/>
        <v/>
      </c>
      <c r="AD51" s="185"/>
      <c r="AE51" s="162"/>
      <c r="AF51" s="163"/>
      <c r="AG51" s="166"/>
      <c r="AH51" s="166"/>
      <c r="AI51" s="164"/>
      <c r="AJ51" s="163"/>
      <c r="AK51" s="163"/>
      <c r="AL51" s="163"/>
      <c r="AM51" s="186"/>
      <c r="AN51" s="163"/>
      <c r="AO51" s="163"/>
      <c r="AP51" s="163"/>
      <c r="AQ51" s="163"/>
      <c r="AR51" s="186"/>
      <c r="AS51" s="163"/>
      <c r="AT51" s="163"/>
      <c r="AU51" s="8"/>
      <c r="AV51" s="8"/>
      <c r="AW51" s="8"/>
      <c r="AX51" s="8"/>
      <c r="AY51" s="8"/>
      <c r="AZ51" s="8"/>
      <c r="BA51" s="8"/>
      <c r="BB51" s="8"/>
      <c r="BC51" s="8"/>
      <c r="BD51" s="8"/>
      <c r="BE51" s="8"/>
      <c r="BF51" s="8"/>
      <c r="BG51" s="8"/>
      <c r="BH51" s="8"/>
      <c r="BI51" s="8"/>
      <c r="BJ51" s="8"/>
      <c r="BK51" s="8"/>
      <c r="BL51" s="8"/>
      <c r="BM51" s="8"/>
      <c r="BN51" s="8"/>
      <c r="BO51" s="8"/>
      <c r="BP51" s="8"/>
    </row>
    <row r="52" spans="1:68" ht="151.5" hidden="1" customHeight="1" x14ac:dyDescent="0.3">
      <c r="A52" s="286"/>
      <c r="B52" s="258"/>
      <c r="C52" s="258"/>
      <c r="D52" s="258"/>
      <c r="E52" s="288"/>
      <c r="F52" s="258"/>
      <c r="G52" s="250"/>
      <c r="H52" s="290"/>
      <c r="I52" s="279"/>
      <c r="J52" s="275"/>
      <c r="K52" s="279">
        <f ca="1">IF(NOT(ISERROR(MATCH(J52,_xlfn.ANCHORARRAY(E77),0))),I79&amp;"Por favor no seleccionar los criterios de impacto",J52)</f>
        <v>0</v>
      </c>
      <c r="L52" s="277"/>
      <c r="M52" s="279"/>
      <c r="N52" s="281"/>
      <c r="O52" s="178">
        <v>4</v>
      </c>
      <c r="P52" s="161"/>
      <c r="Q52" s="179" t="str">
        <f t="shared" ref="Q52:Q54" si="54">IF(OR(R52="Preventivo",R52="Detectivo"),"Probabilidad",IF(R52="Correctivo","Impacto",""))</f>
        <v/>
      </c>
      <c r="R52" s="180"/>
      <c r="S52" s="180"/>
      <c r="T52" s="181" t="str">
        <f t="shared" si="50"/>
        <v/>
      </c>
      <c r="U52" s="180"/>
      <c r="V52" s="180"/>
      <c r="W52" s="180"/>
      <c r="X52" s="134" t="str">
        <f t="shared" ref="X52:X54" si="55">IFERROR(IF(AND(Q51="Probabilidad",Q52="Probabilidad"),(Z51-(+Z51*T52)),IF(AND(Q51="Impacto",Q52="Probabilidad"),(Z50-(+Z50*T52)),IF(Q52="Impacto",Z51,""))),"")</f>
        <v/>
      </c>
      <c r="Y52" s="182" t="str">
        <f t="shared" si="51"/>
        <v/>
      </c>
      <c r="Z52" s="183" t="str">
        <f t="shared" si="52"/>
        <v/>
      </c>
      <c r="AA52" s="182" t="str">
        <f t="shared" si="53"/>
        <v/>
      </c>
      <c r="AB52" s="183" t="str">
        <f t="shared" ref="AB52:AB54" si="56">IFERROR(IF(AND(Q51="Impacto",Q52="Impacto"),(AB51-(+AB51*T52)),IF(AND(Q51="Probabilidad",Q52="Impacto"),(AB50-(+AB50*T52)),IF(Q52="Probabilidad",AB51,""))),"")</f>
        <v/>
      </c>
      <c r="AC52" s="184"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85"/>
      <c r="AE52" s="162"/>
      <c r="AF52" s="163"/>
      <c r="AG52" s="166"/>
      <c r="AH52" s="166"/>
      <c r="AI52" s="164"/>
      <c r="AJ52" s="163"/>
      <c r="AK52" s="163"/>
      <c r="AL52" s="163"/>
      <c r="AM52" s="186"/>
      <c r="AN52" s="163"/>
      <c r="AO52" s="163"/>
      <c r="AP52" s="163"/>
      <c r="AQ52" s="163"/>
      <c r="AR52" s="186"/>
      <c r="AS52" s="163"/>
      <c r="AT52" s="163"/>
      <c r="AU52" s="8"/>
      <c r="AV52" s="8"/>
      <c r="AW52" s="8"/>
      <c r="AX52" s="8"/>
      <c r="AY52" s="8"/>
      <c r="AZ52" s="8"/>
      <c r="BA52" s="8"/>
      <c r="BB52" s="8"/>
      <c r="BC52" s="8"/>
      <c r="BD52" s="8"/>
      <c r="BE52" s="8"/>
      <c r="BF52" s="8"/>
      <c r="BG52" s="8"/>
      <c r="BH52" s="8"/>
      <c r="BI52" s="8"/>
      <c r="BJ52" s="8"/>
      <c r="BK52" s="8"/>
      <c r="BL52" s="8"/>
      <c r="BM52" s="8"/>
      <c r="BN52" s="8"/>
      <c r="BO52" s="8"/>
      <c r="BP52" s="8"/>
    </row>
    <row r="53" spans="1:68" ht="151.5" hidden="1" customHeight="1" x14ac:dyDescent="0.3">
      <c r="A53" s="286"/>
      <c r="B53" s="258"/>
      <c r="C53" s="258"/>
      <c r="D53" s="258"/>
      <c r="E53" s="288"/>
      <c r="F53" s="258"/>
      <c r="G53" s="250"/>
      <c r="H53" s="290"/>
      <c r="I53" s="279"/>
      <c r="J53" s="275"/>
      <c r="K53" s="279">
        <f ca="1">IF(NOT(ISERROR(MATCH(J53,_xlfn.ANCHORARRAY(E78),0))),I80&amp;"Por favor no seleccionar los criterios de impacto",J53)</f>
        <v>0</v>
      </c>
      <c r="L53" s="277"/>
      <c r="M53" s="279"/>
      <c r="N53" s="281"/>
      <c r="O53" s="178">
        <v>5</v>
      </c>
      <c r="P53" s="161"/>
      <c r="Q53" s="179" t="str">
        <f t="shared" si="54"/>
        <v/>
      </c>
      <c r="R53" s="180"/>
      <c r="S53" s="180"/>
      <c r="T53" s="181" t="str">
        <f t="shared" si="50"/>
        <v/>
      </c>
      <c r="U53" s="180"/>
      <c r="V53" s="180"/>
      <c r="W53" s="180"/>
      <c r="X53" s="134" t="str">
        <f t="shared" si="55"/>
        <v/>
      </c>
      <c r="Y53" s="182" t="str">
        <f t="shared" si="51"/>
        <v/>
      </c>
      <c r="Z53" s="183" t="str">
        <f t="shared" si="52"/>
        <v/>
      </c>
      <c r="AA53" s="182" t="str">
        <f t="shared" si="53"/>
        <v/>
      </c>
      <c r="AB53" s="183" t="str">
        <f t="shared" si="56"/>
        <v/>
      </c>
      <c r="AC53" s="184" t="str">
        <f t="shared" ref="AC53:AC56"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85"/>
      <c r="AE53" s="162"/>
      <c r="AF53" s="163"/>
      <c r="AG53" s="166"/>
      <c r="AH53" s="166"/>
      <c r="AI53" s="164"/>
      <c r="AJ53" s="163"/>
      <c r="AK53" s="163"/>
      <c r="AL53" s="163"/>
      <c r="AM53" s="186"/>
      <c r="AN53" s="163"/>
      <c r="AO53" s="163"/>
      <c r="AP53" s="163"/>
      <c r="AQ53" s="163"/>
      <c r="AR53" s="186"/>
      <c r="AS53" s="163"/>
      <c r="AT53" s="163"/>
      <c r="AU53" s="8"/>
      <c r="AV53" s="8"/>
      <c r="AW53" s="8"/>
      <c r="AX53" s="8"/>
      <c r="AY53" s="8"/>
      <c r="AZ53" s="8"/>
      <c r="BA53" s="8"/>
      <c r="BB53" s="8"/>
      <c r="BC53" s="8"/>
      <c r="BD53" s="8"/>
      <c r="BE53" s="8"/>
      <c r="BF53" s="8"/>
      <c r="BG53" s="8"/>
      <c r="BH53" s="8"/>
      <c r="BI53" s="8"/>
      <c r="BJ53" s="8"/>
      <c r="BK53" s="8"/>
      <c r="BL53" s="8"/>
      <c r="BM53" s="8"/>
      <c r="BN53" s="8"/>
      <c r="BO53" s="8"/>
      <c r="BP53" s="8"/>
    </row>
    <row r="54" spans="1:68" ht="151.5" hidden="1" customHeight="1" x14ac:dyDescent="0.3">
      <c r="A54" s="287"/>
      <c r="B54" s="259"/>
      <c r="C54" s="259"/>
      <c r="D54" s="259"/>
      <c r="E54" s="289"/>
      <c r="F54" s="259"/>
      <c r="G54" s="251"/>
      <c r="H54" s="291"/>
      <c r="I54" s="280"/>
      <c r="J54" s="276"/>
      <c r="K54" s="280">
        <f ca="1">IF(NOT(ISERROR(MATCH(J54,_xlfn.ANCHORARRAY(E79),0))),I81&amp;"Por favor no seleccionar los criterios de impacto",J54)</f>
        <v>0</v>
      </c>
      <c r="L54" s="278"/>
      <c r="M54" s="280"/>
      <c r="N54" s="282"/>
      <c r="O54" s="178">
        <v>6</v>
      </c>
      <c r="P54" s="161"/>
      <c r="Q54" s="179" t="str">
        <f t="shared" si="54"/>
        <v/>
      </c>
      <c r="R54" s="180"/>
      <c r="S54" s="180"/>
      <c r="T54" s="181" t="str">
        <f t="shared" si="50"/>
        <v/>
      </c>
      <c r="U54" s="180"/>
      <c r="V54" s="180"/>
      <c r="W54" s="180"/>
      <c r="X54" s="134" t="str">
        <f t="shared" si="55"/>
        <v/>
      </c>
      <c r="Y54" s="182" t="str">
        <f t="shared" si="51"/>
        <v/>
      </c>
      <c r="Z54" s="183" t="str">
        <f t="shared" si="52"/>
        <v/>
      </c>
      <c r="AA54" s="182" t="str">
        <f t="shared" si="53"/>
        <v/>
      </c>
      <c r="AB54" s="183" t="str">
        <f t="shared" si="56"/>
        <v/>
      </c>
      <c r="AC54" s="184" t="str">
        <f t="shared" si="57"/>
        <v/>
      </c>
      <c r="AD54" s="185"/>
      <c r="AE54" s="162"/>
      <c r="AF54" s="163"/>
      <c r="AG54" s="166"/>
      <c r="AH54" s="166"/>
      <c r="AI54" s="164"/>
      <c r="AJ54" s="163"/>
      <c r="AK54" s="163"/>
      <c r="AL54" s="163"/>
      <c r="AM54" s="186"/>
      <c r="AN54" s="163"/>
      <c r="AO54" s="163"/>
      <c r="AP54" s="163"/>
      <c r="AQ54" s="163"/>
      <c r="AR54" s="186"/>
      <c r="AS54" s="163"/>
      <c r="AT54" s="163"/>
      <c r="AU54" s="8"/>
      <c r="AV54" s="8"/>
      <c r="AW54" s="8"/>
      <c r="AX54" s="8"/>
      <c r="AY54" s="8"/>
      <c r="AZ54" s="8"/>
      <c r="BA54" s="8"/>
      <c r="BB54" s="8"/>
      <c r="BC54" s="8"/>
      <c r="BD54" s="8"/>
      <c r="BE54" s="8"/>
      <c r="BF54" s="8"/>
      <c r="BG54" s="8"/>
      <c r="BH54" s="8"/>
      <c r="BI54" s="8"/>
      <c r="BJ54" s="8"/>
      <c r="BK54" s="8"/>
      <c r="BL54" s="8"/>
      <c r="BM54" s="8"/>
      <c r="BN54" s="8"/>
      <c r="BO54" s="8"/>
      <c r="BP54" s="8"/>
    </row>
    <row r="55" spans="1:68" ht="151.5" hidden="1" customHeight="1" x14ac:dyDescent="0.3">
      <c r="A55" s="286"/>
      <c r="B55" s="258"/>
      <c r="C55" s="258"/>
      <c r="D55" s="258"/>
      <c r="E55" s="288"/>
      <c r="F55" s="258"/>
      <c r="G55" s="250"/>
      <c r="H55" s="290"/>
      <c r="I55" s="279"/>
      <c r="J55" s="275"/>
      <c r="K55" s="279">
        <f ca="1">IF(NOT(ISERROR(MATCH(J55,_xlfn.ANCHORARRAY(E81),0))),I83&amp;"Por favor no seleccionar los criterios de impacto",J55)</f>
        <v>0</v>
      </c>
      <c r="L55" s="277"/>
      <c r="M55" s="279"/>
      <c r="N55" s="281"/>
      <c r="O55" s="178">
        <v>2</v>
      </c>
      <c r="P55" s="161"/>
      <c r="Q55" s="179" t="str">
        <f>IF(OR(R55="Preventivo",R55="Detectivo"),"Probabilidad",IF(R55="Correctivo","Impacto",""))</f>
        <v/>
      </c>
      <c r="R55" s="180"/>
      <c r="S55" s="180"/>
      <c r="T55" s="181" t="str">
        <f t="shared" ref="T55:T58" si="58">IF(AND(R55="Preventivo",S55="Automático"),"50%",IF(AND(R55="Preventivo",S55="Manual"),"40%",IF(AND(R55="Detectivo",S55="Automático"),"40%",IF(AND(R55="Detectivo",S55="Manual"),"30%",IF(AND(R55="Correctivo",S55="Automático"),"35%",IF(AND(R55="Correctivo",S55="Manual"),"25%",""))))))</f>
        <v/>
      </c>
      <c r="U55" s="180"/>
      <c r="V55" s="180"/>
      <c r="W55" s="180"/>
      <c r="X55" s="134" t="str">
        <f>IFERROR(IF(AND(#REF!="Probabilidad",Q55="Probabilidad"),(#REF!-(+#REF!*T55)),IF(Q55="Probabilidad",(#REF!-(+#REF!*T55)),IF(Q55="Impacto",#REF!,""))),"")</f>
        <v/>
      </c>
      <c r="Y55" s="182" t="str">
        <f t="shared" ref="Y55:Y58" si="59">IFERROR(IF(X55="","",IF(X55&lt;=0.2,"Muy Baja",IF(X55&lt;=0.4,"Baja",IF(X55&lt;=0.6,"Media",IF(X55&lt;=0.8,"Alta","Muy Alta"))))),"")</f>
        <v/>
      </c>
      <c r="Z55" s="183" t="str">
        <f t="shared" ref="Z55:Z58" si="60">+X55</f>
        <v/>
      </c>
      <c r="AA55" s="182" t="str">
        <f t="shared" ref="AA55:AA58" si="61">IFERROR(IF(AB55="","",IF(AB55&lt;=0.2,"Leve",IF(AB55&lt;=0.4,"Menor",IF(AB55&lt;=0.6,"Moderado",IF(AB55&lt;=0.8,"Mayor","Catastrófico"))))),"")</f>
        <v/>
      </c>
      <c r="AB55" s="183" t="str">
        <f>IFERROR(IF(AND(#REF!="Impacto",Q55="Impacto"),(#REF!-(+#REF!*T55)),IF(Q55="Impacto",(#REF!-(+#REF!*T55)),IF(Q55="Probabilidad",#REF!,""))),"")</f>
        <v/>
      </c>
      <c r="AC55" s="184" t="str">
        <f t="shared" si="57"/>
        <v/>
      </c>
      <c r="AD55" s="185"/>
      <c r="AE55" s="162"/>
      <c r="AF55" s="163"/>
      <c r="AG55" s="166"/>
      <c r="AH55" s="166"/>
      <c r="AI55" s="162"/>
      <c r="AJ55" s="187"/>
      <c r="AK55" s="163"/>
      <c r="AL55" s="163"/>
      <c r="AM55" s="186"/>
      <c r="AN55" s="163"/>
      <c r="AO55" s="163"/>
      <c r="AP55" s="163"/>
      <c r="AQ55" s="163"/>
      <c r="AR55" s="186"/>
      <c r="AS55" s="163"/>
      <c r="AT55" s="163"/>
    </row>
    <row r="56" spans="1:68" ht="151.5" hidden="1" customHeight="1" x14ac:dyDescent="0.3">
      <c r="A56" s="286"/>
      <c r="B56" s="258"/>
      <c r="C56" s="258"/>
      <c r="D56" s="258"/>
      <c r="E56" s="288"/>
      <c r="F56" s="258"/>
      <c r="G56" s="250"/>
      <c r="H56" s="290"/>
      <c r="I56" s="279"/>
      <c r="J56" s="275"/>
      <c r="K56" s="279">
        <f ca="1">IF(NOT(ISERROR(MATCH(J56,_xlfn.ANCHORARRAY(E82),0))),I84&amp;"Por favor no seleccionar los criterios de impacto",J56)</f>
        <v>0</v>
      </c>
      <c r="L56" s="277"/>
      <c r="M56" s="279"/>
      <c r="N56" s="281"/>
      <c r="O56" s="178">
        <v>3</v>
      </c>
      <c r="P56" s="161"/>
      <c r="Q56" s="179" t="str">
        <f>IF(OR(R56="Preventivo",R56="Detectivo"),"Probabilidad",IF(R56="Correctivo","Impacto",""))</f>
        <v/>
      </c>
      <c r="R56" s="180"/>
      <c r="S56" s="180"/>
      <c r="T56" s="181" t="str">
        <f t="shared" si="58"/>
        <v/>
      </c>
      <c r="U56" s="180"/>
      <c r="V56" s="180"/>
      <c r="W56" s="180"/>
      <c r="X56" s="134" t="str">
        <f>IFERROR(IF(AND(Q55="Probabilidad",Q56="Probabilidad"),(Z55-(+Z55*T56)),IF(AND(Q55="Impacto",Q56="Probabilidad"),(#REF!-(+#REF!*T56)),IF(Q56="Impacto",Z55,""))),"")</f>
        <v/>
      </c>
      <c r="Y56" s="182" t="str">
        <f t="shared" si="59"/>
        <v/>
      </c>
      <c r="Z56" s="183" t="str">
        <f t="shared" si="60"/>
        <v/>
      </c>
      <c r="AA56" s="182" t="str">
        <f t="shared" si="61"/>
        <v/>
      </c>
      <c r="AB56" s="183" t="str">
        <f>IFERROR(IF(AND(Q55="Impacto",Q56="Impacto"),(AB55-(+AB55*T56)),IF(AND(Q55="Probabilidad",Q56="Impacto"),(#REF!-(+#REF!*T56)),IF(Q56="Probabilidad",AB55,""))),"")</f>
        <v/>
      </c>
      <c r="AC56" s="184" t="str">
        <f t="shared" si="57"/>
        <v/>
      </c>
      <c r="AD56" s="185"/>
      <c r="AE56" s="162"/>
      <c r="AF56" s="163"/>
      <c r="AG56" s="166"/>
      <c r="AH56" s="166"/>
      <c r="AI56" s="162"/>
      <c r="AJ56" s="163"/>
      <c r="AK56" s="163"/>
      <c r="AL56" s="163"/>
      <c r="AM56" s="186"/>
      <c r="AN56" s="163"/>
      <c r="AO56" s="163"/>
      <c r="AP56" s="163"/>
      <c r="AQ56" s="163"/>
      <c r="AR56" s="186"/>
      <c r="AS56" s="163"/>
      <c r="AT56" s="163"/>
    </row>
    <row r="57" spans="1:68" ht="151.5" hidden="1" customHeight="1" x14ac:dyDescent="0.3">
      <c r="A57" s="286"/>
      <c r="B57" s="258"/>
      <c r="C57" s="258"/>
      <c r="D57" s="258"/>
      <c r="E57" s="288"/>
      <c r="F57" s="258"/>
      <c r="G57" s="250"/>
      <c r="H57" s="290"/>
      <c r="I57" s="279"/>
      <c r="J57" s="275"/>
      <c r="K57" s="279">
        <f ca="1">IF(NOT(ISERROR(MATCH(J57,_xlfn.ANCHORARRAY(E83),0))),I85&amp;"Por favor no seleccionar los criterios de impacto",J57)</f>
        <v>0</v>
      </c>
      <c r="L57" s="277"/>
      <c r="M57" s="279"/>
      <c r="N57" s="281"/>
      <c r="O57" s="178">
        <v>4</v>
      </c>
      <c r="P57" s="161"/>
      <c r="Q57" s="179" t="str">
        <f t="shared" ref="Q57:Q58" si="62">IF(OR(R57="Preventivo",R57="Detectivo"),"Probabilidad",IF(R57="Correctivo","Impacto",""))</f>
        <v/>
      </c>
      <c r="R57" s="180"/>
      <c r="S57" s="180"/>
      <c r="T57" s="181" t="str">
        <f t="shared" si="58"/>
        <v/>
      </c>
      <c r="U57" s="180"/>
      <c r="V57" s="180"/>
      <c r="W57" s="180"/>
      <c r="X57" s="134" t="str">
        <f t="shared" ref="X57:X58" si="63">IFERROR(IF(AND(Q56="Probabilidad",Q57="Probabilidad"),(Z56-(+Z56*T57)),IF(AND(Q56="Impacto",Q57="Probabilidad"),(Z55-(+Z55*T57)),IF(Q57="Impacto",Z56,""))),"")</f>
        <v/>
      </c>
      <c r="Y57" s="182" t="str">
        <f t="shared" si="59"/>
        <v/>
      </c>
      <c r="Z57" s="183" t="str">
        <f t="shared" si="60"/>
        <v/>
      </c>
      <c r="AA57" s="182" t="str">
        <f t="shared" si="61"/>
        <v/>
      </c>
      <c r="AB57" s="183" t="str">
        <f t="shared" ref="AB57:AB58" si="64">IFERROR(IF(AND(Q56="Impacto",Q57="Impacto"),(AB56-(+AB56*T57)),IF(AND(Q56="Probabilidad",Q57="Impacto"),(AB55-(+AB55*T57)),IF(Q57="Probabilidad",AB56,""))),"")</f>
        <v/>
      </c>
      <c r="AC57" s="184"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85"/>
      <c r="AE57" s="162"/>
      <c r="AF57" s="163"/>
      <c r="AG57" s="166"/>
      <c r="AH57" s="166"/>
      <c r="AI57" s="162"/>
      <c r="AJ57" s="163"/>
      <c r="AK57" s="163"/>
      <c r="AL57" s="163"/>
      <c r="AM57" s="186"/>
      <c r="AN57" s="163"/>
      <c r="AO57" s="163"/>
      <c r="AP57" s="163"/>
      <c r="AQ57" s="163"/>
      <c r="AR57" s="186"/>
      <c r="AS57" s="163"/>
      <c r="AT57" s="163"/>
    </row>
    <row r="58" spans="1:68" ht="1.5" customHeight="1" x14ac:dyDescent="0.3">
      <c r="A58" s="286"/>
      <c r="B58" s="258"/>
      <c r="C58" s="258"/>
      <c r="D58" s="258"/>
      <c r="E58" s="288"/>
      <c r="F58" s="258"/>
      <c r="G58" s="250"/>
      <c r="H58" s="290"/>
      <c r="I58" s="279"/>
      <c r="J58" s="275"/>
      <c r="K58" s="279">
        <f ca="1">IF(NOT(ISERROR(MATCH(J58,_xlfn.ANCHORARRAY(E84),0))),I86&amp;"Por favor no seleccionar los criterios de impacto",J58)</f>
        <v>0</v>
      </c>
      <c r="L58" s="277"/>
      <c r="M58" s="279"/>
      <c r="N58" s="281"/>
      <c r="O58" s="178">
        <v>5</v>
      </c>
      <c r="P58" s="161"/>
      <c r="Q58" s="179" t="str">
        <f t="shared" si="62"/>
        <v/>
      </c>
      <c r="R58" s="180"/>
      <c r="S58" s="180"/>
      <c r="T58" s="181" t="str">
        <f t="shared" si="58"/>
        <v/>
      </c>
      <c r="U58" s="180"/>
      <c r="V58" s="180"/>
      <c r="W58" s="180"/>
      <c r="X58" s="134" t="str">
        <f t="shared" si="63"/>
        <v/>
      </c>
      <c r="Y58" s="182" t="str">
        <f t="shared" si="59"/>
        <v/>
      </c>
      <c r="Z58" s="183" t="str">
        <f t="shared" si="60"/>
        <v/>
      </c>
      <c r="AA58" s="182" t="str">
        <f t="shared" si="61"/>
        <v/>
      </c>
      <c r="AB58" s="183" t="str">
        <f t="shared" si="64"/>
        <v/>
      </c>
      <c r="AC58" s="184" t="str">
        <f t="shared" ref="AC58" si="65">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85"/>
      <c r="AE58" s="162"/>
      <c r="AF58" s="163"/>
      <c r="AG58" s="166"/>
      <c r="AH58" s="166"/>
      <c r="AI58" s="162"/>
      <c r="AJ58" s="163"/>
      <c r="AK58" s="163"/>
      <c r="AL58" s="163"/>
      <c r="AM58" s="186"/>
      <c r="AN58" s="163"/>
      <c r="AO58" s="163"/>
      <c r="AP58" s="163"/>
      <c r="AQ58" s="163"/>
      <c r="AR58" s="186"/>
      <c r="AS58" s="163"/>
      <c r="AT58" s="163"/>
    </row>
    <row r="59" spans="1:68" ht="45" customHeight="1" x14ac:dyDescent="0.3">
      <c r="B59" s="244" t="s">
        <v>231</v>
      </c>
      <c r="C59" s="244"/>
      <c r="D59" s="244"/>
      <c r="E59" s="244"/>
      <c r="F59" s="244"/>
      <c r="G59" s="244"/>
      <c r="H59" s="244"/>
      <c r="I59" s="244"/>
      <c r="J59" s="244"/>
      <c r="K59" s="244"/>
      <c r="L59" s="244"/>
    </row>
    <row r="60" spans="1:68" ht="33.75" customHeight="1" x14ac:dyDescent="0.3">
      <c r="A60" s="1"/>
      <c r="B60" s="25" t="s">
        <v>142</v>
      </c>
      <c r="C60" s="1"/>
      <c r="D60" s="1"/>
      <c r="F60" s="1"/>
    </row>
    <row r="62" spans="1:68" x14ac:dyDescent="0.3">
      <c r="B62" s="2" t="s">
        <v>212</v>
      </c>
      <c r="C62" s="3" t="s">
        <v>241</v>
      </c>
      <c r="D62" s="3" t="s">
        <v>220</v>
      </c>
    </row>
    <row r="63" spans="1:68" x14ac:dyDescent="0.3">
      <c r="B63" s="2" t="s">
        <v>261</v>
      </c>
      <c r="C63" s="138" t="s">
        <v>242</v>
      </c>
      <c r="D63" s="3" t="s">
        <v>243</v>
      </c>
    </row>
  </sheetData>
  <dataConsolidate/>
  <mergeCells count="175">
    <mergeCell ref="AG10:AG11"/>
    <mergeCell ref="AF10:AF11"/>
    <mergeCell ref="AA10:AA11"/>
    <mergeCell ref="Y10:Y11"/>
    <mergeCell ref="Z10:Z11"/>
    <mergeCell ref="G10:G11"/>
    <mergeCell ref="I10:I11"/>
    <mergeCell ref="L10:L11"/>
    <mergeCell ref="K10:K11"/>
    <mergeCell ref="C6:N6"/>
    <mergeCell ref="M10:M11"/>
    <mergeCell ref="A1:B4"/>
    <mergeCell ref="F12:F17"/>
    <mergeCell ref="G12:G17"/>
    <mergeCell ref="H12:H17"/>
    <mergeCell ref="A12:A17"/>
    <mergeCell ref="B12:B17"/>
    <mergeCell ref="N12:N17"/>
    <mergeCell ref="I12:I17"/>
    <mergeCell ref="J12:J17"/>
    <mergeCell ref="L12:L17"/>
    <mergeCell ref="M12:M17"/>
    <mergeCell ref="A19:A24"/>
    <mergeCell ref="B19:B24"/>
    <mergeCell ref="C19:C24"/>
    <mergeCell ref="AD10:AD11"/>
    <mergeCell ref="O10:O11"/>
    <mergeCell ref="AC10:AC11"/>
    <mergeCell ref="O6:Q6"/>
    <mergeCell ref="R10:W10"/>
    <mergeCell ref="H10:H11"/>
    <mergeCell ref="A6:B6"/>
    <mergeCell ref="A7:B7"/>
    <mergeCell ref="A8:B8"/>
    <mergeCell ref="A10:A11"/>
    <mergeCell ref="F10:F11"/>
    <mergeCell ref="E10:E11"/>
    <mergeCell ref="D10:D11"/>
    <mergeCell ref="C10:C11"/>
    <mergeCell ref="C7:N7"/>
    <mergeCell ref="C8:N8"/>
    <mergeCell ref="A9:G9"/>
    <mergeCell ref="H9:N9"/>
    <mergeCell ref="B10:B11"/>
    <mergeCell ref="N10:N11"/>
    <mergeCell ref="J10:J11"/>
    <mergeCell ref="D30:D35"/>
    <mergeCell ref="E30:E35"/>
    <mergeCell ref="F30:F35"/>
    <mergeCell ref="D36:D40"/>
    <mergeCell ref="E36:E40"/>
    <mergeCell ref="C12:C17"/>
    <mergeCell ref="D12:D17"/>
    <mergeCell ref="E12:E17"/>
    <mergeCell ref="D19:D24"/>
    <mergeCell ref="E19:E24"/>
    <mergeCell ref="D25:D29"/>
    <mergeCell ref="E25:E29"/>
    <mergeCell ref="F25:F29"/>
    <mergeCell ref="F36:F40"/>
    <mergeCell ref="A36:A40"/>
    <mergeCell ref="B36:B40"/>
    <mergeCell ref="A30:A35"/>
    <mergeCell ref="B30:B35"/>
    <mergeCell ref="C30:C35"/>
    <mergeCell ref="C36:C40"/>
    <mergeCell ref="A25:A29"/>
    <mergeCell ref="B25:B29"/>
    <mergeCell ref="C25:C29"/>
    <mergeCell ref="G36:G40"/>
    <mergeCell ref="H36:H40"/>
    <mergeCell ref="I36:I40"/>
    <mergeCell ref="AE9:AJ9"/>
    <mergeCell ref="A55:A58"/>
    <mergeCell ref="B55:B58"/>
    <mergeCell ref="C55:C58"/>
    <mergeCell ref="D55:D58"/>
    <mergeCell ref="E55:E58"/>
    <mergeCell ref="F55:F58"/>
    <mergeCell ref="G55:G58"/>
    <mergeCell ref="H55:H58"/>
    <mergeCell ref="I55:I58"/>
    <mergeCell ref="J55:J58"/>
    <mergeCell ref="K55:K58"/>
    <mergeCell ref="L55:L58"/>
    <mergeCell ref="M55:M58"/>
    <mergeCell ref="N55:N58"/>
    <mergeCell ref="G46:G49"/>
    <mergeCell ref="H46:H49"/>
    <mergeCell ref="I46:I49"/>
    <mergeCell ref="O9:W9"/>
    <mergeCell ref="P10:P11"/>
    <mergeCell ref="A46:A49"/>
    <mergeCell ref="B46:B49"/>
    <mergeCell ref="C46:C49"/>
    <mergeCell ref="D46:D49"/>
    <mergeCell ref="E46:E49"/>
    <mergeCell ref="F46:F49"/>
    <mergeCell ref="F41:F45"/>
    <mergeCell ref="G41:G45"/>
    <mergeCell ref="H41:H45"/>
    <mergeCell ref="A41:A45"/>
    <mergeCell ref="B41:B45"/>
    <mergeCell ref="C41:C45"/>
    <mergeCell ref="D41:D45"/>
    <mergeCell ref="E41:E45"/>
    <mergeCell ref="A50:A54"/>
    <mergeCell ref="B50:B54"/>
    <mergeCell ref="C50:C54"/>
    <mergeCell ref="D50:D54"/>
    <mergeCell ref="E50:E54"/>
    <mergeCell ref="F50:F54"/>
    <mergeCell ref="G50:G54"/>
    <mergeCell ref="H50:H54"/>
    <mergeCell ref="I50:I54"/>
    <mergeCell ref="K19:K24"/>
    <mergeCell ref="L30:L35"/>
    <mergeCell ref="M30:M35"/>
    <mergeCell ref="N30:N35"/>
    <mergeCell ref="J25:J29"/>
    <mergeCell ref="K25:K29"/>
    <mergeCell ref="L25:L29"/>
    <mergeCell ref="M25:M29"/>
    <mergeCell ref="N25:N29"/>
    <mergeCell ref="K30:K35"/>
    <mergeCell ref="J30:J35"/>
    <mergeCell ref="L19:L24"/>
    <mergeCell ref="X10:X11"/>
    <mergeCell ref="I30:I35"/>
    <mergeCell ref="G25:G29"/>
    <mergeCell ref="J50:J54"/>
    <mergeCell ref="L50:L54"/>
    <mergeCell ref="M50:M54"/>
    <mergeCell ref="N50:N54"/>
    <mergeCell ref="K46:K49"/>
    <mergeCell ref="K50:K54"/>
    <mergeCell ref="J46:J49"/>
    <mergeCell ref="L46:L49"/>
    <mergeCell ref="M46:M49"/>
    <mergeCell ref="N46:N49"/>
    <mergeCell ref="K41:K45"/>
    <mergeCell ref="L41:L45"/>
    <mergeCell ref="M41:M45"/>
    <mergeCell ref="N41:N45"/>
    <mergeCell ref="J36:J40"/>
    <mergeCell ref="K36:K40"/>
    <mergeCell ref="L36:L40"/>
    <mergeCell ref="N36:N40"/>
    <mergeCell ref="I41:I45"/>
    <mergeCell ref="J41:J45"/>
    <mergeCell ref="J19:J24"/>
    <mergeCell ref="C1:AR1"/>
    <mergeCell ref="C2:AR4"/>
    <mergeCell ref="B59:L59"/>
    <mergeCell ref="AK9:AT9"/>
    <mergeCell ref="AK10:AO10"/>
    <mergeCell ref="AP10:AT10"/>
    <mergeCell ref="M36:M40"/>
    <mergeCell ref="G30:G35"/>
    <mergeCell ref="H30:H35"/>
    <mergeCell ref="H25:H29"/>
    <mergeCell ref="I25:I29"/>
    <mergeCell ref="F19:F24"/>
    <mergeCell ref="G19:G24"/>
    <mergeCell ref="H19:H24"/>
    <mergeCell ref="I19:I24"/>
    <mergeCell ref="AE10:AE11"/>
    <mergeCell ref="AJ10:AJ11"/>
    <mergeCell ref="AI10:AI11"/>
    <mergeCell ref="AH10:AH11"/>
    <mergeCell ref="X9:AD9"/>
    <mergeCell ref="M19:M24"/>
    <mergeCell ref="N19:N24"/>
    <mergeCell ref="Q10:Q11"/>
    <mergeCell ref="AB10:AB11"/>
  </mergeCells>
  <conditionalFormatting sqref="H12 Y36:Y45 Y25:Y29">
    <cfRule type="cellIs" dxfId="260" priority="744" operator="equal">
      <formula>"Muy Alta"</formula>
    </cfRule>
    <cfRule type="cellIs" dxfId="259" priority="745" operator="equal">
      <formula>"Alta"</formula>
    </cfRule>
    <cfRule type="cellIs" dxfId="258" priority="746" operator="equal">
      <formula>"Media"</formula>
    </cfRule>
    <cfRule type="cellIs" dxfId="257" priority="747" operator="equal">
      <formula>"Baja"</formula>
    </cfRule>
    <cfRule type="cellIs" dxfId="256" priority="748" operator="equal">
      <formula>"Muy Baja"</formula>
    </cfRule>
  </conditionalFormatting>
  <conditionalFormatting sqref="L12 L19 L30 AA36:AA45 AA25:AA29">
    <cfRule type="cellIs" dxfId="255" priority="739" operator="equal">
      <formula>"Catastrófico"</formula>
    </cfRule>
    <cfRule type="cellIs" dxfId="254" priority="740" operator="equal">
      <formula>"Mayor"</formula>
    </cfRule>
    <cfRule type="cellIs" dxfId="253" priority="741" operator="equal">
      <formula>"Moderado"</formula>
    </cfRule>
    <cfRule type="cellIs" dxfId="252" priority="742" operator="equal">
      <formula>"Menor"</formula>
    </cfRule>
    <cfRule type="cellIs" dxfId="251" priority="743" operator="equal">
      <formula>"Leve"</formula>
    </cfRule>
  </conditionalFormatting>
  <conditionalFormatting sqref="N12 AC36:AC45 AC25:AC29">
    <cfRule type="cellIs" dxfId="250" priority="735" operator="equal">
      <formula>"Extremo"</formula>
    </cfRule>
    <cfRule type="cellIs" dxfId="249" priority="736" operator="equal">
      <formula>"Alto"</formula>
    </cfRule>
    <cfRule type="cellIs" dxfId="248" priority="737" operator="equal">
      <formula>"Moderado"</formula>
    </cfRule>
    <cfRule type="cellIs" dxfId="247" priority="738" operator="equal">
      <formula>"Bajo"</formula>
    </cfRule>
  </conditionalFormatting>
  <conditionalFormatting sqref="Y12:Y18">
    <cfRule type="cellIs" dxfId="246" priority="730" operator="equal">
      <formula>"Muy Alta"</formula>
    </cfRule>
    <cfRule type="cellIs" dxfId="245" priority="731" operator="equal">
      <formula>"Alta"</formula>
    </cfRule>
    <cfRule type="cellIs" dxfId="244" priority="732" operator="equal">
      <formula>"Media"</formula>
    </cfRule>
    <cfRule type="cellIs" dxfId="243" priority="733" operator="equal">
      <formula>"Baja"</formula>
    </cfRule>
    <cfRule type="cellIs" dxfId="242" priority="734" operator="equal">
      <formula>"Muy Baja"</formula>
    </cfRule>
  </conditionalFormatting>
  <conditionalFormatting sqref="AA12:AA18">
    <cfRule type="cellIs" dxfId="241" priority="725" operator="equal">
      <formula>"Catastrófico"</formula>
    </cfRule>
    <cfRule type="cellIs" dxfId="240" priority="726" operator="equal">
      <formula>"Mayor"</formula>
    </cfRule>
    <cfRule type="cellIs" dxfId="239" priority="727" operator="equal">
      <formula>"Moderado"</formula>
    </cfRule>
    <cfRule type="cellIs" dxfId="238" priority="728" operator="equal">
      <formula>"Menor"</formula>
    </cfRule>
    <cfRule type="cellIs" dxfId="237" priority="729" operator="equal">
      <formula>"Leve"</formula>
    </cfRule>
  </conditionalFormatting>
  <conditionalFormatting sqref="AC12:AC18">
    <cfRule type="cellIs" dxfId="236" priority="721" operator="equal">
      <formula>"Extremo"</formula>
    </cfRule>
    <cfRule type="cellIs" dxfId="235" priority="722" operator="equal">
      <formula>"Alto"</formula>
    </cfRule>
    <cfRule type="cellIs" dxfId="234" priority="723" operator="equal">
      <formula>"Moderado"</formula>
    </cfRule>
    <cfRule type="cellIs" dxfId="233" priority="724" operator="equal">
      <formula>"Bajo"</formula>
    </cfRule>
  </conditionalFormatting>
  <conditionalFormatting sqref="H19">
    <cfRule type="cellIs" dxfId="232" priority="646" operator="equal">
      <formula>"Muy Alta"</formula>
    </cfRule>
    <cfRule type="cellIs" dxfId="231" priority="647" operator="equal">
      <formula>"Alta"</formula>
    </cfRule>
    <cfRule type="cellIs" dxfId="230" priority="648" operator="equal">
      <formula>"Media"</formula>
    </cfRule>
    <cfRule type="cellIs" dxfId="229" priority="649" operator="equal">
      <formula>"Baja"</formula>
    </cfRule>
    <cfRule type="cellIs" dxfId="228" priority="650" operator="equal">
      <formula>"Muy Baja"</formula>
    </cfRule>
  </conditionalFormatting>
  <conditionalFormatting sqref="N19">
    <cfRule type="cellIs" dxfId="227" priority="637" operator="equal">
      <formula>"Extremo"</formula>
    </cfRule>
    <cfRule type="cellIs" dxfId="226" priority="638" operator="equal">
      <formula>"Alto"</formula>
    </cfRule>
    <cfRule type="cellIs" dxfId="225" priority="639" operator="equal">
      <formula>"Moderado"</formula>
    </cfRule>
    <cfRule type="cellIs" dxfId="224" priority="640" operator="equal">
      <formula>"Bajo"</formula>
    </cfRule>
  </conditionalFormatting>
  <conditionalFormatting sqref="Y19:Y24">
    <cfRule type="cellIs" dxfId="223" priority="632" operator="equal">
      <formula>"Muy Alta"</formula>
    </cfRule>
    <cfRule type="cellIs" dxfId="222" priority="633" operator="equal">
      <formula>"Alta"</formula>
    </cfRule>
    <cfRule type="cellIs" dxfId="221" priority="634" operator="equal">
      <formula>"Media"</formula>
    </cfRule>
    <cfRule type="cellIs" dxfId="220" priority="635" operator="equal">
      <formula>"Baja"</formula>
    </cfRule>
    <cfRule type="cellIs" dxfId="219" priority="636" operator="equal">
      <formula>"Muy Baja"</formula>
    </cfRule>
  </conditionalFormatting>
  <conditionalFormatting sqref="AA19:AA24">
    <cfRule type="cellIs" dxfId="218" priority="627" operator="equal">
      <formula>"Catastrófico"</formula>
    </cfRule>
    <cfRule type="cellIs" dxfId="217" priority="628" operator="equal">
      <formula>"Mayor"</formula>
    </cfRule>
    <cfRule type="cellIs" dxfId="216" priority="629" operator="equal">
      <formula>"Moderado"</formula>
    </cfRule>
    <cfRule type="cellIs" dxfId="215" priority="630" operator="equal">
      <formula>"Menor"</formula>
    </cfRule>
    <cfRule type="cellIs" dxfId="214" priority="631" operator="equal">
      <formula>"Leve"</formula>
    </cfRule>
  </conditionalFormatting>
  <conditionalFormatting sqref="AC19:AC24">
    <cfRule type="cellIs" dxfId="213" priority="623" operator="equal">
      <formula>"Extremo"</formula>
    </cfRule>
    <cfRule type="cellIs" dxfId="212" priority="624" operator="equal">
      <formula>"Alto"</formula>
    </cfRule>
    <cfRule type="cellIs" dxfId="211" priority="625" operator="equal">
      <formula>"Moderado"</formula>
    </cfRule>
    <cfRule type="cellIs" dxfId="210" priority="626" operator="equal">
      <formula>"Bajo"</formula>
    </cfRule>
  </conditionalFormatting>
  <conditionalFormatting sqref="H30">
    <cfRule type="cellIs" dxfId="209" priority="590" operator="equal">
      <formula>"Muy Alta"</formula>
    </cfRule>
    <cfRule type="cellIs" dxfId="208" priority="591" operator="equal">
      <formula>"Alta"</formula>
    </cfRule>
    <cfRule type="cellIs" dxfId="207" priority="592" operator="equal">
      <formula>"Media"</formula>
    </cfRule>
    <cfRule type="cellIs" dxfId="206" priority="593" operator="equal">
      <formula>"Baja"</formula>
    </cfRule>
    <cfRule type="cellIs" dxfId="205" priority="594" operator="equal">
      <formula>"Muy Baja"</formula>
    </cfRule>
  </conditionalFormatting>
  <conditionalFormatting sqref="N30">
    <cfRule type="cellIs" dxfId="204" priority="581" operator="equal">
      <formula>"Extremo"</formula>
    </cfRule>
    <cfRule type="cellIs" dxfId="203" priority="582" operator="equal">
      <formula>"Alto"</formula>
    </cfRule>
    <cfRule type="cellIs" dxfId="202" priority="583" operator="equal">
      <formula>"Moderado"</formula>
    </cfRule>
    <cfRule type="cellIs" dxfId="201" priority="584" operator="equal">
      <formula>"Bajo"</formula>
    </cfRule>
  </conditionalFormatting>
  <conditionalFormatting sqref="Y30:Y35">
    <cfRule type="cellIs" dxfId="200" priority="576" operator="equal">
      <formula>"Muy Alta"</formula>
    </cfRule>
    <cfRule type="cellIs" dxfId="199" priority="577" operator="equal">
      <formula>"Alta"</formula>
    </cfRule>
    <cfRule type="cellIs" dxfId="198" priority="578" operator="equal">
      <formula>"Media"</formula>
    </cfRule>
    <cfRule type="cellIs" dxfId="197" priority="579" operator="equal">
      <formula>"Baja"</formula>
    </cfRule>
    <cfRule type="cellIs" dxfId="196" priority="580" operator="equal">
      <formula>"Muy Baja"</formula>
    </cfRule>
  </conditionalFormatting>
  <conditionalFormatting sqref="AA30:AA35">
    <cfRule type="cellIs" dxfId="195" priority="571" operator="equal">
      <formula>"Catastrófico"</formula>
    </cfRule>
    <cfRule type="cellIs" dxfId="194" priority="572" operator="equal">
      <formula>"Mayor"</formula>
    </cfRule>
    <cfRule type="cellIs" dxfId="193" priority="573" operator="equal">
      <formula>"Moderado"</formula>
    </cfRule>
    <cfRule type="cellIs" dxfId="192" priority="574" operator="equal">
      <formula>"Menor"</formula>
    </cfRule>
    <cfRule type="cellIs" dxfId="191" priority="575" operator="equal">
      <formula>"Leve"</formula>
    </cfRule>
  </conditionalFormatting>
  <conditionalFormatting sqref="AC30:AC35">
    <cfRule type="cellIs" dxfId="190" priority="567" operator="equal">
      <formula>"Extremo"</formula>
    </cfRule>
    <cfRule type="cellIs" dxfId="189" priority="568" operator="equal">
      <formula>"Alto"</formula>
    </cfRule>
    <cfRule type="cellIs" dxfId="188" priority="569" operator="equal">
      <formula>"Moderado"</formula>
    </cfRule>
    <cfRule type="cellIs" dxfId="187" priority="570" operator="equal">
      <formula>"Bajo"</formula>
    </cfRule>
  </conditionalFormatting>
  <conditionalFormatting sqref="K12:K18 K25:K58">
    <cfRule type="containsText" dxfId="186" priority="426" operator="containsText" text="❌">
      <formula>NOT(ISERROR(SEARCH("❌",K12)))</formula>
    </cfRule>
  </conditionalFormatting>
  <conditionalFormatting sqref="Y46">
    <cfRule type="cellIs" dxfId="185" priority="293" operator="equal">
      <formula>"Muy Alta"</formula>
    </cfRule>
    <cfRule type="cellIs" dxfId="184" priority="294" operator="equal">
      <formula>"Alta"</formula>
    </cfRule>
    <cfRule type="cellIs" dxfId="183" priority="295" operator="equal">
      <formula>"Media"</formula>
    </cfRule>
    <cfRule type="cellIs" dxfId="182" priority="296" operator="equal">
      <formula>"Baja"</formula>
    </cfRule>
    <cfRule type="cellIs" dxfId="181" priority="297" operator="equal">
      <formula>"Muy Baja"</formula>
    </cfRule>
  </conditionalFormatting>
  <conditionalFormatting sqref="AA46">
    <cfRule type="cellIs" dxfId="180" priority="288" operator="equal">
      <formula>"Catastrófico"</formula>
    </cfRule>
    <cfRule type="cellIs" dxfId="179" priority="289" operator="equal">
      <formula>"Mayor"</formula>
    </cfRule>
    <cfRule type="cellIs" dxfId="178" priority="290" operator="equal">
      <formula>"Moderado"</formula>
    </cfRule>
    <cfRule type="cellIs" dxfId="177" priority="291" operator="equal">
      <formula>"Menor"</formula>
    </cfRule>
    <cfRule type="cellIs" dxfId="176" priority="292" operator="equal">
      <formula>"Leve"</formula>
    </cfRule>
  </conditionalFormatting>
  <conditionalFormatting sqref="AC46">
    <cfRule type="cellIs" dxfId="175" priority="284" operator="equal">
      <formula>"Extremo"</formula>
    </cfRule>
    <cfRule type="cellIs" dxfId="174" priority="285" operator="equal">
      <formula>"Alto"</formula>
    </cfRule>
    <cfRule type="cellIs" dxfId="173" priority="286" operator="equal">
      <formula>"Moderado"</formula>
    </cfRule>
    <cfRule type="cellIs" dxfId="172" priority="287" operator="equal">
      <formula>"Bajo"</formula>
    </cfRule>
  </conditionalFormatting>
  <conditionalFormatting sqref="Y47">
    <cfRule type="cellIs" dxfId="171" priority="279" operator="equal">
      <formula>"Muy Alta"</formula>
    </cfRule>
    <cfRule type="cellIs" dxfId="170" priority="280" operator="equal">
      <formula>"Alta"</formula>
    </cfRule>
    <cfRule type="cellIs" dxfId="169" priority="281" operator="equal">
      <formula>"Media"</formula>
    </cfRule>
    <cfRule type="cellIs" dxfId="168" priority="282" operator="equal">
      <formula>"Baja"</formula>
    </cfRule>
    <cfRule type="cellIs" dxfId="167" priority="283" operator="equal">
      <formula>"Muy Baja"</formula>
    </cfRule>
  </conditionalFormatting>
  <conditionalFormatting sqref="AA47">
    <cfRule type="cellIs" dxfId="166" priority="274" operator="equal">
      <formula>"Catastrófico"</formula>
    </cfRule>
    <cfRule type="cellIs" dxfId="165" priority="275" operator="equal">
      <formula>"Mayor"</formula>
    </cfRule>
    <cfRule type="cellIs" dxfId="164" priority="276" operator="equal">
      <formula>"Moderado"</formula>
    </cfRule>
    <cfRule type="cellIs" dxfId="163" priority="277" operator="equal">
      <formula>"Menor"</formula>
    </cfRule>
    <cfRule type="cellIs" dxfId="162" priority="278" operator="equal">
      <formula>"Leve"</formula>
    </cfRule>
  </conditionalFormatting>
  <conditionalFormatting sqref="AC47">
    <cfRule type="cellIs" dxfId="161" priority="270" operator="equal">
      <formula>"Extremo"</formula>
    </cfRule>
    <cfRule type="cellIs" dxfId="160" priority="271" operator="equal">
      <formula>"Alto"</formula>
    </cfRule>
    <cfRule type="cellIs" dxfId="159" priority="272" operator="equal">
      <formula>"Moderado"</formula>
    </cfRule>
    <cfRule type="cellIs" dxfId="158" priority="273" operator="equal">
      <formula>"Bajo"</formula>
    </cfRule>
  </conditionalFormatting>
  <conditionalFormatting sqref="Y48">
    <cfRule type="cellIs" dxfId="157" priority="265" operator="equal">
      <formula>"Muy Alta"</formula>
    </cfRule>
    <cfRule type="cellIs" dxfId="156" priority="266" operator="equal">
      <formula>"Alta"</formula>
    </cfRule>
    <cfRule type="cellIs" dxfId="155" priority="267" operator="equal">
      <formula>"Media"</formula>
    </cfRule>
    <cfRule type="cellIs" dxfId="154" priority="268" operator="equal">
      <formula>"Baja"</formula>
    </cfRule>
    <cfRule type="cellIs" dxfId="153" priority="269" operator="equal">
      <formula>"Muy Baja"</formula>
    </cfRule>
  </conditionalFormatting>
  <conditionalFormatting sqref="AA48">
    <cfRule type="cellIs" dxfId="152" priority="260" operator="equal">
      <formula>"Catastrófico"</formula>
    </cfRule>
    <cfRule type="cellIs" dxfId="151" priority="261" operator="equal">
      <formula>"Mayor"</formula>
    </cfRule>
    <cfRule type="cellIs" dxfId="150" priority="262" operator="equal">
      <formula>"Moderado"</formula>
    </cfRule>
    <cfRule type="cellIs" dxfId="149" priority="263" operator="equal">
      <formula>"Menor"</formula>
    </cfRule>
    <cfRule type="cellIs" dxfId="148" priority="264" operator="equal">
      <formula>"Leve"</formula>
    </cfRule>
  </conditionalFormatting>
  <conditionalFormatting sqref="AC48">
    <cfRule type="cellIs" dxfId="147" priority="256" operator="equal">
      <formula>"Extremo"</formula>
    </cfRule>
    <cfRule type="cellIs" dxfId="146" priority="257" operator="equal">
      <formula>"Alto"</formula>
    </cfRule>
    <cfRule type="cellIs" dxfId="145" priority="258" operator="equal">
      <formula>"Moderado"</formula>
    </cfRule>
    <cfRule type="cellIs" dxfId="144" priority="259" operator="equal">
      <formula>"Bajo"</formula>
    </cfRule>
  </conditionalFormatting>
  <conditionalFormatting sqref="Y49">
    <cfRule type="cellIs" dxfId="143" priority="251" operator="equal">
      <formula>"Muy Alta"</formula>
    </cfRule>
    <cfRule type="cellIs" dxfId="142" priority="252" operator="equal">
      <formula>"Alta"</formula>
    </cfRule>
    <cfRule type="cellIs" dxfId="141" priority="253" operator="equal">
      <formula>"Media"</formula>
    </cfRule>
    <cfRule type="cellIs" dxfId="140" priority="254" operator="equal">
      <formula>"Baja"</formula>
    </cfRule>
    <cfRule type="cellIs" dxfId="139" priority="255" operator="equal">
      <formula>"Muy Baja"</formula>
    </cfRule>
  </conditionalFormatting>
  <conditionalFormatting sqref="AA49">
    <cfRule type="cellIs" dxfId="138" priority="246" operator="equal">
      <formula>"Catastrófico"</formula>
    </cfRule>
    <cfRule type="cellIs" dxfId="137" priority="247" operator="equal">
      <formula>"Mayor"</formula>
    </cfRule>
    <cfRule type="cellIs" dxfId="136" priority="248" operator="equal">
      <formula>"Moderado"</formula>
    </cfRule>
    <cfRule type="cellIs" dxfId="135" priority="249" operator="equal">
      <formula>"Menor"</formula>
    </cfRule>
    <cfRule type="cellIs" dxfId="134" priority="250" operator="equal">
      <formula>"Leve"</formula>
    </cfRule>
  </conditionalFormatting>
  <conditionalFormatting sqref="AC49">
    <cfRule type="cellIs" dxfId="133" priority="242" operator="equal">
      <formula>"Extremo"</formula>
    </cfRule>
    <cfRule type="cellIs" dxfId="132" priority="243" operator="equal">
      <formula>"Alto"</formula>
    </cfRule>
    <cfRule type="cellIs" dxfId="131" priority="244" operator="equal">
      <formula>"Moderado"</formula>
    </cfRule>
    <cfRule type="cellIs" dxfId="130" priority="245" operator="equal">
      <formula>"Bajo"</formula>
    </cfRule>
  </conditionalFormatting>
  <conditionalFormatting sqref="Y50">
    <cfRule type="cellIs" dxfId="129" priority="194" operator="equal">
      <formula>"Muy Alta"</formula>
    </cfRule>
    <cfRule type="cellIs" dxfId="128" priority="195" operator="equal">
      <formula>"Alta"</formula>
    </cfRule>
    <cfRule type="cellIs" dxfId="127" priority="196" operator="equal">
      <formula>"Media"</formula>
    </cfRule>
    <cfRule type="cellIs" dxfId="126" priority="197" operator="equal">
      <formula>"Baja"</formula>
    </cfRule>
    <cfRule type="cellIs" dxfId="125" priority="198" operator="equal">
      <formula>"Muy Baja"</formula>
    </cfRule>
  </conditionalFormatting>
  <conditionalFormatting sqref="AA50">
    <cfRule type="cellIs" dxfId="124" priority="189" operator="equal">
      <formula>"Catastrófico"</formula>
    </cfRule>
    <cfRule type="cellIs" dxfId="123" priority="190" operator="equal">
      <formula>"Mayor"</formula>
    </cfRule>
    <cfRule type="cellIs" dxfId="122" priority="191" operator="equal">
      <formula>"Moderado"</formula>
    </cfRule>
    <cfRule type="cellIs" dxfId="121" priority="192" operator="equal">
      <formula>"Menor"</formula>
    </cfRule>
    <cfRule type="cellIs" dxfId="120" priority="193" operator="equal">
      <formula>"Leve"</formula>
    </cfRule>
  </conditionalFormatting>
  <conditionalFormatting sqref="AC50">
    <cfRule type="cellIs" dxfId="119" priority="185" operator="equal">
      <formula>"Extremo"</formula>
    </cfRule>
    <cfRule type="cellIs" dxfId="118" priority="186" operator="equal">
      <formula>"Alto"</formula>
    </cfRule>
    <cfRule type="cellIs" dxfId="117" priority="187" operator="equal">
      <formula>"Moderado"</formula>
    </cfRule>
    <cfRule type="cellIs" dxfId="116" priority="188" operator="equal">
      <formula>"Bajo"</formula>
    </cfRule>
  </conditionalFormatting>
  <conditionalFormatting sqref="Y51">
    <cfRule type="cellIs" dxfId="115" priority="180" operator="equal">
      <formula>"Muy Alta"</formula>
    </cfRule>
    <cfRule type="cellIs" dxfId="114" priority="181" operator="equal">
      <formula>"Alta"</formula>
    </cfRule>
    <cfRule type="cellIs" dxfId="113" priority="182" operator="equal">
      <formula>"Media"</formula>
    </cfRule>
    <cfRule type="cellIs" dxfId="112" priority="183" operator="equal">
      <formula>"Baja"</formula>
    </cfRule>
    <cfRule type="cellIs" dxfId="111" priority="184" operator="equal">
      <formula>"Muy Baja"</formula>
    </cfRule>
  </conditionalFormatting>
  <conditionalFormatting sqref="AA51">
    <cfRule type="cellIs" dxfId="110" priority="175" operator="equal">
      <formula>"Catastrófico"</formula>
    </cfRule>
    <cfRule type="cellIs" dxfId="109" priority="176" operator="equal">
      <formula>"Mayor"</formula>
    </cfRule>
    <cfRule type="cellIs" dxfId="108" priority="177" operator="equal">
      <formula>"Moderado"</formula>
    </cfRule>
    <cfRule type="cellIs" dxfId="107" priority="178" operator="equal">
      <formula>"Menor"</formula>
    </cfRule>
    <cfRule type="cellIs" dxfId="106" priority="179" operator="equal">
      <formula>"Leve"</formula>
    </cfRule>
  </conditionalFormatting>
  <conditionalFormatting sqref="AC51">
    <cfRule type="cellIs" dxfId="105" priority="171" operator="equal">
      <formula>"Extremo"</formula>
    </cfRule>
    <cfRule type="cellIs" dxfId="104" priority="172" operator="equal">
      <formula>"Alto"</formula>
    </cfRule>
    <cfRule type="cellIs" dxfId="103" priority="173" operator="equal">
      <formula>"Moderado"</formula>
    </cfRule>
    <cfRule type="cellIs" dxfId="102" priority="174" operator="equal">
      <formula>"Bajo"</formula>
    </cfRule>
  </conditionalFormatting>
  <conditionalFormatting sqref="Y52">
    <cfRule type="cellIs" dxfId="101" priority="166" operator="equal">
      <formula>"Muy Alta"</formula>
    </cfRule>
    <cfRule type="cellIs" dxfId="100" priority="167" operator="equal">
      <formula>"Alta"</formula>
    </cfRule>
    <cfRule type="cellIs" dxfId="99" priority="168" operator="equal">
      <formula>"Media"</formula>
    </cfRule>
    <cfRule type="cellIs" dxfId="98" priority="169" operator="equal">
      <formula>"Baja"</formula>
    </cfRule>
    <cfRule type="cellIs" dxfId="97" priority="170" operator="equal">
      <formula>"Muy Baja"</formula>
    </cfRule>
  </conditionalFormatting>
  <conditionalFormatting sqref="AA52">
    <cfRule type="cellIs" dxfId="96" priority="161" operator="equal">
      <formula>"Catastrófico"</formula>
    </cfRule>
    <cfRule type="cellIs" dxfId="95" priority="162" operator="equal">
      <formula>"Mayor"</formula>
    </cfRule>
    <cfRule type="cellIs" dxfId="94" priority="163" operator="equal">
      <formula>"Moderado"</formula>
    </cfRule>
    <cfRule type="cellIs" dxfId="93" priority="164" operator="equal">
      <formula>"Menor"</formula>
    </cfRule>
    <cfRule type="cellIs" dxfId="92" priority="165" operator="equal">
      <formula>"Leve"</formula>
    </cfRule>
  </conditionalFormatting>
  <conditionalFormatting sqref="AC52">
    <cfRule type="cellIs" dxfId="91" priority="157" operator="equal">
      <formula>"Extremo"</formula>
    </cfRule>
    <cfRule type="cellIs" dxfId="90" priority="158" operator="equal">
      <formula>"Alto"</formula>
    </cfRule>
    <cfRule type="cellIs" dxfId="89" priority="159" operator="equal">
      <formula>"Moderado"</formula>
    </cfRule>
    <cfRule type="cellIs" dxfId="88" priority="160" operator="equal">
      <formula>"Bajo"</formula>
    </cfRule>
  </conditionalFormatting>
  <conditionalFormatting sqref="Y53">
    <cfRule type="cellIs" dxfId="87" priority="152" operator="equal">
      <formula>"Muy Alta"</formula>
    </cfRule>
    <cfRule type="cellIs" dxfId="86" priority="153" operator="equal">
      <formula>"Alta"</formula>
    </cfRule>
    <cfRule type="cellIs" dxfId="85" priority="154" operator="equal">
      <formula>"Media"</formula>
    </cfRule>
    <cfRule type="cellIs" dxfId="84" priority="155" operator="equal">
      <formula>"Baja"</formula>
    </cfRule>
    <cfRule type="cellIs" dxfId="83" priority="156" operator="equal">
      <formula>"Muy Baja"</formula>
    </cfRule>
  </conditionalFormatting>
  <conditionalFormatting sqref="AA53">
    <cfRule type="cellIs" dxfId="82" priority="147" operator="equal">
      <formula>"Catastrófico"</formula>
    </cfRule>
    <cfRule type="cellIs" dxfId="81" priority="148" operator="equal">
      <formula>"Mayor"</formula>
    </cfRule>
    <cfRule type="cellIs" dxfId="80" priority="149" operator="equal">
      <formula>"Moderado"</formula>
    </cfRule>
    <cfRule type="cellIs" dxfId="79" priority="150" operator="equal">
      <formula>"Menor"</formula>
    </cfRule>
    <cfRule type="cellIs" dxfId="78" priority="151" operator="equal">
      <formula>"Leve"</formula>
    </cfRule>
  </conditionalFormatting>
  <conditionalFormatting sqref="AC53">
    <cfRule type="cellIs" dxfId="77" priority="143" operator="equal">
      <formula>"Extremo"</formula>
    </cfRule>
    <cfRule type="cellIs" dxfId="76" priority="144" operator="equal">
      <formula>"Alto"</formula>
    </cfRule>
    <cfRule type="cellIs" dxfId="75" priority="145" operator="equal">
      <formula>"Moderado"</formula>
    </cfRule>
    <cfRule type="cellIs" dxfId="74" priority="146" operator="equal">
      <formula>"Bajo"</formula>
    </cfRule>
  </conditionalFormatting>
  <conditionalFormatting sqref="Y54">
    <cfRule type="cellIs" dxfId="73" priority="138" operator="equal">
      <formula>"Muy Alta"</formula>
    </cfRule>
    <cfRule type="cellIs" dxfId="72" priority="139" operator="equal">
      <formula>"Alta"</formula>
    </cfRule>
    <cfRule type="cellIs" dxfId="71" priority="140" operator="equal">
      <formula>"Media"</formula>
    </cfRule>
    <cfRule type="cellIs" dxfId="70" priority="141" operator="equal">
      <formula>"Baja"</formula>
    </cfRule>
    <cfRule type="cellIs" dxfId="69" priority="142" operator="equal">
      <formula>"Muy Baja"</formula>
    </cfRule>
  </conditionalFormatting>
  <conditionalFormatting sqref="AA54">
    <cfRule type="cellIs" dxfId="68" priority="133" operator="equal">
      <formula>"Catastrófico"</formula>
    </cfRule>
    <cfRule type="cellIs" dxfId="67" priority="134" operator="equal">
      <formula>"Mayor"</formula>
    </cfRule>
    <cfRule type="cellIs" dxfId="66" priority="135" operator="equal">
      <formula>"Moderado"</formula>
    </cfRule>
    <cfRule type="cellIs" dxfId="65" priority="136" operator="equal">
      <formula>"Menor"</formula>
    </cfRule>
    <cfRule type="cellIs" dxfId="64" priority="137" operator="equal">
      <formula>"Leve"</formula>
    </cfRule>
  </conditionalFormatting>
  <conditionalFormatting sqref="AC54">
    <cfRule type="cellIs" dxfId="63" priority="129" operator="equal">
      <formula>"Extremo"</formula>
    </cfRule>
    <cfRule type="cellIs" dxfId="62" priority="130" operator="equal">
      <formula>"Alto"</formula>
    </cfRule>
    <cfRule type="cellIs" dxfId="61" priority="131" operator="equal">
      <formula>"Moderado"</formula>
    </cfRule>
    <cfRule type="cellIs" dxfId="60" priority="132" operator="equal">
      <formula>"Bajo"</formula>
    </cfRule>
  </conditionalFormatting>
  <conditionalFormatting sqref="Y55">
    <cfRule type="cellIs" dxfId="59" priority="95" operator="equal">
      <formula>"Muy Alta"</formula>
    </cfRule>
    <cfRule type="cellIs" dxfId="58" priority="96" operator="equal">
      <formula>"Alta"</formula>
    </cfRule>
    <cfRule type="cellIs" dxfId="57" priority="97" operator="equal">
      <formula>"Media"</formula>
    </cfRule>
    <cfRule type="cellIs" dxfId="56" priority="98" operator="equal">
      <formula>"Baja"</formula>
    </cfRule>
    <cfRule type="cellIs" dxfId="55" priority="99" operator="equal">
      <formula>"Muy Baja"</formula>
    </cfRule>
  </conditionalFormatting>
  <conditionalFormatting sqref="AA55">
    <cfRule type="cellIs" dxfId="54" priority="90" operator="equal">
      <formula>"Catastrófico"</formula>
    </cfRule>
    <cfRule type="cellIs" dxfId="53" priority="91" operator="equal">
      <formula>"Mayor"</formula>
    </cfRule>
    <cfRule type="cellIs" dxfId="52" priority="92" operator="equal">
      <formula>"Moderado"</formula>
    </cfRule>
    <cfRule type="cellIs" dxfId="51" priority="93" operator="equal">
      <formula>"Menor"</formula>
    </cfRule>
    <cfRule type="cellIs" dxfId="50" priority="94" operator="equal">
      <formula>"Leve"</formula>
    </cfRule>
  </conditionalFormatting>
  <conditionalFormatting sqref="AC55">
    <cfRule type="cellIs" dxfId="49" priority="86" operator="equal">
      <formula>"Extremo"</formula>
    </cfRule>
    <cfRule type="cellIs" dxfId="48" priority="87" operator="equal">
      <formula>"Alto"</formula>
    </cfRule>
    <cfRule type="cellIs" dxfId="47" priority="88" operator="equal">
      <formula>"Moderado"</formula>
    </cfRule>
    <cfRule type="cellIs" dxfId="46" priority="89" operator="equal">
      <formula>"Bajo"</formula>
    </cfRule>
  </conditionalFormatting>
  <conditionalFormatting sqref="Y56">
    <cfRule type="cellIs" dxfId="45" priority="81" operator="equal">
      <formula>"Muy Alta"</formula>
    </cfRule>
    <cfRule type="cellIs" dxfId="44" priority="82" operator="equal">
      <formula>"Alta"</formula>
    </cfRule>
    <cfRule type="cellIs" dxfId="43" priority="83" operator="equal">
      <formula>"Media"</formula>
    </cfRule>
    <cfRule type="cellIs" dxfId="42" priority="84" operator="equal">
      <formula>"Baja"</formula>
    </cfRule>
    <cfRule type="cellIs" dxfId="41" priority="85" operator="equal">
      <formula>"Muy Baja"</formula>
    </cfRule>
  </conditionalFormatting>
  <conditionalFormatting sqref="AA56">
    <cfRule type="cellIs" dxfId="40" priority="76" operator="equal">
      <formula>"Catastrófico"</formula>
    </cfRule>
    <cfRule type="cellIs" dxfId="39" priority="77" operator="equal">
      <formula>"Mayor"</formula>
    </cfRule>
    <cfRule type="cellIs" dxfId="38" priority="78" operator="equal">
      <formula>"Moderado"</formula>
    </cfRule>
    <cfRule type="cellIs" dxfId="37" priority="79" operator="equal">
      <formula>"Menor"</formula>
    </cfRule>
    <cfRule type="cellIs" dxfId="36" priority="80" operator="equal">
      <formula>"Leve"</formula>
    </cfRule>
  </conditionalFormatting>
  <conditionalFormatting sqref="AC56">
    <cfRule type="cellIs" dxfId="35" priority="72" operator="equal">
      <formula>"Extremo"</formula>
    </cfRule>
    <cfRule type="cellIs" dxfId="34" priority="73" operator="equal">
      <formula>"Alto"</formula>
    </cfRule>
    <cfRule type="cellIs" dxfId="33" priority="74" operator="equal">
      <formula>"Moderado"</formula>
    </cfRule>
    <cfRule type="cellIs" dxfId="32" priority="75" operator="equal">
      <formula>"Bajo"</formula>
    </cfRule>
  </conditionalFormatting>
  <conditionalFormatting sqref="Y57">
    <cfRule type="cellIs" dxfId="31" priority="67" operator="equal">
      <formula>"Muy Alta"</formula>
    </cfRule>
    <cfRule type="cellIs" dxfId="30" priority="68" operator="equal">
      <formula>"Alta"</formula>
    </cfRule>
    <cfRule type="cellIs" dxfId="29" priority="69" operator="equal">
      <formula>"Media"</formula>
    </cfRule>
    <cfRule type="cellIs" dxfId="28" priority="70" operator="equal">
      <formula>"Baja"</formula>
    </cfRule>
    <cfRule type="cellIs" dxfId="27" priority="71" operator="equal">
      <formula>"Muy Baja"</formula>
    </cfRule>
  </conditionalFormatting>
  <conditionalFormatting sqref="AA57">
    <cfRule type="cellIs" dxfId="26" priority="62" operator="equal">
      <formula>"Catastrófico"</formula>
    </cfRule>
    <cfRule type="cellIs" dxfId="25" priority="63" operator="equal">
      <formula>"Mayor"</formula>
    </cfRule>
    <cfRule type="cellIs" dxfId="24" priority="64" operator="equal">
      <formula>"Moderado"</formula>
    </cfRule>
    <cfRule type="cellIs" dxfId="23" priority="65" operator="equal">
      <formula>"Menor"</formula>
    </cfRule>
    <cfRule type="cellIs" dxfId="22" priority="66" operator="equal">
      <formula>"Leve"</formula>
    </cfRule>
  </conditionalFormatting>
  <conditionalFormatting sqref="AC57">
    <cfRule type="cellIs" dxfId="21" priority="58" operator="equal">
      <formula>"Extremo"</formula>
    </cfRule>
    <cfRule type="cellIs" dxfId="20" priority="59" operator="equal">
      <formula>"Alto"</formula>
    </cfRule>
    <cfRule type="cellIs" dxfId="19" priority="60" operator="equal">
      <formula>"Moderado"</formula>
    </cfRule>
    <cfRule type="cellIs" dxfId="18" priority="61" operator="equal">
      <formula>"Bajo"</formula>
    </cfRule>
  </conditionalFormatting>
  <conditionalFormatting sqref="Y58">
    <cfRule type="cellIs" dxfId="17" priority="53" operator="equal">
      <formula>"Muy Alta"</formula>
    </cfRule>
    <cfRule type="cellIs" dxfId="16" priority="54" operator="equal">
      <formula>"Alta"</formula>
    </cfRule>
    <cfRule type="cellIs" dxfId="15" priority="55" operator="equal">
      <formula>"Media"</formula>
    </cfRule>
    <cfRule type="cellIs" dxfId="14" priority="56" operator="equal">
      <formula>"Baja"</formula>
    </cfRule>
    <cfRule type="cellIs" dxfId="13" priority="57" operator="equal">
      <formula>"Muy Baja"</formula>
    </cfRule>
  </conditionalFormatting>
  <conditionalFormatting sqref="AA58">
    <cfRule type="cellIs" dxfId="12" priority="48" operator="equal">
      <formula>"Catastrófico"</formula>
    </cfRule>
    <cfRule type="cellIs" dxfId="11" priority="49" operator="equal">
      <formula>"Mayor"</formula>
    </cfRule>
    <cfRule type="cellIs" dxfId="10" priority="50" operator="equal">
      <formula>"Moderado"</formula>
    </cfRule>
    <cfRule type="cellIs" dxfId="9" priority="51" operator="equal">
      <formula>"Menor"</formula>
    </cfRule>
    <cfRule type="cellIs" dxfId="8" priority="52" operator="equal">
      <formula>"Leve"</formula>
    </cfRule>
  </conditionalFormatting>
  <conditionalFormatting sqref="AC58">
    <cfRule type="cellIs" dxfId="7" priority="44" operator="equal">
      <formula>"Extremo"</formula>
    </cfRule>
    <cfRule type="cellIs" dxfId="6" priority="45" operator="equal">
      <formula>"Alto"</formula>
    </cfRule>
    <cfRule type="cellIs" dxfId="5" priority="46" operator="equal">
      <formula>"Moderado"</formula>
    </cfRule>
    <cfRule type="cellIs" dxfId="4" priority="47" operator="equal">
      <formula>"Bajo"</formula>
    </cfRule>
  </conditionalFormatting>
  <pageMargins left="0.7" right="0.7" top="0.75" bottom="0.75" header="0.3" footer="0.3"/>
  <pageSetup orientation="portrait" r:id="rId1"/>
  <ignoredErrors>
    <ignoredError sqref="AB14" formula="1"/>
  </ignoredErrors>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'Opciones Tratamiento'!$B$9:$B$10</xm:f>
          </x14:formula1>
          <xm:sqref>AJ12:AJ13 AJ15:AJ16 AJ19:AJ20 AJ22:AJ23 AJ27:AJ28 AJ30:AJ31 AJ33:AJ34 AJ57:AJ58 AJ43:AJ44 AJ52:AJ55 AJ48:AJ50 AJ46 AJ41 AJ25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AE41:AE58 AE12:AE35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AF41:AF58 AF12:AF35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AG41:AG58 AG12:AG35</xm:sqref>
        </x14:dataValidation>
        <x14:dataValidation type="list" allowBlank="1" showInputMessage="1" showErrorMessage="1">
          <x14:formula1>
            <xm:f>'Tabla Valoración controles'!$D$4:$D$6</xm:f>
          </x14:formula1>
          <xm:sqref>R41:R58 R12:R35</xm:sqref>
        </x14:dataValidation>
        <x14:dataValidation type="list" allowBlank="1" showInputMessage="1" showErrorMessage="1">
          <x14:formula1>
            <xm:f>'Tabla Valoración controles'!$D$7:$D$8</xm:f>
          </x14:formula1>
          <xm:sqref>S41:S58 S12:S35</xm:sqref>
        </x14:dataValidation>
        <x14:dataValidation type="list" allowBlank="1" showInputMessage="1" showErrorMessage="1">
          <x14:formula1>
            <xm:f>'Tabla Valoración controles'!$D$9:$D$10</xm:f>
          </x14:formula1>
          <xm:sqref>U41:U58 U12:U35</xm:sqref>
        </x14:dataValidation>
        <x14:dataValidation type="list" allowBlank="1" showInputMessage="1" showErrorMessage="1">
          <x14:formula1>
            <xm:f>'Tabla Valoración controles'!$D$11:$D$12</xm:f>
          </x14:formula1>
          <xm:sqref>V41:V58 V12:V35</xm:sqref>
        </x14:dataValidation>
        <x14:dataValidation type="list" allowBlank="1" showInputMessage="1" showErrorMessage="1">
          <x14:formula1>
            <xm:f>'Tabla Valoración controles'!$D$13:$D$14</xm:f>
          </x14:formula1>
          <xm:sqref>W41:W58 W12:W35</xm:sqref>
        </x14:dataValidation>
        <x14:dataValidation type="list" allowBlank="1" showInputMessage="1" showErrorMessage="1">
          <x14:formula1>
            <xm:f>'Opciones Tratamiento'!$B$2:$B$5</xm:f>
          </x14:formula1>
          <xm:sqref>AD41:AD58 AD12:AD35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AH41:AH58 AH12:AH35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AI41:AI58 AI12:AI35</xm:sqref>
        </x14:dataValidation>
        <x14:dataValidation type="custom" allowBlank="1" showInputMessage="1" showErrorMessage="1" error="Recuerde que las acciones se generan bajo la medida de mitigar el riesgo">
          <x14:formula1>
            <xm:f>IF(OR(AD36='C:\Users\LENOVO\Desktop\Secretaria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Tratamiento'!#REF!),ISBLANK(AD36),ISTEXT(AD36))</xm:f>
          </x14:formula1>
          <xm:sqref>AG36:AG40</xm:sqref>
        </x14:dataValidation>
        <x14:dataValidation type="custom" allowBlank="1" showInputMessage="1" showErrorMessage="1" error="Recuerde que las acciones se generan bajo la medida de mitigar el riesgo">
          <x14:formula1>
            <xm:f>IF(OR(AD36='C:\Users\LENOVO\Desktop\Secretaria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Tratamiento'!#REF!),ISBLANK(AD36),ISTEXT(AD36))</xm:f>
          </x14:formula1>
          <xm:sqref>AF36:AF40</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2024\OK\[MR-SAD-01-V10_Mapa_riesgos_Administrativa_2024-OK.xlsx]Opciones Tratamiento'!#REF!</xm:f>
          </x14:formula1>
          <xm:sqref>AJ38:AJ39 AJ36 AD36:AD40</xm:sqref>
        </x14:dataValidation>
        <x14:dataValidation type="custom" allowBlank="1" showInputMessage="1" showErrorMessage="1" error="Recuerde que las acciones se generan bajo la medida de mitigar el riesgo">
          <x14:formula1>
            <xm:f>IF(OR(AD36='C:\Users\LENOVO\Desktop\Secretaria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Tratamiento'!#REF!),ISBLANK(AD36),ISTEXT(AD36))</xm:f>
          </x14:formula1>
          <xm:sqref>AI36:AI40</xm:sqref>
        </x14:dataValidation>
        <x14:dataValidation type="custom" allowBlank="1" showInputMessage="1" showErrorMessage="1" error="Recuerde que las acciones se generan bajo la medida de mitigar el riesgo">
          <x14:formula1>
            <xm:f>IF(OR(AD36='C:\Users\LENOVO\Desktop\Secretaria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Tratamiento'!#REF!),ISBLANK(AD36),ISTEXT(AD36))</xm:f>
          </x14:formula1>
          <xm:sqref>AH36:AH40</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2024\OK\[MR-SAD-01-V10_Mapa_riesgos_Administrativa_2024-OK.xlsx]Tabla Valoración controles'!#REF!</xm:f>
          </x14:formula1>
          <xm:sqref>U36:W40 R36:S40</xm:sqref>
        </x14:dataValidation>
        <x14:dataValidation type="custom" allowBlank="1" showInputMessage="1" showErrorMessage="1" error="Recuerde que las acciones se generan bajo la medida de mitigar el riesgo">
          <x14:formula1>
            <xm:f>IF(OR(AD36='C:\Users\LENOVO\Desktop\Secretaria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Tratamiento'!#REF!,AD36='C:\Users\LENOVO\Desktop\Secretaria Administrativa\SEG. INSTRUMENTOS PLANIF Y CONTROL\2024\AJUSTE DE MAPAS E INDICADORES 2024\OK\[MR-SAD-01-V10_Mapa_riesgos_Administrativa_2024-OK.xlsx]Opciones Tratamiento'!#REF!),ISBLANK(AD36),ISTEXT(AD36))</xm:f>
          </x14:formula1>
          <xm:sqref>AE36:AE40</xm:sqref>
        </x14:dataValidation>
        <x14:dataValidation type="list" allowBlank="1" showInputMessage="1" showErrorMessage="1">
          <x14:formula1>
            <xm:f>'Tabla Impacto'!$F$210:$F$221</xm:f>
          </x14:formula1>
          <xm:sqref>K19:K24 J12:J45</xm:sqref>
        </x14:dataValidation>
        <x14:dataValidation type="list" allowBlank="1" showInputMessage="1" showErrorMessage="1">
          <x14:formula1>
            <xm:f>'Opciones Tratamiento'!$B$13:$B$19</xm:f>
          </x14:formula1>
          <xm:sqref>F12:F45</xm:sqref>
        </x14:dataValidation>
        <x14:dataValidation type="list" allowBlank="1" showInputMessage="1" showErrorMessage="1">
          <x14:formula1>
            <xm:f>'Opciones Tratamiento'!$E$2:$E$4</xm:f>
          </x14:formula1>
          <xm:sqref>B12:B45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X18" sqref="X18:Y19"/>
    </sheetView>
  </sheetViews>
  <sheetFormatPr baseColWidth="10" defaultRowHeight="15" x14ac:dyDescent="0.25"/>
  <cols>
    <col min="2" max="39" width="5.7109375" customWidth="1"/>
    <col min="41" max="46" width="5.7109375" customWidth="1"/>
  </cols>
  <sheetData>
    <row r="1" spans="1:99" x14ac:dyDescent="0.2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row>
    <row r="2" spans="1:99" ht="18" customHeight="1" x14ac:dyDescent="0.25">
      <c r="A2" s="94"/>
      <c r="B2" s="416" t="s">
        <v>159</v>
      </c>
      <c r="C2" s="416"/>
      <c r="D2" s="416"/>
      <c r="E2" s="416"/>
      <c r="F2" s="416"/>
      <c r="G2" s="416"/>
      <c r="H2" s="416"/>
      <c r="I2" s="416"/>
      <c r="J2" s="384" t="s">
        <v>2</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row>
    <row r="3" spans="1:99" ht="18.75" customHeight="1" x14ac:dyDescent="0.25">
      <c r="A3" s="94"/>
      <c r="B3" s="416"/>
      <c r="C3" s="416"/>
      <c r="D3" s="416"/>
      <c r="E3" s="416"/>
      <c r="F3" s="416"/>
      <c r="G3" s="416"/>
      <c r="H3" s="416"/>
      <c r="I3" s="416"/>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row>
    <row r="4" spans="1:99" ht="15" customHeight="1" x14ac:dyDescent="0.25">
      <c r="A4" s="94"/>
      <c r="B4" s="416"/>
      <c r="C4" s="416"/>
      <c r="D4" s="416"/>
      <c r="E4" s="416"/>
      <c r="F4" s="416"/>
      <c r="G4" s="416"/>
      <c r="H4" s="416"/>
      <c r="I4" s="416"/>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row>
    <row r="5" spans="1:99" ht="15.75" thickBot="1" x14ac:dyDescent="0.3">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row>
    <row r="6" spans="1:99" ht="15" customHeight="1" x14ac:dyDescent="0.25">
      <c r="A6" s="94"/>
      <c r="B6" s="329" t="s">
        <v>4</v>
      </c>
      <c r="C6" s="329"/>
      <c r="D6" s="330"/>
      <c r="E6" s="367" t="s">
        <v>116</v>
      </c>
      <c r="F6" s="368"/>
      <c r="G6" s="368"/>
      <c r="H6" s="368"/>
      <c r="I6" s="369"/>
      <c r="J6" s="380" t="str">
        <f ca="1">IF(AND('Mapa final'!$H$12="Muy Alta",'Mapa final'!$L$12="Leve"),CONCATENATE("R",'Mapa final'!$A$12),"")</f>
        <v/>
      </c>
      <c r="K6" s="381"/>
      <c r="L6" s="381" t="str">
        <f ca="1">IF(AND('Mapa final'!$H$12="Muy Alta",'Mapa final'!$L$12="Leve"),CONCATENATE("R",'Mapa final'!$A$12),"")</f>
        <v/>
      </c>
      <c r="M6" s="381"/>
      <c r="N6" s="381" t="str">
        <f>IF(AND('Mapa final'!$H$19="Muy Alta",'Mapa final'!$L$19="Leve"),CONCATENATE("R",'Mapa final'!$A$19),"")</f>
        <v/>
      </c>
      <c r="O6" s="383"/>
      <c r="P6" s="380" t="str">
        <f ca="1">IF(AND('Mapa final'!$H$12="Muy Alta",'Mapa final'!$L$12="Menor"),CONCATENATE("R",'Mapa final'!$A$12),"")</f>
        <v/>
      </c>
      <c r="Q6" s="381"/>
      <c r="R6" s="381" t="str">
        <f ca="1">IF(AND('Mapa final'!$H$12="Muy Alta",'Mapa final'!$L$12="Menor"),CONCATENATE("R",'Mapa final'!$A$12),"")</f>
        <v/>
      </c>
      <c r="S6" s="381"/>
      <c r="T6" s="381" t="str">
        <f>IF(AND('Mapa final'!$H$19="Muy Alta",'Mapa final'!$L$19="Menor"),CONCATENATE("R",'Mapa final'!$A$19),"")</f>
        <v/>
      </c>
      <c r="U6" s="383"/>
      <c r="V6" s="380" t="str">
        <f ca="1">IF(AND('Mapa final'!$H$12="Muy Alta",'Mapa final'!$L$12="Moderado"),CONCATENATE("R",'Mapa final'!$A$12),"")</f>
        <v/>
      </c>
      <c r="W6" s="381"/>
      <c r="X6" s="381" t="str">
        <f ca="1">IF(AND('Mapa final'!$H$12="Muy Alta",'Mapa final'!$L$12="Moderado"),CONCATENATE("R",'Mapa final'!$A$12),"")</f>
        <v/>
      </c>
      <c r="Y6" s="381"/>
      <c r="Z6" s="381" t="str">
        <f>IF(AND('Mapa final'!$H$19="Muy Alta",'Mapa final'!$L$19="Moderado"),CONCATENATE("R",'Mapa final'!$A$19),"")</f>
        <v/>
      </c>
      <c r="AA6" s="383"/>
      <c r="AB6" s="380" t="str">
        <f ca="1">IF(AND('Mapa final'!$H$12="Muy Alta",'Mapa final'!$L$12="Mayor"),CONCATENATE("R",'Mapa final'!$A$12),"")</f>
        <v/>
      </c>
      <c r="AC6" s="381"/>
      <c r="AD6" s="381" t="str">
        <f ca="1">IF(AND('Mapa final'!$H$12="Muy Alta",'Mapa final'!$L$12="Mayor"),CONCATENATE("R",'Mapa final'!$A$12),"")</f>
        <v/>
      </c>
      <c r="AE6" s="381"/>
      <c r="AF6" s="381" t="str">
        <f>IF(AND('Mapa final'!$H$19="Muy Alta",'Mapa final'!$L$19="Mayor"),CONCATENATE("R",'Mapa final'!$A$19),"")</f>
        <v/>
      </c>
      <c r="AG6" s="383"/>
      <c r="AH6" s="394" t="str">
        <f ca="1">IF(AND('Mapa final'!$H$12="Muy Alta",'Mapa final'!$L$12="Catastrófico"),CONCATENATE("R",'Mapa final'!$A$12),"")</f>
        <v/>
      </c>
      <c r="AI6" s="395"/>
      <c r="AJ6" s="395" t="str">
        <f ca="1">IF(AND('Mapa final'!$H$12="Muy Alta",'Mapa final'!$L$12="Catastrófico"),CONCATENATE("R",'Mapa final'!$A$12),"")</f>
        <v/>
      </c>
      <c r="AK6" s="395"/>
      <c r="AL6" s="395" t="str">
        <f>IF(AND('Mapa final'!$H$19="Muy Alta",'Mapa final'!$L$19="Catastrófico"),CONCATENATE("R",'Mapa final'!$A$19),"")</f>
        <v/>
      </c>
      <c r="AM6" s="396"/>
      <c r="AO6" s="331" t="s">
        <v>79</v>
      </c>
      <c r="AP6" s="332"/>
      <c r="AQ6" s="332"/>
      <c r="AR6" s="332"/>
      <c r="AS6" s="332"/>
      <c r="AT6" s="333"/>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row>
    <row r="7" spans="1:99" ht="15" customHeight="1" x14ac:dyDescent="0.25">
      <c r="A7" s="94"/>
      <c r="B7" s="329"/>
      <c r="C7" s="329"/>
      <c r="D7" s="330"/>
      <c r="E7" s="370"/>
      <c r="F7" s="371"/>
      <c r="G7" s="371"/>
      <c r="H7" s="371"/>
      <c r="I7" s="372"/>
      <c r="J7" s="382"/>
      <c r="K7" s="376"/>
      <c r="L7" s="376"/>
      <c r="M7" s="376"/>
      <c r="N7" s="376"/>
      <c r="O7" s="377"/>
      <c r="P7" s="382"/>
      <c r="Q7" s="376"/>
      <c r="R7" s="376"/>
      <c r="S7" s="376"/>
      <c r="T7" s="376"/>
      <c r="U7" s="377"/>
      <c r="V7" s="382"/>
      <c r="W7" s="376"/>
      <c r="X7" s="376"/>
      <c r="Y7" s="376"/>
      <c r="Z7" s="376"/>
      <c r="AA7" s="377"/>
      <c r="AB7" s="382"/>
      <c r="AC7" s="376"/>
      <c r="AD7" s="376"/>
      <c r="AE7" s="376"/>
      <c r="AF7" s="376"/>
      <c r="AG7" s="377"/>
      <c r="AH7" s="388"/>
      <c r="AI7" s="389"/>
      <c r="AJ7" s="389"/>
      <c r="AK7" s="389"/>
      <c r="AL7" s="389"/>
      <c r="AM7" s="390"/>
      <c r="AN7" s="94"/>
      <c r="AO7" s="334"/>
      <c r="AP7" s="335"/>
      <c r="AQ7" s="335"/>
      <c r="AR7" s="335"/>
      <c r="AS7" s="335"/>
      <c r="AT7" s="336"/>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row>
    <row r="8" spans="1:99" ht="15" customHeight="1" x14ac:dyDescent="0.25">
      <c r="A8" s="94"/>
      <c r="B8" s="329"/>
      <c r="C8" s="329"/>
      <c r="D8" s="330"/>
      <c r="E8" s="370"/>
      <c r="F8" s="371"/>
      <c r="G8" s="371"/>
      <c r="H8" s="371"/>
      <c r="I8" s="372"/>
      <c r="J8" s="382"/>
      <c r="K8" s="376"/>
      <c r="L8" s="376"/>
      <c r="M8" s="376"/>
      <c r="N8" s="376"/>
      <c r="O8" s="377"/>
      <c r="P8" s="382"/>
      <c r="Q8" s="376"/>
      <c r="R8" s="376"/>
      <c r="S8" s="376"/>
      <c r="T8" s="376"/>
      <c r="U8" s="377"/>
      <c r="V8" s="382"/>
      <c r="W8" s="376"/>
      <c r="X8" s="376"/>
      <c r="Y8" s="376"/>
      <c r="Z8" s="376"/>
      <c r="AA8" s="377"/>
      <c r="AB8" s="382"/>
      <c r="AC8" s="376"/>
      <c r="AD8" s="376"/>
      <c r="AE8" s="376"/>
      <c r="AF8" s="376"/>
      <c r="AG8" s="377"/>
      <c r="AH8" s="388"/>
      <c r="AI8" s="389"/>
      <c r="AJ8" s="389"/>
      <c r="AK8" s="389"/>
      <c r="AL8" s="389"/>
      <c r="AM8" s="390"/>
      <c r="AN8" s="94"/>
      <c r="AO8" s="334"/>
      <c r="AP8" s="335"/>
      <c r="AQ8" s="335"/>
      <c r="AR8" s="335"/>
      <c r="AS8" s="335"/>
      <c r="AT8" s="336"/>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row>
    <row r="9" spans="1:99" ht="15" customHeight="1" x14ac:dyDescent="0.25">
      <c r="A9" s="94"/>
      <c r="B9" s="329"/>
      <c r="C9" s="329"/>
      <c r="D9" s="330"/>
      <c r="E9" s="370"/>
      <c r="F9" s="371"/>
      <c r="G9" s="371"/>
      <c r="H9" s="371"/>
      <c r="I9" s="372"/>
      <c r="J9" s="382"/>
      <c r="K9" s="376"/>
      <c r="L9" s="376"/>
      <c r="M9" s="376"/>
      <c r="N9" s="376"/>
      <c r="O9" s="377"/>
      <c r="P9" s="382"/>
      <c r="Q9" s="376"/>
      <c r="R9" s="376"/>
      <c r="S9" s="376"/>
      <c r="T9" s="376"/>
      <c r="U9" s="377"/>
      <c r="V9" s="382"/>
      <c r="W9" s="376"/>
      <c r="X9" s="376"/>
      <c r="Y9" s="376"/>
      <c r="Z9" s="376"/>
      <c r="AA9" s="377"/>
      <c r="AB9" s="382"/>
      <c r="AC9" s="376"/>
      <c r="AD9" s="376"/>
      <c r="AE9" s="376"/>
      <c r="AF9" s="376"/>
      <c r="AG9" s="377"/>
      <c r="AH9" s="388"/>
      <c r="AI9" s="389"/>
      <c r="AJ9" s="389"/>
      <c r="AK9" s="389"/>
      <c r="AL9" s="389"/>
      <c r="AM9" s="390"/>
      <c r="AN9" s="94"/>
      <c r="AO9" s="334"/>
      <c r="AP9" s="335"/>
      <c r="AQ9" s="335"/>
      <c r="AR9" s="335"/>
      <c r="AS9" s="335"/>
      <c r="AT9" s="336"/>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row>
    <row r="10" spans="1:99" ht="15" customHeight="1" x14ac:dyDescent="0.25">
      <c r="A10" s="94"/>
      <c r="B10" s="329"/>
      <c r="C10" s="329"/>
      <c r="D10" s="330"/>
      <c r="E10" s="370"/>
      <c r="F10" s="371"/>
      <c r="G10" s="371"/>
      <c r="H10" s="371"/>
      <c r="I10" s="372"/>
      <c r="J10" s="382"/>
      <c r="K10" s="376"/>
      <c r="L10" s="376"/>
      <c r="M10" s="376"/>
      <c r="N10" s="376"/>
      <c r="O10" s="377"/>
      <c r="P10" s="382"/>
      <c r="Q10" s="376"/>
      <c r="R10" s="376"/>
      <c r="S10" s="376"/>
      <c r="T10" s="376"/>
      <c r="U10" s="377"/>
      <c r="V10" s="382"/>
      <c r="W10" s="376"/>
      <c r="X10" s="376"/>
      <c r="Y10" s="376"/>
      <c r="Z10" s="376"/>
      <c r="AA10" s="377"/>
      <c r="AB10" s="382"/>
      <c r="AC10" s="376"/>
      <c r="AD10" s="376"/>
      <c r="AE10" s="376"/>
      <c r="AF10" s="376"/>
      <c r="AG10" s="377"/>
      <c r="AH10" s="388"/>
      <c r="AI10" s="389"/>
      <c r="AJ10" s="389"/>
      <c r="AK10" s="389"/>
      <c r="AL10" s="389"/>
      <c r="AM10" s="390"/>
      <c r="AN10" s="94"/>
      <c r="AO10" s="334"/>
      <c r="AP10" s="335"/>
      <c r="AQ10" s="335"/>
      <c r="AR10" s="335"/>
      <c r="AS10" s="335"/>
      <c r="AT10" s="336"/>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row>
    <row r="11" spans="1:99" ht="15" customHeight="1" x14ac:dyDescent="0.25">
      <c r="A11" s="94"/>
      <c r="B11" s="329"/>
      <c r="C11" s="329"/>
      <c r="D11" s="330"/>
      <c r="E11" s="370"/>
      <c r="F11" s="371"/>
      <c r="G11" s="371"/>
      <c r="H11" s="371"/>
      <c r="I11" s="372"/>
      <c r="J11" s="382"/>
      <c r="K11" s="376"/>
      <c r="L11" s="376"/>
      <c r="M11" s="376"/>
      <c r="N11" s="376"/>
      <c r="O11" s="377"/>
      <c r="P11" s="382"/>
      <c r="Q11" s="376"/>
      <c r="R11" s="376"/>
      <c r="S11" s="376"/>
      <c r="T11" s="376"/>
      <c r="U11" s="377"/>
      <c r="V11" s="382"/>
      <c r="W11" s="376"/>
      <c r="X11" s="376"/>
      <c r="Y11" s="376"/>
      <c r="Z11" s="376"/>
      <c r="AA11" s="377"/>
      <c r="AB11" s="382"/>
      <c r="AC11" s="376"/>
      <c r="AD11" s="376"/>
      <c r="AE11" s="376"/>
      <c r="AF11" s="376"/>
      <c r="AG11" s="377"/>
      <c r="AH11" s="388"/>
      <c r="AI11" s="389"/>
      <c r="AJ11" s="389"/>
      <c r="AK11" s="389"/>
      <c r="AL11" s="389"/>
      <c r="AM11" s="390"/>
      <c r="AN11" s="94"/>
      <c r="AO11" s="334"/>
      <c r="AP11" s="335"/>
      <c r="AQ11" s="335"/>
      <c r="AR11" s="335"/>
      <c r="AS11" s="335"/>
      <c r="AT11" s="336"/>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row>
    <row r="12" spans="1:99" ht="15" customHeight="1" x14ac:dyDescent="0.25">
      <c r="A12" s="94"/>
      <c r="B12" s="329"/>
      <c r="C12" s="329"/>
      <c r="D12" s="330"/>
      <c r="E12" s="370"/>
      <c r="F12" s="371"/>
      <c r="G12" s="371"/>
      <c r="H12" s="371"/>
      <c r="I12" s="372"/>
      <c r="J12" s="382"/>
      <c r="K12" s="376"/>
      <c r="L12" s="376"/>
      <c r="M12" s="376"/>
      <c r="N12" s="376"/>
      <c r="O12" s="377"/>
      <c r="P12" s="382"/>
      <c r="Q12" s="376"/>
      <c r="R12" s="376"/>
      <c r="S12" s="376"/>
      <c r="T12" s="376"/>
      <c r="U12" s="377"/>
      <c r="V12" s="382"/>
      <c r="W12" s="376"/>
      <c r="X12" s="376"/>
      <c r="Y12" s="376"/>
      <c r="Z12" s="376"/>
      <c r="AA12" s="377"/>
      <c r="AB12" s="382"/>
      <c r="AC12" s="376"/>
      <c r="AD12" s="376"/>
      <c r="AE12" s="376"/>
      <c r="AF12" s="376"/>
      <c r="AG12" s="377"/>
      <c r="AH12" s="388"/>
      <c r="AI12" s="389"/>
      <c r="AJ12" s="389"/>
      <c r="AK12" s="389"/>
      <c r="AL12" s="389"/>
      <c r="AM12" s="390"/>
      <c r="AN12" s="94"/>
      <c r="AO12" s="334"/>
      <c r="AP12" s="335"/>
      <c r="AQ12" s="335"/>
      <c r="AR12" s="335"/>
      <c r="AS12" s="335"/>
      <c r="AT12" s="336"/>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row>
    <row r="13" spans="1:99" ht="15.75" customHeight="1" thickBot="1" x14ac:dyDescent="0.3">
      <c r="A13" s="94"/>
      <c r="B13" s="329"/>
      <c r="C13" s="329"/>
      <c r="D13" s="330"/>
      <c r="E13" s="373"/>
      <c r="F13" s="374"/>
      <c r="G13" s="374"/>
      <c r="H13" s="374"/>
      <c r="I13" s="375"/>
      <c r="J13" s="386"/>
      <c r="K13" s="378"/>
      <c r="L13" s="378"/>
      <c r="M13" s="378"/>
      <c r="N13" s="378"/>
      <c r="O13" s="379"/>
      <c r="P13" s="386"/>
      <c r="Q13" s="378"/>
      <c r="R13" s="378"/>
      <c r="S13" s="378"/>
      <c r="T13" s="378"/>
      <c r="U13" s="379"/>
      <c r="V13" s="386"/>
      <c r="W13" s="378"/>
      <c r="X13" s="378"/>
      <c r="Y13" s="378"/>
      <c r="Z13" s="378"/>
      <c r="AA13" s="379"/>
      <c r="AB13" s="386"/>
      <c r="AC13" s="378"/>
      <c r="AD13" s="378"/>
      <c r="AE13" s="378"/>
      <c r="AF13" s="378"/>
      <c r="AG13" s="379"/>
      <c r="AH13" s="391"/>
      <c r="AI13" s="392"/>
      <c r="AJ13" s="392"/>
      <c r="AK13" s="392"/>
      <c r="AL13" s="392"/>
      <c r="AM13" s="393"/>
      <c r="AN13" s="94"/>
      <c r="AO13" s="337"/>
      <c r="AP13" s="338"/>
      <c r="AQ13" s="338"/>
      <c r="AR13" s="338"/>
      <c r="AS13" s="338"/>
      <c r="AT13" s="339"/>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row>
    <row r="14" spans="1:99" ht="15" customHeight="1" x14ac:dyDescent="0.25">
      <c r="A14" s="94"/>
      <c r="B14" s="329"/>
      <c r="C14" s="329"/>
      <c r="D14" s="330"/>
      <c r="E14" s="367" t="s">
        <v>115</v>
      </c>
      <c r="F14" s="368"/>
      <c r="G14" s="368"/>
      <c r="H14" s="368"/>
      <c r="I14" s="368"/>
      <c r="J14" s="404" t="s">
        <v>232</v>
      </c>
      <c r="K14" s="405"/>
      <c r="L14" s="405"/>
      <c r="M14" s="405"/>
      <c r="N14" s="405"/>
      <c r="O14" s="406"/>
      <c r="P14" s="404"/>
      <c r="Q14" s="405"/>
      <c r="R14" s="405"/>
      <c r="S14" s="405"/>
      <c r="T14" s="405"/>
      <c r="U14" s="406"/>
      <c r="V14" s="380"/>
      <c r="W14" s="381"/>
      <c r="X14" s="381"/>
      <c r="Y14" s="381"/>
      <c r="Z14" s="381"/>
      <c r="AA14" s="383"/>
      <c r="AB14" s="380" t="s">
        <v>233</v>
      </c>
      <c r="AC14" s="381"/>
      <c r="AD14" s="381"/>
      <c r="AE14" s="381"/>
      <c r="AF14" s="381"/>
      <c r="AG14" s="383"/>
      <c r="AH14" s="394"/>
      <c r="AI14" s="395"/>
      <c r="AJ14" s="395"/>
      <c r="AK14" s="395"/>
      <c r="AL14" s="395"/>
      <c r="AM14" s="396"/>
      <c r="AN14" s="94"/>
      <c r="AO14" s="340" t="s">
        <v>80</v>
      </c>
      <c r="AP14" s="341"/>
      <c r="AQ14" s="341"/>
      <c r="AR14" s="341"/>
      <c r="AS14" s="341"/>
      <c r="AT14" s="342"/>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row>
    <row r="15" spans="1:99" ht="15" customHeight="1" x14ac:dyDescent="0.25">
      <c r="A15" s="94"/>
      <c r="B15" s="329"/>
      <c r="C15" s="329"/>
      <c r="D15" s="330"/>
      <c r="E15" s="370"/>
      <c r="F15" s="371"/>
      <c r="G15" s="371"/>
      <c r="H15" s="371"/>
      <c r="I15" s="371"/>
      <c r="J15" s="398"/>
      <c r="K15" s="399"/>
      <c r="L15" s="399"/>
      <c r="M15" s="399"/>
      <c r="N15" s="399"/>
      <c r="O15" s="402"/>
      <c r="P15" s="398"/>
      <c r="Q15" s="399"/>
      <c r="R15" s="399"/>
      <c r="S15" s="399"/>
      <c r="T15" s="399"/>
      <c r="U15" s="402"/>
      <c r="V15" s="382"/>
      <c r="W15" s="387"/>
      <c r="X15" s="387"/>
      <c r="Y15" s="387"/>
      <c r="Z15" s="387"/>
      <c r="AA15" s="377"/>
      <c r="AB15" s="382"/>
      <c r="AC15" s="387"/>
      <c r="AD15" s="387"/>
      <c r="AE15" s="387"/>
      <c r="AF15" s="387"/>
      <c r="AG15" s="377"/>
      <c r="AH15" s="388"/>
      <c r="AI15" s="397"/>
      <c r="AJ15" s="397"/>
      <c r="AK15" s="397"/>
      <c r="AL15" s="397"/>
      <c r="AM15" s="390"/>
      <c r="AN15" s="94"/>
      <c r="AO15" s="343"/>
      <c r="AP15" s="344"/>
      <c r="AQ15" s="344"/>
      <c r="AR15" s="344"/>
      <c r="AS15" s="344"/>
      <c r="AT15" s="345"/>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row>
    <row r="16" spans="1:99" ht="15" customHeight="1" x14ac:dyDescent="0.25">
      <c r="A16" s="94"/>
      <c r="B16" s="329"/>
      <c r="C16" s="329"/>
      <c r="D16" s="330"/>
      <c r="E16" s="370"/>
      <c r="F16" s="371"/>
      <c r="G16" s="371"/>
      <c r="H16" s="371"/>
      <c r="I16" s="371"/>
      <c r="J16" s="398"/>
      <c r="K16" s="399"/>
      <c r="L16" s="399"/>
      <c r="M16" s="399"/>
      <c r="N16" s="399"/>
      <c r="O16" s="402"/>
      <c r="P16" s="398"/>
      <c r="Q16" s="399"/>
      <c r="R16" s="399"/>
      <c r="S16" s="399"/>
      <c r="T16" s="399"/>
      <c r="U16" s="402"/>
      <c r="V16" s="382"/>
      <c r="W16" s="387"/>
      <c r="X16" s="387"/>
      <c r="Y16" s="387"/>
      <c r="Z16" s="387"/>
      <c r="AA16" s="377"/>
      <c r="AB16" s="382"/>
      <c r="AC16" s="387"/>
      <c r="AD16" s="387"/>
      <c r="AE16" s="387"/>
      <c r="AF16" s="387"/>
      <c r="AG16" s="377"/>
      <c r="AH16" s="388"/>
      <c r="AI16" s="397"/>
      <c r="AJ16" s="397"/>
      <c r="AK16" s="397"/>
      <c r="AL16" s="397"/>
      <c r="AM16" s="390"/>
      <c r="AN16" s="94"/>
      <c r="AO16" s="343"/>
      <c r="AP16" s="344"/>
      <c r="AQ16" s="344"/>
      <c r="AR16" s="344"/>
      <c r="AS16" s="344"/>
      <c r="AT16" s="345"/>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row>
    <row r="17" spans="1:80" ht="15" customHeight="1" x14ac:dyDescent="0.25">
      <c r="A17" s="94"/>
      <c r="B17" s="329"/>
      <c r="C17" s="329"/>
      <c r="D17" s="330"/>
      <c r="E17" s="370"/>
      <c r="F17" s="371"/>
      <c r="G17" s="371"/>
      <c r="H17" s="371"/>
      <c r="I17" s="371"/>
      <c r="J17" s="398"/>
      <c r="K17" s="399"/>
      <c r="L17" s="399"/>
      <c r="M17" s="399"/>
      <c r="N17" s="399"/>
      <c r="O17" s="402"/>
      <c r="P17" s="398"/>
      <c r="Q17" s="399"/>
      <c r="R17" s="399"/>
      <c r="S17" s="399"/>
      <c r="T17" s="399"/>
      <c r="U17" s="402"/>
      <c r="V17" s="382"/>
      <c r="W17" s="387"/>
      <c r="X17" s="387"/>
      <c r="Y17" s="387"/>
      <c r="Z17" s="387"/>
      <c r="AA17" s="377"/>
      <c r="AB17" s="382"/>
      <c r="AC17" s="387"/>
      <c r="AD17" s="387"/>
      <c r="AE17" s="387"/>
      <c r="AF17" s="387"/>
      <c r="AG17" s="377"/>
      <c r="AH17" s="388"/>
      <c r="AI17" s="397"/>
      <c r="AJ17" s="397"/>
      <c r="AK17" s="397"/>
      <c r="AL17" s="397"/>
      <c r="AM17" s="390"/>
      <c r="AN17" s="94"/>
      <c r="AO17" s="343"/>
      <c r="AP17" s="344"/>
      <c r="AQ17" s="344"/>
      <c r="AR17" s="344"/>
      <c r="AS17" s="344"/>
      <c r="AT17" s="345"/>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row>
    <row r="18" spans="1:80" ht="15" customHeight="1" x14ac:dyDescent="0.25">
      <c r="A18" s="94"/>
      <c r="B18" s="329"/>
      <c r="C18" s="329"/>
      <c r="D18" s="330"/>
      <c r="E18" s="370"/>
      <c r="F18" s="371"/>
      <c r="G18" s="371"/>
      <c r="H18" s="371"/>
      <c r="I18" s="371"/>
      <c r="J18" s="398"/>
      <c r="K18" s="399"/>
      <c r="L18" s="399"/>
      <c r="M18" s="399"/>
      <c r="N18" s="399"/>
      <c r="O18" s="399"/>
      <c r="P18" s="398"/>
      <c r="Q18" s="399"/>
      <c r="R18" s="399"/>
      <c r="S18" s="399"/>
      <c r="T18" s="399"/>
      <c r="U18" s="399"/>
      <c r="V18" s="382"/>
      <c r="W18" s="387"/>
      <c r="X18" s="387"/>
      <c r="Y18" s="387"/>
      <c r="Z18" s="387"/>
      <c r="AA18" s="387"/>
      <c r="AB18" s="382"/>
      <c r="AC18" s="387"/>
      <c r="AD18" s="387"/>
      <c r="AE18" s="387"/>
      <c r="AF18" s="387"/>
      <c r="AG18" s="387"/>
      <c r="AH18" s="388"/>
      <c r="AI18" s="397"/>
      <c r="AJ18" s="397"/>
      <c r="AK18" s="397"/>
      <c r="AL18" s="397"/>
      <c r="AM18" s="390"/>
      <c r="AN18" s="94"/>
      <c r="AO18" s="343"/>
      <c r="AP18" s="344"/>
      <c r="AQ18" s="344"/>
      <c r="AR18" s="344"/>
      <c r="AS18" s="344"/>
      <c r="AT18" s="345"/>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row>
    <row r="19" spans="1:80" ht="15" customHeight="1" x14ac:dyDescent="0.25">
      <c r="A19" s="94"/>
      <c r="B19" s="329"/>
      <c r="C19" s="329"/>
      <c r="D19" s="330"/>
      <c r="E19" s="370"/>
      <c r="F19" s="371"/>
      <c r="G19" s="371"/>
      <c r="H19" s="371"/>
      <c r="I19" s="371"/>
      <c r="J19" s="398"/>
      <c r="K19" s="399"/>
      <c r="L19" s="399"/>
      <c r="M19" s="399"/>
      <c r="N19" s="399"/>
      <c r="O19" s="399"/>
      <c r="P19" s="398"/>
      <c r="Q19" s="399"/>
      <c r="R19" s="399"/>
      <c r="S19" s="399"/>
      <c r="T19" s="399"/>
      <c r="U19" s="399"/>
      <c r="V19" s="382"/>
      <c r="W19" s="387"/>
      <c r="X19" s="387"/>
      <c r="Y19" s="387"/>
      <c r="Z19" s="387"/>
      <c r="AA19" s="387"/>
      <c r="AB19" s="382"/>
      <c r="AC19" s="387"/>
      <c r="AD19" s="387"/>
      <c r="AE19" s="387"/>
      <c r="AF19" s="387"/>
      <c r="AG19" s="387"/>
      <c r="AH19" s="388"/>
      <c r="AI19" s="397"/>
      <c r="AJ19" s="397"/>
      <c r="AK19" s="397"/>
      <c r="AL19" s="397"/>
      <c r="AM19" s="390"/>
      <c r="AN19" s="94"/>
      <c r="AO19" s="343"/>
      <c r="AP19" s="344"/>
      <c r="AQ19" s="344"/>
      <c r="AR19" s="344"/>
      <c r="AS19" s="344"/>
      <c r="AT19" s="345"/>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row>
    <row r="20" spans="1:80" ht="15" customHeight="1" x14ac:dyDescent="0.25">
      <c r="A20" s="94"/>
      <c r="B20" s="329"/>
      <c r="C20" s="329"/>
      <c r="D20" s="330"/>
      <c r="E20" s="370"/>
      <c r="F20" s="371"/>
      <c r="G20" s="371"/>
      <c r="H20" s="371"/>
      <c r="I20" s="371"/>
      <c r="J20" s="398"/>
      <c r="K20" s="399"/>
      <c r="L20" s="399"/>
      <c r="M20" s="399"/>
      <c r="N20" s="399"/>
      <c r="O20" s="402"/>
      <c r="P20" s="398"/>
      <c r="Q20" s="399"/>
      <c r="R20" s="399"/>
      <c r="S20" s="399"/>
      <c r="T20" s="399"/>
      <c r="U20" s="402"/>
      <c r="V20" s="382"/>
      <c r="W20" s="387"/>
      <c r="X20" s="387"/>
      <c r="Y20" s="387"/>
      <c r="Z20" s="387"/>
      <c r="AA20" s="377"/>
      <c r="AB20" s="382"/>
      <c r="AC20" s="387"/>
      <c r="AD20" s="387"/>
      <c r="AE20" s="387"/>
      <c r="AF20" s="387"/>
      <c r="AG20" s="377"/>
      <c r="AH20" s="388"/>
      <c r="AI20" s="397"/>
      <c r="AJ20" s="397"/>
      <c r="AK20" s="397"/>
      <c r="AL20" s="397"/>
      <c r="AM20" s="390"/>
      <c r="AN20" s="94"/>
      <c r="AO20" s="343"/>
      <c r="AP20" s="344"/>
      <c r="AQ20" s="344"/>
      <c r="AR20" s="344"/>
      <c r="AS20" s="344"/>
      <c r="AT20" s="345"/>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row>
    <row r="21" spans="1:80" ht="15.75" customHeight="1" thickBot="1" x14ac:dyDescent="0.3">
      <c r="A21" s="94"/>
      <c r="B21" s="329"/>
      <c r="C21" s="329"/>
      <c r="D21" s="330"/>
      <c r="E21" s="373"/>
      <c r="F21" s="374"/>
      <c r="G21" s="374"/>
      <c r="H21" s="374"/>
      <c r="I21" s="374"/>
      <c r="J21" s="400"/>
      <c r="K21" s="401"/>
      <c r="L21" s="401"/>
      <c r="M21" s="401"/>
      <c r="N21" s="401"/>
      <c r="O21" s="403"/>
      <c r="P21" s="400"/>
      <c r="Q21" s="401"/>
      <c r="R21" s="401"/>
      <c r="S21" s="401"/>
      <c r="T21" s="401"/>
      <c r="U21" s="403"/>
      <c r="V21" s="386"/>
      <c r="W21" s="378"/>
      <c r="X21" s="378"/>
      <c r="Y21" s="378"/>
      <c r="Z21" s="378"/>
      <c r="AA21" s="379"/>
      <c r="AB21" s="386"/>
      <c r="AC21" s="378"/>
      <c r="AD21" s="378"/>
      <c r="AE21" s="378"/>
      <c r="AF21" s="378"/>
      <c r="AG21" s="379"/>
      <c r="AH21" s="391"/>
      <c r="AI21" s="392"/>
      <c r="AJ21" s="392"/>
      <c r="AK21" s="392"/>
      <c r="AL21" s="392"/>
      <c r="AM21" s="393"/>
      <c r="AN21" s="94"/>
      <c r="AO21" s="346"/>
      <c r="AP21" s="347"/>
      <c r="AQ21" s="347"/>
      <c r="AR21" s="347"/>
      <c r="AS21" s="347"/>
      <c r="AT21" s="348"/>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row>
    <row r="22" spans="1:80" x14ac:dyDescent="0.25">
      <c r="A22" s="94"/>
      <c r="B22" s="329"/>
      <c r="C22" s="329"/>
      <c r="D22" s="330"/>
      <c r="E22" s="367" t="s">
        <v>117</v>
      </c>
      <c r="F22" s="368"/>
      <c r="G22" s="368"/>
      <c r="H22" s="368"/>
      <c r="I22" s="369"/>
      <c r="J22" s="404"/>
      <c r="K22" s="405"/>
      <c r="L22" s="405"/>
      <c r="M22" s="405"/>
      <c r="N22" s="405"/>
      <c r="O22" s="406"/>
      <c r="P22" s="404"/>
      <c r="Q22" s="405"/>
      <c r="R22" s="405"/>
      <c r="S22" s="405"/>
      <c r="T22" s="405"/>
      <c r="U22" s="406"/>
      <c r="V22" s="404"/>
      <c r="W22" s="405"/>
      <c r="X22" s="405"/>
      <c r="Y22" s="405"/>
      <c r="Z22" s="405"/>
      <c r="AA22" s="406"/>
      <c r="AB22" s="380"/>
      <c r="AC22" s="381"/>
      <c r="AD22" s="381"/>
      <c r="AE22" s="381"/>
      <c r="AF22" s="381"/>
      <c r="AG22" s="383"/>
      <c r="AH22" s="394"/>
      <c r="AI22" s="395"/>
      <c r="AJ22" s="395"/>
      <c r="AK22" s="395"/>
      <c r="AL22" s="395"/>
      <c r="AM22" s="396"/>
      <c r="AN22" s="94"/>
      <c r="AO22" s="349" t="s">
        <v>81</v>
      </c>
      <c r="AP22" s="350"/>
      <c r="AQ22" s="350"/>
      <c r="AR22" s="350"/>
      <c r="AS22" s="350"/>
      <c r="AT22" s="351"/>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row>
    <row r="23" spans="1:80" x14ac:dyDescent="0.25">
      <c r="A23" s="94"/>
      <c r="B23" s="329"/>
      <c r="C23" s="329"/>
      <c r="D23" s="330"/>
      <c r="E23" s="370"/>
      <c r="F23" s="371"/>
      <c r="G23" s="371"/>
      <c r="H23" s="371"/>
      <c r="I23" s="372"/>
      <c r="J23" s="398"/>
      <c r="K23" s="399"/>
      <c r="L23" s="399"/>
      <c r="M23" s="399"/>
      <c r="N23" s="399"/>
      <c r="O23" s="402"/>
      <c r="P23" s="398"/>
      <c r="Q23" s="399"/>
      <c r="R23" s="399"/>
      <c r="S23" s="399"/>
      <c r="T23" s="399"/>
      <c r="U23" s="402"/>
      <c r="V23" s="398"/>
      <c r="W23" s="399"/>
      <c r="X23" s="399"/>
      <c r="Y23" s="399"/>
      <c r="Z23" s="399"/>
      <c r="AA23" s="402"/>
      <c r="AB23" s="382"/>
      <c r="AC23" s="387"/>
      <c r="AD23" s="387"/>
      <c r="AE23" s="387"/>
      <c r="AF23" s="387"/>
      <c r="AG23" s="377"/>
      <c r="AH23" s="388"/>
      <c r="AI23" s="397"/>
      <c r="AJ23" s="397"/>
      <c r="AK23" s="397"/>
      <c r="AL23" s="397"/>
      <c r="AM23" s="390"/>
      <c r="AN23" s="94"/>
      <c r="AO23" s="352"/>
      <c r="AP23" s="353"/>
      <c r="AQ23" s="353"/>
      <c r="AR23" s="353"/>
      <c r="AS23" s="353"/>
      <c r="AT23" s="35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row>
    <row r="24" spans="1:80" x14ac:dyDescent="0.25">
      <c r="A24" s="94"/>
      <c r="B24" s="329"/>
      <c r="C24" s="329"/>
      <c r="D24" s="330"/>
      <c r="E24" s="370"/>
      <c r="F24" s="371"/>
      <c r="G24" s="371"/>
      <c r="H24" s="371"/>
      <c r="I24" s="372"/>
      <c r="J24" s="398"/>
      <c r="K24" s="399"/>
      <c r="L24" s="399"/>
      <c r="M24" s="399"/>
      <c r="N24" s="399"/>
      <c r="O24" s="402"/>
      <c r="P24" s="398"/>
      <c r="Q24" s="399"/>
      <c r="R24" s="399"/>
      <c r="S24" s="399"/>
      <c r="T24" s="399"/>
      <c r="U24" s="402"/>
      <c r="V24" s="398"/>
      <c r="W24" s="399"/>
      <c r="X24" s="399"/>
      <c r="Y24" s="399"/>
      <c r="Z24" s="399"/>
      <c r="AA24" s="402"/>
      <c r="AB24" s="382"/>
      <c r="AC24" s="387"/>
      <c r="AD24" s="387"/>
      <c r="AE24" s="387"/>
      <c r="AF24" s="387"/>
      <c r="AG24" s="377"/>
      <c r="AH24" s="388"/>
      <c r="AI24" s="397"/>
      <c r="AJ24" s="397"/>
      <c r="AK24" s="397"/>
      <c r="AL24" s="397"/>
      <c r="AM24" s="390"/>
      <c r="AN24" s="94"/>
      <c r="AO24" s="352"/>
      <c r="AP24" s="353"/>
      <c r="AQ24" s="353"/>
      <c r="AR24" s="353"/>
      <c r="AS24" s="353"/>
      <c r="AT24" s="35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row>
    <row r="25" spans="1:80" x14ac:dyDescent="0.25">
      <c r="A25" s="94"/>
      <c r="B25" s="329"/>
      <c r="C25" s="329"/>
      <c r="D25" s="330"/>
      <c r="E25" s="370"/>
      <c r="F25" s="371"/>
      <c r="G25" s="371"/>
      <c r="H25" s="371"/>
      <c r="I25" s="372"/>
      <c r="J25" s="398"/>
      <c r="K25" s="399"/>
      <c r="L25" s="399"/>
      <c r="M25" s="399"/>
      <c r="N25" s="399"/>
      <c r="O25" s="402"/>
      <c r="P25" s="398"/>
      <c r="Q25" s="399"/>
      <c r="R25" s="399"/>
      <c r="S25" s="399"/>
      <c r="T25" s="399"/>
      <c r="U25" s="402"/>
      <c r="V25" s="398"/>
      <c r="W25" s="399"/>
      <c r="X25" s="399"/>
      <c r="Y25" s="399"/>
      <c r="Z25" s="399"/>
      <c r="AA25" s="402"/>
      <c r="AB25" s="382"/>
      <c r="AC25" s="387"/>
      <c r="AD25" s="387"/>
      <c r="AE25" s="387"/>
      <c r="AF25" s="387"/>
      <c r="AG25" s="377"/>
      <c r="AH25" s="388"/>
      <c r="AI25" s="397"/>
      <c r="AJ25" s="397"/>
      <c r="AK25" s="397"/>
      <c r="AL25" s="397"/>
      <c r="AM25" s="390"/>
      <c r="AN25" s="94"/>
      <c r="AO25" s="352"/>
      <c r="AP25" s="353"/>
      <c r="AQ25" s="353"/>
      <c r="AR25" s="353"/>
      <c r="AS25" s="353"/>
      <c r="AT25" s="35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row>
    <row r="26" spans="1:80" ht="15" customHeight="1" x14ac:dyDescent="0.25">
      <c r="A26" s="94"/>
      <c r="B26" s="329"/>
      <c r="C26" s="329"/>
      <c r="D26" s="330"/>
      <c r="E26" s="370"/>
      <c r="F26" s="371"/>
      <c r="G26" s="371"/>
      <c r="H26" s="371"/>
      <c r="I26" s="372"/>
      <c r="J26" s="398"/>
      <c r="K26" s="399"/>
      <c r="L26" s="399"/>
      <c r="M26" s="399"/>
      <c r="N26" s="399"/>
      <c r="O26" s="399"/>
      <c r="P26" s="398"/>
      <c r="Q26" s="399"/>
      <c r="R26" s="399"/>
      <c r="S26" s="399"/>
      <c r="T26" s="399"/>
      <c r="U26" s="399"/>
      <c r="V26" s="398"/>
      <c r="W26" s="399"/>
      <c r="X26" s="399"/>
      <c r="Y26" s="399"/>
      <c r="Z26" s="399"/>
      <c r="AA26" s="399"/>
      <c r="AB26" s="382"/>
      <c r="AC26" s="387"/>
      <c r="AD26" s="387"/>
      <c r="AE26" s="387"/>
      <c r="AF26" s="387"/>
      <c r="AG26" s="387"/>
      <c r="AH26" s="388"/>
      <c r="AI26" s="397"/>
      <c r="AJ26" s="397"/>
      <c r="AK26" s="397"/>
      <c r="AL26" s="397"/>
      <c r="AM26" s="390"/>
      <c r="AN26" s="94"/>
      <c r="AO26" s="352"/>
      <c r="AP26" s="353"/>
      <c r="AQ26" s="353"/>
      <c r="AR26" s="353"/>
      <c r="AS26" s="353"/>
      <c r="AT26" s="35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row>
    <row r="27" spans="1:80" ht="15" customHeight="1" x14ac:dyDescent="0.25">
      <c r="A27" s="94"/>
      <c r="B27" s="329"/>
      <c r="C27" s="329"/>
      <c r="D27" s="330"/>
      <c r="E27" s="370"/>
      <c r="F27" s="371"/>
      <c r="G27" s="371"/>
      <c r="H27" s="371"/>
      <c r="I27" s="372"/>
      <c r="J27" s="398"/>
      <c r="K27" s="399"/>
      <c r="L27" s="399"/>
      <c r="M27" s="399"/>
      <c r="N27" s="399"/>
      <c r="O27" s="399"/>
      <c r="P27" s="398"/>
      <c r="Q27" s="399"/>
      <c r="R27" s="399"/>
      <c r="S27" s="399"/>
      <c r="T27" s="399"/>
      <c r="U27" s="399"/>
      <c r="V27" s="398"/>
      <c r="W27" s="399"/>
      <c r="X27" s="399"/>
      <c r="Y27" s="399"/>
      <c r="Z27" s="399"/>
      <c r="AA27" s="399"/>
      <c r="AB27" s="382"/>
      <c r="AC27" s="387"/>
      <c r="AD27" s="387"/>
      <c r="AE27" s="387"/>
      <c r="AF27" s="387"/>
      <c r="AG27" s="387"/>
      <c r="AH27" s="388"/>
      <c r="AI27" s="397"/>
      <c r="AJ27" s="397"/>
      <c r="AK27" s="397"/>
      <c r="AL27" s="397"/>
      <c r="AM27" s="390"/>
      <c r="AN27" s="94"/>
      <c r="AO27" s="352"/>
      <c r="AP27" s="353"/>
      <c r="AQ27" s="353"/>
      <c r="AR27" s="353"/>
      <c r="AS27" s="353"/>
      <c r="AT27" s="35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row>
    <row r="28" spans="1:80" x14ac:dyDescent="0.25">
      <c r="A28" s="94"/>
      <c r="B28" s="329"/>
      <c r="C28" s="329"/>
      <c r="D28" s="330"/>
      <c r="E28" s="370"/>
      <c r="F28" s="371"/>
      <c r="G28" s="371"/>
      <c r="H28" s="371"/>
      <c r="I28" s="372"/>
      <c r="J28" s="398"/>
      <c r="K28" s="399"/>
      <c r="L28" s="399"/>
      <c r="M28" s="399"/>
      <c r="N28" s="399"/>
      <c r="O28" s="402"/>
      <c r="P28" s="398"/>
      <c r="Q28" s="399"/>
      <c r="R28" s="399"/>
      <c r="S28" s="399"/>
      <c r="T28" s="399"/>
      <c r="U28" s="402"/>
      <c r="V28" s="398"/>
      <c r="W28" s="399"/>
      <c r="X28" s="399"/>
      <c r="Y28" s="399"/>
      <c r="Z28" s="399"/>
      <c r="AA28" s="402"/>
      <c r="AB28" s="382"/>
      <c r="AC28" s="387"/>
      <c r="AD28" s="387"/>
      <c r="AE28" s="387"/>
      <c r="AF28" s="387"/>
      <c r="AG28" s="377"/>
      <c r="AH28" s="388"/>
      <c r="AI28" s="397"/>
      <c r="AJ28" s="397"/>
      <c r="AK28" s="397"/>
      <c r="AL28" s="397"/>
      <c r="AM28" s="390"/>
      <c r="AN28" s="94"/>
      <c r="AO28" s="352"/>
      <c r="AP28" s="353"/>
      <c r="AQ28" s="353"/>
      <c r="AR28" s="353"/>
      <c r="AS28" s="353"/>
      <c r="AT28" s="35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row>
    <row r="29" spans="1:80" ht="15.75" thickBot="1" x14ac:dyDescent="0.3">
      <c r="A29" s="94"/>
      <c r="B29" s="329"/>
      <c r="C29" s="329"/>
      <c r="D29" s="330"/>
      <c r="E29" s="373"/>
      <c r="F29" s="374"/>
      <c r="G29" s="374"/>
      <c r="H29" s="374"/>
      <c r="I29" s="375"/>
      <c r="J29" s="398"/>
      <c r="K29" s="399"/>
      <c r="L29" s="399"/>
      <c r="M29" s="399"/>
      <c r="N29" s="399"/>
      <c r="O29" s="402"/>
      <c r="P29" s="400"/>
      <c r="Q29" s="401"/>
      <c r="R29" s="401"/>
      <c r="S29" s="401"/>
      <c r="T29" s="401"/>
      <c r="U29" s="403"/>
      <c r="V29" s="400"/>
      <c r="W29" s="401"/>
      <c r="X29" s="401"/>
      <c r="Y29" s="401"/>
      <c r="Z29" s="401"/>
      <c r="AA29" s="403"/>
      <c r="AB29" s="386"/>
      <c r="AC29" s="378"/>
      <c r="AD29" s="378"/>
      <c r="AE29" s="378"/>
      <c r="AF29" s="378"/>
      <c r="AG29" s="379"/>
      <c r="AH29" s="391"/>
      <c r="AI29" s="392"/>
      <c r="AJ29" s="392"/>
      <c r="AK29" s="392"/>
      <c r="AL29" s="392"/>
      <c r="AM29" s="393"/>
      <c r="AN29" s="94"/>
      <c r="AO29" s="355"/>
      <c r="AP29" s="356"/>
      <c r="AQ29" s="356"/>
      <c r="AR29" s="356"/>
      <c r="AS29" s="356"/>
      <c r="AT29" s="357"/>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row>
    <row r="30" spans="1:80" x14ac:dyDescent="0.25">
      <c r="A30" s="94"/>
      <c r="B30" s="329"/>
      <c r="C30" s="329"/>
      <c r="D30" s="330"/>
      <c r="E30" s="367" t="s">
        <v>114</v>
      </c>
      <c r="F30" s="368"/>
      <c r="G30" s="368"/>
      <c r="H30" s="368"/>
      <c r="I30" s="368"/>
      <c r="J30" s="413"/>
      <c r="K30" s="414"/>
      <c r="L30" s="414"/>
      <c r="M30" s="414"/>
      <c r="N30" s="414"/>
      <c r="O30" s="415"/>
      <c r="P30" s="405"/>
      <c r="Q30" s="405"/>
      <c r="R30" s="405"/>
      <c r="S30" s="405"/>
      <c r="T30" s="405"/>
      <c r="U30" s="406"/>
      <c r="V30" s="404"/>
      <c r="W30" s="405"/>
      <c r="X30" s="405"/>
      <c r="Y30" s="405"/>
      <c r="Z30" s="405"/>
      <c r="AA30" s="406"/>
      <c r="AB30" s="380" t="s">
        <v>258</v>
      </c>
      <c r="AC30" s="381"/>
      <c r="AD30" s="381"/>
      <c r="AE30" s="381"/>
      <c r="AF30" s="381"/>
      <c r="AG30" s="383"/>
      <c r="AH30" s="394"/>
      <c r="AI30" s="395"/>
      <c r="AJ30" s="395"/>
      <c r="AK30" s="395"/>
      <c r="AL30" s="395"/>
      <c r="AM30" s="396"/>
      <c r="AN30" s="94"/>
      <c r="AO30" s="358" t="s">
        <v>82</v>
      </c>
      <c r="AP30" s="359"/>
      <c r="AQ30" s="359"/>
      <c r="AR30" s="359"/>
      <c r="AS30" s="359"/>
      <c r="AT30" s="360"/>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row>
    <row r="31" spans="1:80" x14ac:dyDescent="0.25">
      <c r="A31" s="94"/>
      <c r="B31" s="329"/>
      <c r="C31" s="329"/>
      <c r="D31" s="330"/>
      <c r="E31" s="370"/>
      <c r="F31" s="371"/>
      <c r="G31" s="371"/>
      <c r="H31" s="371"/>
      <c r="I31" s="371"/>
      <c r="J31" s="409"/>
      <c r="K31" s="407"/>
      <c r="L31" s="407"/>
      <c r="M31" s="407"/>
      <c r="N31" s="407"/>
      <c r="O31" s="408"/>
      <c r="P31" s="399"/>
      <c r="Q31" s="399"/>
      <c r="R31" s="399"/>
      <c r="S31" s="399"/>
      <c r="T31" s="399"/>
      <c r="U31" s="402"/>
      <c r="V31" s="398"/>
      <c r="W31" s="399"/>
      <c r="X31" s="399"/>
      <c r="Y31" s="399"/>
      <c r="Z31" s="399"/>
      <c r="AA31" s="402"/>
      <c r="AB31" s="382"/>
      <c r="AC31" s="387"/>
      <c r="AD31" s="387"/>
      <c r="AE31" s="387"/>
      <c r="AF31" s="387"/>
      <c r="AG31" s="377"/>
      <c r="AH31" s="388"/>
      <c r="AI31" s="397"/>
      <c r="AJ31" s="397"/>
      <c r="AK31" s="397"/>
      <c r="AL31" s="397"/>
      <c r="AM31" s="390"/>
      <c r="AN31" s="94"/>
      <c r="AO31" s="361"/>
      <c r="AP31" s="362"/>
      <c r="AQ31" s="362"/>
      <c r="AR31" s="362"/>
      <c r="AS31" s="362"/>
      <c r="AT31" s="363"/>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row>
    <row r="32" spans="1:80" x14ac:dyDescent="0.25">
      <c r="A32" s="94"/>
      <c r="B32" s="329"/>
      <c r="C32" s="329"/>
      <c r="D32" s="330"/>
      <c r="E32" s="370"/>
      <c r="F32" s="371"/>
      <c r="G32" s="371"/>
      <c r="H32" s="371"/>
      <c r="I32" s="371"/>
      <c r="J32" s="409"/>
      <c r="K32" s="407"/>
      <c r="L32" s="407"/>
      <c r="M32" s="407"/>
      <c r="N32" s="407"/>
      <c r="O32" s="408"/>
      <c r="P32" s="399"/>
      <c r="Q32" s="399"/>
      <c r="R32" s="399"/>
      <c r="S32" s="399"/>
      <c r="T32" s="399"/>
      <c r="U32" s="402"/>
      <c r="V32" s="398"/>
      <c r="W32" s="399"/>
      <c r="X32" s="399"/>
      <c r="Y32" s="399"/>
      <c r="Z32" s="399"/>
      <c r="AA32" s="402"/>
      <c r="AB32" s="382"/>
      <c r="AC32" s="387"/>
      <c r="AD32" s="387"/>
      <c r="AE32" s="387"/>
      <c r="AF32" s="387"/>
      <c r="AG32" s="377"/>
      <c r="AH32" s="388"/>
      <c r="AI32" s="397"/>
      <c r="AJ32" s="397"/>
      <c r="AK32" s="397"/>
      <c r="AL32" s="397"/>
      <c r="AM32" s="390"/>
      <c r="AN32" s="94"/>
      <c r="AO32" s="361"/>
      <c r="AP32" s="362"/>
      <c r="AQ32" s="362"/>
      <c r="AR32" s="362"/>
      <c r="AS32" s="362"/>
      <c r="AT32" s="363"/>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row>
    <row r="33" spans="1:80" x14ac:dyDescent="0.25">
      <c r="A33" s="94"/>
      <c r="B33" s="329"/>
      <c r="C33" s="329"/>
      <c r="D33" s="330"/>
      <c r="E33" s="370"/>
      <c r="F33" s="371"/>
      <c r="G33" s="371"/>
      <c r="H33" s="371"/>
      <c r="I33" s="371"/>
      <c r="J33" s="409"/>
      <c r="K33" s="407"/>
      <c r="L33" s="407"/>
      <c r="M33" s="407"/>
      <c r="N33" s="407"/>
      <c r="O33" s="408"/>
      <c r="P33" s="399"/>
      <c r="Q33" s="399"/>
      <c r="R33" s="399"/>
      <c r="S33" s="399"/>
      <c r="T33" s="399"/>
      <c r="U33" s="402"/>
      <c r="V33" s="398"/>
      <c r="W33" s="399"/>
      <c r="X33" s="399"/>
      <c r="Y33" s="399"/>
      <c r="Z33" s="399"/>
      <c r="AA33" s="402"/>
      <c r="AB33" s="382"/>
      <c r="AC33" s="387"/>
      <c r="AD33" s="387"/>
      <c r="AE33" s="387"/>
      <c r="AF33" s="387"/>
      <c r="AG33" s="377"/>
      <c r="AH33" s="388"/>
      <c r="AI33" s="397"/>
      <c r="AJ33" s="397"/>
      <c r="AK33" s="397"/>
      <c r="AL33" s="397"/>
      <c r="AM33" s="390"/>
      <c r="AN33" s="94"/>
      <c r="AO33" s="361"/>
      <c r="AP33" s="362"/>
      <c r="AQ33" s="362"/>
      <c r="AR33" s="362"/>
      <c r="AS33" s="362"/>
      <c r="AT33" s="363"/>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row>
    <row r="34" spans="1:80" ht="15" customHeight="1" x14ac:dyDescent="0.25">
      <c r="A34" s="94"/>
      <c r="B34" s="329"/>
      <c r="C34" s="329"/>
      <c r="D34" s="330"/>
      <c r="E34" s="370"/>
      <c r="F34" s="371"/>
      <c r="G34" s="371"/>
      <c r="H34" s="371"/>
      <c r="I34" s="371"/>
      <c r="J34" s="409"/>
      <c r="K34" s="407"/>
      <c r="L34" s="407"/>
      <c r="M34" s="407"/>
      <c r="N34" s="407"/>
      <c r="O34" s="408"/>
      <c r="P34" s="399"/>
      <c r="Q34" s="399"/>
      <c r="R34" s="399"/>
      <c r="S34" s="399"/>
      <c r="T34" s="399"/>
      <c r="U34" s="399"/>
      <c r="V34" s="398"/>
      <c r="W34" s="399"/>
      <c r="X34" s="399"/>
      <c r="Y34" s="399"/>
      <c r="Z34" s="399"/>
      <c r="AA34" s="399"/>
      <c r="AB34" s="382"/>
      <c r="AC34" s="387"/>
      <c r="AD34" s="387"/>
      <c r="AE34" s="387"/>
      <c r="AF34" s="387"/>
      <c r="AG34" s="387"/>
      <c r="AH34" s="388"/>
      <c r="AI34" s="397"/>
      <c r="AJ34" s="397"/>
      <c r="AK34" s="397"/>
      <c r="AL34" s="397"/>
      <c r="AM34" s="390"/>
      <c r="AN34" s="94"/>
      <c r="AO34" s="361"/>
      <c r="AP34" s="362"/>
      <c r="AQ34" s="362"/>
      <c r="AR34" s="362"/>
      <c r="AS34" s="362"/>
      <c r="AT34" s="363"/>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row>
    <row r="35" spans="1:80" ht="15" customHeight="1" x14ac:dyDescent="0.25">
      <c r="A35" s="94"/>
      <c r="B35" s="329"/>
      <c r="C35" s="329"/>
      <c r="D35" s="330"/>
      <c r="E35" s="370"/>
      <c r="F35" s="371"/>
      <c r="G35" s="371"/>
      <c r="H35" s="371"/>
      <c r="I35" s="371"/>
      <c r="J35" s="409"/>
      <c r="K35" s="407"/>
      <c r="L35" s="407"/>
      <c r="M35" s="407"/>
      <c r="N35" s="407"/>
      <c r="O35" s="408"/>
      <c r="P35" s="399"/>
      <c r="Q35" s="399"/>
      <c r="R35" s="399"/>
      <c r="S35" s="399"/>
      <c r="T35" s="399"/>
      <c r="U35" s="399"/>
      <c r="V35" s="398"/>
      <c r="W35" s="399"/>
      <c r="X35" s="399"/>
      <c r="Y35" s="399"/>
      <c r="Z35" s="399"/>
      <c r="AA35" s="399"/>
      <c r="AB35" s="382"/>
      <c r="AC35" s="387"/>
      <c r="AD35" s="387"/>
      <c r="AE35" s="387"/>
      <c r="AF35" s="387"/>
      <c r="AG35" s="387"/>
      <c r="AH35" s="388"/>
      <c r="AI35" s="397"/>
      <c r="AJ35" s="397"/>
      <c r="AK35" s="397"/>
      <c r="AL35" s="397"/>
      <c r="AM35" s="390"/>
      <c r="AN35" s="94"/>
      <c r="AO35" s="361"/>
      <c r="AP35" s="362"/>
      <c r="AQ35" s="362"/>
      <c r="AR35" s="362"/>
      <c r="AS35" s="362"/>
      <c r="AT35" s="363"/>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row>
    <row r="36" spans="1:80" x14ac:dyDescent="0.25">
      <c r="A36" s="94"/>
      <c r="B36" s="329"/>
      <c r="C36" s="329"/>
      <c r="D36" s="330"/>
      <c r="E36" s="370"/>
      <c r="F36" s="371"/>
      <c r="G36" s="371"/>
      <c r="H36" s="371"/>
      <c r="I36" s="371"/>
      <c r="J36" s="409"/>
      <c r="K36" s="407"/>
      <c r="L36" s="407"/>
      <c r="M36" s="407"/>
      <c r="N36" s="407"/>
      <c r="O36" s="408"/>
      <c r="P36" s="399"/>
      <c r="Q36" s="399"/>
      <c r="R36" s="399"/>
      <c r="S36" s="399"/>
      <c r="T36" s="399"/>
      <c r="U36" s="402"/>
      <c r="V36" s="398"/>
      <c r="W36" s="399"/>
      <c r="X36" s="399"/>
      <c r="Y36" s="399"/>
      <c r="Z36" s="399"/>
      <c r="AA36" s="402"/>
      <c r="AB36" s="382"/>
      <c r="AC36" s="387"/>
      <c r="AD36" s="387"/>
      <c r="AE36" s="387"/>
      <c r="AF36" s="387"/>
      <c r="AG36" s="377"/>
      <c r="AH36" s="388"/>
      <c r="AI36" s="397"/>
      <c r="AJ36" s="397"/>
      <c r="AK36" s="397"/>
      <c r="AL36" s="397"/>
      <c r="AM36" s="390"/>
      <c r="AN36" s="94"/>
      <c r="AO36" s="361"/>
      <c r="AP36" s="362"/>
      <c r="AQ36" s="362"/>
      <c r="AR36" s="362"/>
      <c r="AS36" s="362"/>
      <c r="AT36" s="363"/>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row>
    <row r="37" spans="1:80" ht="15.75" thickBot="1" x14ac:dyDescent="0.3">
      <c r="A37" s="94"/>
      <c r="B37" s="329"/>
      <c r="C37" s="329"/>
      <c r="D37" s="330"/>
      <c r="E37" s="373"/>
      <c r="F37" s="374"/>
      <c r="G37" s="374"/>
      <c r="H37" s="374"/>
      <c r="I37" s="374"/>
      <c r="J37" s="410"/>
      <c r="K37" s="411"/>
      <c r="L37" s="411"/>
      <c r="M37" s="411"/>
      <c r="N37" s="411"/>
      <c r="O37" s="412"/>
      <c r="P37" s="401"/>
      <c r="Q37" s="401"/>
      <c r="R37" s="401"/>
      <c r="S37" s="401"/>
      <c r="T37" s="401"/>
      <c r="U37" s="403"/>
      <c r="V37" s="400"/>
      <c r="W37" s="401"/>
      <c r="X37" s="401"/>
      <c r="Y37" s="401"/>
      <c r="Z37" s="401"/>
      <c r="AA37" s="403"/>
      <c r="AB37" s="386"/>
      <c r="AC37" s="378"/>
      <c r="AD37" s="378"/>
      <c r="AE37" s="378"/>
      <c r="AF37" s="378"/>
      <c r="AG37" s="379"/>
      <c r="AH37" s="391"/>
      <c r="AI37" s="392"/>
      <c r="AJ37" s="392"/>
      <c r="AK37" s="392"/>
      <c r="AL37" s="392"/>
      <c r="AM37" s="393"/>
      <c r="AN37" s="94"/>
      <c r="AO37" s="364"/>
      <c r="AP37" s="365"/>
      <c r="AQ37" s="365"/>
      <c r="AR37" s="365"/>
      <c r="AS37" s="365"/>
      <c r="AT37" s="366"/>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row>
    <row r="38" spans="1:80" x14ac:dyDescent="0.25">
      <c r="A38" s="94"/>
      <c r="B38" s="329"/>
      <c r="C38" s="329"/>
      <c r="D38" s="330"/>
      <c r="E38" s="367" t="s">
        <v>113</v>
      </c>
      <c r="F38" s="368"/>
      <c r="G38" s="368"/>
      <c r="H38" s="368"/>
      <c r="I38" s="369"/>
      <c r="J38" s="413"/>
      <c r="K38" s="414"/>
      <c r="L38" s="414"/>
      <c r="M38" s="414"/>
      <c r="N38" s="414"/>
      <c r="O38" s="415"/>
      <c r="P38" s="413"/>
      <c r="Q38" s="414"/>
      <c r="R38" s="414"/>
      <c r="S38" s="414"/>
      <c r="T38" s="414"/>
      <c r="U38" s="415"/>
      <c r="V38" s="404"/>
      <c r="W38" s="405"/>
      <c r="X38" s="405"/>
      <c r="Y38" s="405"/>
      <c r="Z38" s="405"/>
      <c r="AA38" s="406"/>
      <c r="AB38" s="380"/>
      <c r="AC38" s="381"/>
      <c r="AD38" s="381"/>
      <c r="AE38" s="381"/>
      <c r="AF38" s="381"/>
      <c r="AG38" s="383"/>
      <c r="AH38" s="394"/>
      <c r="AI38" s="395"/>
      <c r="AJ38" s="395"/>
      <c r="AK38" s="395"/>
      <c r="AL38" s="395"/>
      <c r="AM38" s="396"/>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row>
    <row r="39" spans="1:80" x14ac:dyDescent="0.25">
      <c r="A39" s="94"/>
      <c r="B39" s="329"/>
      <c r="C39" s="329"/>
      <c r="D39" s="330"/>
      <c r="E39" s="370"/>
      <c r="F39" s="371"/>
      <c r="G39" s="371"/>
      <c r="H39" s="371"/>
      <c r="I39" s="372"/>
      <c r="J39" s="409"/>
      <c r="K39" s="407"/>
      <c r="L39" s="407"/>
      <c r="M39" s="407"/>
      <c r="N39" s="407"/>
      <c r="O39" s="408"/>
      <c r="P39" s="409"/>
      <c r="Q39" s="407"/>
      <c r="R39" s="407"/>
      <c r="S39" s="407"/>
      <c r="T39" s="407"/>
      <c r="U39" s="408"/>
      <c r="V39" s="398"/>
      <c r="W39" s="399"/>
      <c r="X39" s="399"/>
      <c r="Y39" s="399"/>
      <c r="Z39" s="399"/>
      <c r="AA39" s="402"/>
      <c r="AB39" s="382"/>
      <c r="AC39" s="387"/>
      <c r="AD39" s="387"/>
      <c r="AE39" s="387"/>
      <c r="AF39" s="387"/>
      <c r="AG39" s="377"/>
      <c r="AH39" s="388"/>
      <c r="AI39" s="397"/>
      <c r="AJ39" s="397"/>
      <c r="AK39" s="397"/>
      <c r="AL39" s="397"/>
      <c r="AM39" s="390"/>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row>
    <row r="40" spans="1:80" x14ac:dyDescent="0.25">
      <c r="A40" s="94"/>
      <c r="B40" s="329"/>
      <c r="C40" s="329"/>
      <c r="D40" s="330"/>
      <c r="E40" s="370"/>
      <c r="F40" s="371"/>
      <c r="G40" s="371"/>
      <c r="H40" s="371"/>
      <c r="I40" s="372"/>
      <c r="J40" s="409"/>
      <c r="K40" s="407"/>
      <c r="L40" s="407"/>
      <c r="M40" s="407"/>
      <c r="N40" s="407"/>
      <c r="O40" s="408"/>
      <c r="P40" s="409"/>
      <c r="Q40" s="407"/>
      <c r="R40" s="407"/>
      <c r="S40" s="407"/>
      <c r="T40" s="407"/>
      <c r="U40" s="408"/>
      <c r="V40" s="398"/>
      <c r="W40" s="399"/>
      <c r="X40" s="399"/>
      <c r="Y40" s="399"/>
      <c r="Z40" s="399"/>
      <c r="AA40" s="402"/>
      <c r="AB40" s="382"/>
      <c r="AC40" s="387"/>
      <c r="AD40" s="387"/>
      <c r="AE40" s="387"/>
      <c r="AF40" s="387"/>
      <c r="AG40" s="377"/>
      <c r="AH40" s="388"/>
      <c r="AI40" s="397"/>
      <c r="AJ40" s="397"/>
      <c r="AK40" s="397"/>
      <c r="AL40" s="397"/>
      <c r="AM40" s="390"/>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row>
    <row r="41" spans="1:80" x14ac:dyDescent="0.25">
      <c r="A41" s="94"/>
      <c r="B41" s="329"/>
      <c r="C41" s="329"/>
      <c r="D41" s="330"/>
      <c r="E41" s="370"/>
      <c r="F41" s="371"/>
      <c r="G41" s="371"/>
      <c r="H41" s="371"/>
      <c r="I41" s="372"/>
      <c r="J41" s="409"/>
      <c r="K41" s="407"/>
      <c r="L41" s="407"/>
      <c r="M41" s="407"/>
      <c r="N41" s="407"/>
      <c r="O41" s="408"/>
      <c r="P41" s="409"/>
      <c r="Q41" s="407"/>
      <c r="R41" s="407"/>
      <c r="S41" s="407"/>
      <c r="T41" s="407"/>
      <c r="U41" s="408"/>
      <c r="V41" s="398"/>
      <c r="W41" s="399"/>
      <c r="X41" s="399"/>
      <c r="Y41" s="399"/>
      <c r="Z41" s="399"/>
      <c r="AA41" s="402"/>
      <c r="AB41" s="382"/>
      <c r="AC41" s="387"/>
      <c r="AD41" s="387"/>
      <c r="AE41" s="387"/>
      <c r="AF41" s="387"/>
      <c r="AG41" s="377"/>
      <c r="AH41" s="388"/>
      <c r="AI41" s="397"/>
      <c r="AJ41" s="397"/>
      <c r="AK41" s="397"/>
      <c r="AL41" s="397"/>
      <c r="AM41" s="390"/>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row>
    <row r="42" spans="1:80" ht="15" customHeight="1" x14ac:dyDescent="0.25">
      <c r="A42" s="94"/>
      <c r="B42" s="329"/>
      <c r="C42" s="329"/>
      <c r="D42" s="330"/>
      <c r="E42" s="370"/>
      <c r="F42" s="371"/>
      <c r="G42" s="371"/>
      <c r="H42" s="371"/>
      <c r="I42" s="372"/>
      <c r="J42" s="409"/>
      <c r="K42" s="407"/>
      <c r="L42" s="407"/>
      <c r="M42" s="407"/>
      <c r="N42" s="407"/>
      <c r="O42" s="407"/>
      <c r="P42" s="409"/>
      <c r="Q42" s="407"/>
      <c r="R42" s="407"/>
      <c r="S42" s="407"/>
      <c r="T42" s="407"/>
      <c r="U42" s="407"/>
      <c r="V42" s="398"/>
      <c r="W42" s="399"/>
      <c r="X42" s="399"/>
      <c r="Y42" s="399"/>
      <c r="Z42" s="399"/>
      <c r="AA42" s="399"/>
      <c r="AB42" s="382"/>
      <c r="AC42" s="387"/>
      <c r="AD42" s="387"/>
      <c r="AE42" s="387"/>
      <c r="AF42" s="387"/>
      <c r="AG42" s="387"/>
      <c r="AH42" s="388"/>
      <c r="AI42" s="397"/>
      <c r="AJ42" s="397"/>
      <c r="AK42" s="397"/>
      <c r="AL42" s="397"/>
      <c r="AM42" s="390"/>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row>
    <row r="43" spans="1:80" ht="15" customHeight="1" x14ac:dyDescent="0.25">
      <c r="A43" s="94"/>
      <c r="B43" s="329"/>
      <c r="C43" s="329"/>
      <c r="D43" s="330"/>
      <c r="E43" s="370"/>
      <c r="F43" s="371"/>
      <c r="G43" s="371"/>
      <c r="H43" s="371"/>
      <c r="I43" s="372"/>
      <c r="J43" s="409"/>
      <c r="K43" s="407"/>
      <c r="L43" s="407"/>
      <c r="M43" s="407"/>
      <c r="N43" s="407"/>
      <c r="O43" s="407"/>
      <c r="P43" s="409"/>
      <c r="Q43" s="407"/>
      <c r="R43" s="407"/>
      <c r="S43" s="407"/>
      <c r="T43" s="407"/>
      <c r="U43" s="407"/>
      <c r="V43" s="398"/>
      <c r="W43" s="399"/>
      <c r="X43" s="399"/>
      <c r="Y43" s="399"/>
      <c r="Z43" s="399"/>
      <c r="AA43" s="399"/>
      <c r="AB43" s="382"/>
      <c r="AC43" s="387"/>
      <c r="AD43" s="387"/>
      <c r="AE43" s="387"/>
      <c r="AF43" s="387"/>
      <c r="AG43" s="387"/>
      <c r="AH43" s="388"/>
      <c r="AI43" s="397"/>
      <c r="AJ43" s="397"/>
      <c r="AK43" s="397"/>
      <c r="AL43" s="397"/>
      <c r="AM43" s="390"/>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row>
    <row r="44" spans="1:80" x14ac:dyDescent="0.25">
      <c r="A44" s="94"/>
      <c r="B44" s="329"/>
      <c r="C44" s="329"/>
      <c r="D44" s="330"/>
      <c r="E44" s="370"/>
      <c r="F44" s="371"/>
      <c r="G44" s="371"/>
      <c r="H44" s="371"/>
      <c r="I44" s="372"/>
      <c r="J44" s="409"/>
      <c r="K44" s="407"/>
      <c r="L44" s="407"/>
      <c r="M44" s="407"/>
      <c r="N44" s="407"/>
      <c r="O44" s="408"/>
      <c r="P44" s="409"/>
      <c r="Q44" s="407"/>
      <c r="R44" s="407"/>
      <c r="S44" s="407"/>
      <c r="T44" s="407"/>
      <c r="U44" s="408"/>
      <c r="V44" s="398"/>
      <c r="W44" s="399"/>
      <c r="X44" s="399"/>
      <c r="Y44" s="399"/>
      <c r="Z44" s="399"/>
      <c r="AA44" s="402"/>
      <c r="AB44" s="382"/>
      <c r="AC44" s="387"/>
      <c r="AD44" s="387"/>
      <c r="AE44" s="387"/>
      <c r="AF44" s="387"/>
      <c r="AG44" s="377"/>
      <c r="AH44" s="388"/>
      <c r="AI44" s="397"/>
      <c r="AJ44" s="397"/>
      <c r="AK44" s="397"/>
      <c r="AL44" s="397"/>
      <c r="AM44" s="390"/>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row>
    <row r="45" spans="1:80" ht="15.75" thickBot="1" x14ac:dyDescent="0.3">
      <c r="A45" s="94"/>
      <c r="B45" s="329"/>
      <c r="C45" s="329"/>
      <c r="D45" s="330"/>
      <c r="E45" s="373"/>
      <c r="F45" s="374"/>
      <c r="G45" s="374"/>
      <c r="H45" s="374"/>
      <c r="I45" s="375"/>
      <c r="J45" s="410"/>
      <c r="K45" s="411"/>
      <c r="L45" s="411"/>
      <c r="M45" s="411"/>
      <c r="N45" s="411"/>
      <c r="O45" s="412"/>
      <c r="P45" s="410"/>
      <c r="Q45" s="411"/>
      <c r="R45" s="411"/>
      <c r="S45" s="411"/>
      <c r="T45" s="411"/>
      <c r="U45" s="412"/>
      <c r="V45" s="400"/>
      <c r="W45" s="401"/>
      <c r="X45" s="401"/>
      <c r="Y45" s="401"/>
      <c r="Z45" s="401"/>
      <c r="AA45" s="403"/>
      <c r="AB45" s="386"/>
      <c r="AC45" s="378"/>
      <c r="AD45" s="378"/>
      <c r="AE45" s="378"/>
      <c r="AF45" s="378"/>
      <c r="AG45" s="379"/>
      <c r="AH45" s="391"/>
      <c r="AI45" s="392"/>
      <c r="AJ45" s="392"/>
      <c r="AK45" s="392"/>
      <c r="AL45" s="392"/>
      <c r="AM45" s="393"/>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row>
    <row r="46" spans="1:80" x14ac:dyDescent="0.25">
      <c r="A46" s="94"/>
      <c r="B46" s="94"/>
      <c r="C46" s="94"/>
      <c r="D46" s="94"/>
      <c r="E46" s="94"/>
      <c r="F46" s="94"/>
      <c r="G46" s="94"/>
      <c r="H46" s="94"/>
      <c r="I46" s="94"/>
      <c r="J46" s="367" t="s">
        <v>112</v>
      </c>
      <c r="K46" s="368"/>
      <c r="L46" s="368"/>
      <c r="M46" s="368"/>
      <c r="N46" s="368"/>
      <c r="O46" s="369"/>
      <c r="P46" s="367" t="s">
        <v>111</v>
      </c>
      <c r="Q46" s="368"/>
      <c r="R46" s="368"/>
      <c r="S46" s="368"/>
      <c r="T46" s="368"/>
      <c r="U46" s="369"/>
      <c r="V46" s="367" t="s">
        <v>110</v>
      </c>
      <c r="W46" s="368"/>
      <c r="X46" s="368"/>
      <c r="Y46" s="368"/>
      <c r="Z46" s="368"/>
      <c r="AA46" s="369"/>
      <c r="AB46" s="367" t="s">
        <v>109</v>
      </c>
      <c r="AC46" s="385"/>
      <c r="AD46" s="368"/>
      <c r="AE46" s="368"/>
      <c r="AF46" s="368"/>
      <c r="AG46" s="369"/>
      <c r="AH46" s="367" t="s">
        <v>108</v>
      </c>
      <c r="AI46" s="368"/>
      <c r="AJ46" s="368"/>
      <c r="AK46" s="368"/>
      <c r="AL46" s="368"/>
      <c r="AM46" s="369"/>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row>
    <row r="47" spans="1:80" x14ac:dyDescent="0.25">
      <c r="A47" s="94"/>
      <c r="B47" s="94"/>
      <c r="C47" s="94"/>
      <c r="D47" s="94"/>
      <c r="E47" s="94"/>
      <c r="F47" s="94"/>
      <c r="G47" s="94"/>
      <c r="H47" s="94"/>
      <c r="I47" s="94"/>
      <c r="J47" s="370"/>
      <c r="K47" s="371"/>
      <c r="L47" s="371"/>
      <c r="M47" s="371"/>
      <c r="N47" s="371"/>
      <c r="O47" s="372"/>
      <c r="P47" s="370"/>
      <c r="Q47" s="371"/>
      <c r="R47" s="371"/>
      <c r="S47" s="371"/>
      <c r="T47" s="371"/>
      <c r="U47" s="372"/>
      <c r="V47" s="370"/>
      <c r="W47" s="371"/>
      <c r="X47" s="371"/>
      <c r="Y47" s="371"/>
      <c r="Z47" s="371"/>
      <c r="AA47" s="372"/>
      <c r="AB47" s="370"/>
      <c r="AC47" s="371"/>
      <c r="AD47" s="371"/>
      <c r="AE47" s="371"/>
      <c r="AF47" s="371"/>
      <c r="AG47" s="372"/>
      <c r="AH47" s="370"/>
      <c r="AI47" s="371"/>
      <c r="AJ47" s="371"/>
      <c r="AK47" s="371"/>
      <c r="AL47" s="371"/>
      <c r="AM47" s="372"/>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row>
    <row r="48" spans="1:80" x14ac:dyDescent="0.25">
      <c r="A48" s="94"/>
      <c r="B48" s="94"/>
      <c r="C48" s="94"/>
      <c r="D48" s="94"/>
      <c r="E48" s="94"/>
      <c r="F48" s="94"/>
      <c r="G48" s="94"/>
      <c r="H48" s="94"/>
      <c r="I48" s="94"/>
      <c r="J48" s="370"/>
      <c r="K48" s="371"/>
      <c r="L48" s="371"/>
      <c r="M48" s="371"/>
      <c r="N48" s="371"/>
      <c r="O48" s="372"/>
      <c r="P48" s="370"/>
      <c r="Q48" s="371"/>
      <c r="R48" s="371"/>
      <c r="S48" s="371"/>
      <c r="T48" s="371"/>
      <c r="U48" s="372"/>
      <c r="V48" s="370"/>
      <c r="W48" s="371"/>
      <c r="X48" s="371"/>
      <c r="Y48" s="371"/>
      <c r="Z48" s="371"/>
      <c r="AA48" s="372"/>
      <c r="AB48" s="370"/>
      <c r="AC48" s="371"/>
      <c r="AD48" s="371"/>
      <c r="AE48" s="371"/>
      <c r="AF48" s="371"/>
      <c r="AG48" s="372"/>
      <c r="AH48" s="370"/>
      <c r="AI48" s="371"/>
      <c r="AJ48" s="371"/>
      <c r="AK48" s="371"/>
      <c r="AL48" s="371"/>
      <c r="AM48" s="372"/>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row>
    <row r="49" spans="1:80" x14ac:dyDescent="0.25">
      <c r="A49" s="94"/>
      <c r="B49" s="94"/>
      <c r="C49" s="94"/>
      <c r="D49" s="94"/>
      <c r="E49" s="94"/>
      <c r="F49" s="94"/>
      <c r="G49" s="94"/>
      <c r="H49" s="94"/>
      <c r="I49" s="94"/>
      <c r="J49" s="370"/>
      <c r="K49" s="371"/>
      <c r="L49" s="371"/>
      <c r="M49" s="371"/>
      <c r="N49" s="371"/>
      <c r="O49" s="372"/>
      <c r="P49" s="370"/>
      <c r="Q49" s="371"/>
      <c r="R49" s="371"/>
      <c r="S49" s="371"/>
      <c r="T49" s="371"/>
      <c r="U49" s="372"/>
      <c r="V49" s="370"/>
      <c r="W49" s="371"/>
      <c r="X49" s="371"/>
      <c r="Y49" s="371"/>
      <c r="Z49" s="371"/>
      <c r="AA49" s="372"/>
      <c r="AB49" s="370"/>
      <c r="AC49" s="371"/>
      <c r="AD49" s="371"/>
      <c r="AE49" s="371"/>
      <c r="AF49" s="371"/>
      <c r="AG49" s="372"/>
      <c r="AH49" s="370"/>
      <c r="AI49" s="371"/>
      <c r="AJ49" s="371"/>
      <c r="AK49" s="371"/>
      <c r="AL49" s="371"/>
      <c r="AM49" s="372"/>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row>
    <row r="50" spans="1:80" x14ac:dyDescent="0.25">
      <c r="A50" s="94"/>
      <c r="B50" s="94"/>
      <c r="C50" s="94"/>
      <c r="D50" s="94"/>
      <c r="E50" s="94"/>
      <c r="F50" s="94"/>
      <c r="G50" s="94"/>
      <c r="H50" s="94"/>
      <c r="I50" s="94"/>
      <c r="J50" s="370"/>
      <c r="K50" s="371"/>
      <c r="L50" s="371"/>
      <c r="M50" s="371"/>
      <c r="N50" s="371"/>
      <c r="O50" s="372"/>
      <c r="P50" s="370"/>
      <c r="Q50" s="371"/>
      <c r="R50" s="371"/>
      <c r="S50" s="371"/>
      <c r="T50" s="371"/>
      <c r="U50" s="372"/>
      <c r="V50" s="370"/>
      <c r="W50" s="371"/>
      <c r="X50" s="371"/>
      <c r="Y50" s="371"/>
      <c r="Z50" s="371"/>
      <c r="AA50" s="372"/>
      <c r="AB50" s="370"/>
      <c r="AC50" s="371"/>
      <c r="AD50" s="371"/>
      <c r="AE50" s="371"/>
      <c r="AF50" s="371"/>
      <c r="AG50" s="372"/>
      <c r="AH50" s="370"/>
      <c r="AI50" s="371"/>
      <c r="AJ50" s="371"/>
      <c r="AK50" s="371"/>
      <c r="AL50" s="371"/>
      <c r="AM50" s="372"/>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row>
    <row r="51" spans="1:80" ht="15.75" thickBot="1" x14ac:dyDescent="0.3">
      <c r="A51" s="94"/>
      <c r="B51" s="94"/>
      <c r="C51" s="94"/>
      <c r="D51" s="94"/>
      <c r="E51" s="94"/>
      <c r="F51" s="94"/>
      <c r="G51" s="94"/>
      <c r="H51" s="94"/>
      <c r="I51" s="94"/>
      <c r="J51" s="373"/>
      <c r="K51" s="374"/>
      <c r="L51" s="374"/>
      <c r="M51" s="374"/>
      <c r="N51" s="374"/>
      <c r="O51" s="375"/>
      <c r="P51" s="373"/>
      <c r="Q51" s="374"/>
      <c r="R51" s="374"/>
      <c r="S51" s="374"/>
      <c r="T51" s="374"/>
      <c r="U51" s="375"/>
      <c r="V51" s="373"/>
      <c r="W51" s="374"/>
      <c r="X51" s="374"/>
      <c r="Y51" s="374"/>
      <c r="Z51" s="374"/>
      <c r="AA51" s="375"/>
      <c r="AB51" s="373"/>
      <c r="AC51" s="374"/>
      <c r="AD51" s="374"/>
      <c r="AE51" s="374"/>
      <c r="AF51" s="374"/>
      <c r="AG51" s="375"/>
      <c r="AH51" s="373"/>
      <c r="AI51" s="374"/>
      <c r="AJ51" s="374"/>
      <c r="AK51" s="374"/>
      <c r="AL51" s="374"/>
      <c r="AM51" s="375"/>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row>
    <row r="52" spans="1:80"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row>
    <row r="53" spans="1:80" ht="15" customHeight="1" x14ac:dyDescent="0.25">
      <c r="A53" s="94"/>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row>
    <row r="54" spans="1:80" ht="15" customHeight="1" x14ac:dyDescent="0.25">
      <c r="A54" s="94"/>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row>
    <row r="55" spans="1:80"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row>
    <row r="56" spans="1:80"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row>
    <row r="57" spans="1:80"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row>
    <row r="58" spans="1:80"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row>
    <row r="59" spans="1:80"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row>
    <row r="60" spans="1:80"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row>
    <row r="61" spans="1:80"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row>
    <row r="62" spans="1:80"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row>
    <row r="63" spans="1:80"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row>
    <row r="64" spans="1:80"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row>
    <row r="65" spans="1:80"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row>
    <row r="66" spans="1:80"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row>
    <row r="67" spans="1:80"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row>
    <row r="68" spans="1:80"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row>
    <row r="69" spans="1:80"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row>
    <row r="70" spans="1:80"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row>
    <row r="71" spans="1:80"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row>
    <row r="72" spans="1:80"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row>
    <row r="73" spans="1:80"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row r="74" spans="1:80"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row>
    <row r="75" spans="1:80"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row>
    <row r="76" spans="1:80"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row>
    <row r="77" spans="1:80"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row>
    <row r="78" spans="1:80"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row>
    <row r="79" spans="1:80"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row>
    <row r="80" spans="1:80"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row>
    <row r="81" spans="1:63"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row>
    <row r="82" spans="1:63"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row>
    <row r="83" spans="1:63"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row>
    <row r="84" spans="1:63"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row>
    <row r="85" spans="1:63"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row>
    <row r="86" spans="1:63"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row>
    <row r="87" spans="1:63"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row>
    <row r="88" spans="1:63"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row>
    <row r="89" spans="1:63"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row>
    <row r="90" spans="1:63"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row>
    <row r="91" spans="1:63"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row>
    <row r="92" spans="1:63"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row>
    <row r="93" spans="1:63"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row>
    <row r="94" spans="1:63"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row>
    <row r="95" spans="1:63"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row>
    <row r="96" spans="1:63"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row>
    <row r="97" spans="1:63"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row>
    <row r="98" spans="1:63"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row>
    <row r="99" spans="1:63"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row>
    <row r="100" spans="1:63"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row>
    <row r="101" spans="1:63"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row>
    <row r="102" spans="1:63"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row>
    <row r="103" spans="1:63"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row>
    <row r="104" spans="1:63"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row>
    <row r="105" spans="1:63"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row>
    <row r="106" spans="1:63"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row>
    <row r="107" spans="1:63"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row>
    <row r="108" spans="1:63"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row>
    <row r="109" spans="1:63"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row>
    <row r="110" spans="1:63"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row>
    <row r="111" spans="1:63"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row>
    <row r="112" spans="1:63"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row>
    <row r="113" spans="1:63"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row>
    <row r="114" spans="1:63"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row>
    <row r="115" spans="1:63"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row>
    <row r="116" spans="1:63"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row>
    <row r="117" spans="1:63"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row>
    <row r="118" spans="1:63"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row>
    <row r="119" spans="1:63"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row>
    <row r="120" spans="1:63"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row>
    <row r="121" spans="1:63"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row>
    <row r="122" spans="1:63"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row>
    <row r="123" spans="1:63"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row>
    <row r="124" spans="1:63"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row>
    <row r="125" spans="1:63"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row>
    <row r="126" spans="1:63"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row>
    <row r="127" spans="1:63"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row>
    <row r="128" spans="1:63"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row>
    <row r="129" spans="2:63"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row>
    <row r="130" spans="2:63"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row>
    <row r="131" spans="2:63"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row>
    <row r="132" spans="2:63"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row>
    <row r="133" spans="2:63"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row>
    <row r="134" spans="2:63"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row>
    <row r="135" spans="2:63"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row>
    <row r="136" spans="2:63"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row>
    <row r="137" spans="2:63" x14ac:dyDescent="0.25">
      <c r="B137" s="94"/>
      <c r="C137" s="94"/>
      <c r="D137" s="94"/>
      <c r="E137" s="94"/>
      <c r="F137" s="94"/>
      <c r="G137" s="94"/>
      <c r="H137" s="94"/>
      <c r="I137" s="94"/>
    </row>
    <row r="138" spans="2:63" x14ac:dyDescent="0.25">
      <c r="B138" s="94"/>
      <c r="C138" s="94"/>
      <c r="D138" s="94"/>
      <c r="E138" s="94"/>
      <c r="F138" s="94"/>
      <c r="G138" s="94"/>
      <c r="H138" s="94"/>
      <c r="I138" s="94"/>
    </row>
    <row r="139" spans="2:63" x14ac:dyDescent="0.25">
      <c r="B139" s="94"/>
      <c r="C139" s="94"/>
      <c r="D139" s="94"/>
      <c r="E139" s="94"/>
      <c r="F139" s="94"/>
      <c r="G139" s="94"/>
      <c r="H139" s="94"/>
      <c r="I139" s="94"/>
    </row>
    <row r="140" spans="2:63" x14ac:dyDescent="0.25">
      <c r="B140" s="94"/>
      <c r="C140" s="94"/>
      <c r="D140" s="94"/>
      <c r="E140" s="94"/>
      <c r="F140" s="94"/>
      <c r="G140" s="94"/>
      <c r="H140" s="94"/>
      <c r="I140" s="9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51"/>
  <sheetViews>
    <sheetView topLeftCell="C2" zoomScale="50" zoomScaleNormal="50" workbookViewId="0">
      <selection activeCell="AB38" sqref="AB38"/>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10.2851562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row>
    <row r="2" spans="1:91" ht="18" customHeight="1" x14ac:dyDescent="0.25">
      <c r="A2" s="94"/>
      <c r="B2" s="442" t="s">
        <v>158</v>
      </c>
      <c r="C2" s="443"/>
      <c r="D2" s="443"/>
      <c r="E2" s="443"/>
      <c r="F2" s="443"/>
      <c r="G2" s="443"/>
      <c r="H2" s="443"/>
      <c r="I2" s="443"/>
      <c r="J2" s="384" t="s">
        <v>2</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row>
    <row r="3" spans="1:91" ht="18.75" customHeight="1" x14ac:dyDescent="0.25">
      <c r="A3" s="94"/>
      <c r="B3" s="443"/>
      <c r="C3" s="443"/>
      <c r="D3" s="443"/>
      <c r="E3" s="443"/>
      <c r="F3" s="443"/>
      <c r="G3" s="443"/>
      <c r="H3" s="443"/>
      <c r="I3" s="443"/>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row>
    <row r="4" spans="1:91" ht="15" customHeight="1" x14ac:dyDescent="0.25">
      <c r="A4" s="94"/>
      <c r="B4" s="443"/>
      <c r="C4" s="443"/>
      <c r="D4" s="443"/>
      <c r="E4" s="443"/>
      <c r="F4" s="443"/>
      <c r="G4" s="443"/>
      <c r="H4" s="443"/>
      <c r="I4" s="443"/>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row>
    <row r="5" spans="1:91" ht="15.75" thickBot="1" x14ac:dyDescent="0.3">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91" ht="15" customHeight="1" x14ac:dyDescent="0.25">
      <c r="A6" s="94"/>
      <c r="B6" s="329" t="s">
        <v>4</v>
      </c>
      <c r="C6" s="329"/>
      <c r="D6" s="330"/>
      <c r="E6" s="426" t="s">
        <v>116</v>
      </c>
      <c r="F6" s="427"/>
      <c r="G6" s="427"/>
      <c r="H6" s="427"/>
      <c r="I6" s="444"/>
      <c r="J6" s="57"/>
      <c r="K6" s="58"/>
      <c r="L6" s="58"/>
      <c r="M6" s="58"/>
      <c r="N6" s="58"/>
      <c r="O6" s="58"/>
      <c r="P6" s="57"/>
      <c r="Q6" s="58"/>
      <c r="R6" s="58"/>
      <c r="S6" s="58"/>
      <c r="T6" s="58"/>
      <c r="U6" s="59"/>
      <c r="V6" s="58"/>
      <c r="W6" s="58"/>
      <c r="X6" s="58"/>
      <c r="Y6" s="58"/>
      <c r="Z6" s="58"/>
      <c r="AA6" s="58"/>
      <c r="AB6" s="57"/>
      <c r="AC6" s="58"/>
      <c r="AD6" s="58"/>
      <c r="AE6" s="58"/>
      <c r="AF6" s="58"/>
      <c r="AG6" s="59"/>
      <c r="AH6" s="60"/>
      <c r="AI6" s="61"/>
      <c r="AJ6" s="61"/>
      <c r="AK6" s="61"/>
      <c r="AL6" s="61"/>
      <c r="AM6" s="62"/>
      <c r="AN6" s="94"/>
      <c r="AO6" s="433" t="s">
        <v>79</v>
      </c>
      <c r="AP6" s="434"/>
      <c r="AQ6" s="434"/>
      <c r="AR6" s="434"/>
      <c r="AS6" s="434"/>
      <c r="AT6" s="435"/>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row>
    <row r="7" spans="1:91" ht="15" customHeight="1" x14ac:dyDescent="0.25">
      <c r="A7" s="94"/>
      <c r="B7" s="329"/>
      <c r="C7" s="329"/>
      <c r="D7" s="330"/>
      <c r="E7" s="430"/>
      <c r="F7" s="429"/>
      <c r="G7" s="429"/>
      <c r="H7" s="429"/>
      <c r="I7" s="445"/>
      <c r="J7" s="63"/>
      <c r="K7" s="64"/>
      <c r="L7" s="64"/>
      <c r="M7" s="64"/>
      <c r="N7" s="64"/>
      <c r="O7" s="64"/>
      <c r="P7" s="63"/>
      <c r="Q7" s="64"/>
      <c r="R7" s="64"/>
      <c r="S7" s="64"/>
      <c r="T7" s="64"/>
      <c r="U7" s="65"/>
      <c r="V7" s="64"/>
      <c r="W7" s="64"/>
      <c r="X7" s="64"/>
      <c r="Y7" s="64"/>
      <c r="Z7" s="64"/>
      <c r="AA7" s="64"/>
      <c r="AB7" s="63"/>
      <c r="AC7" s="64"/>
      <c r="AD7" s="64"/>
      <c r="AE7" s="64"/>
      <c r="AF7" s="64"/>
      <c r="AG7" s="65"/>
      <c r="AH7" s="66"/>
      <c r="AI7" s="67"/>
      <c r="AJ7" s="67"/>
      <c r="AK7" s="67"/>
      <c r="AL7" s="67"/>
      <c r="AM7" s="68"/>
      <c r="AN7" s="94"/>
      <c r="AO7" s="436"/>
      <c r="AP7" s="437"/>
      <c r="AQ7" s="437"/>
      <c r="AR7" s="437"/>
      <c r="AS7" s="437"/>
      <c r="AT7" s="438"/>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row>
    <row r="8" spans="1:91" ht="15" customHeight="1" x14ac:dyDescent="0.25">
      <c r="A8" s="94"/>
      <c r="B8" s="329"/>
      <c r="C8" s="329"/>
      <c r="D8" s="330"/>
      <c r="E8" s="430"/>
      <c r="F8" s="429"/>
      <c r="G8" s="429"/>
      <c r="H8" s="429"/>
      <c r="I8" s="445"/>
      <c r="J8" s="63"/>
      <c r="K8" s="64"/>
      <c r="L8" s="64"/>
      <c r="M8" s="64"/>
      <c r="N8" s="64"/>
      <c r="O8" s="64"/>
      <c r="P8" s="63"/>
      <c r="Q8" s="64"/>
      <c r="R8" s="64"/>
      <c r="S8" s="64"/>
      <c r="T8" s="64"/>
      <c r="U8" s="65"/>
      <c r="V8" s="64"/>
      <c r="W8" s="64"/>
      <c r="X8" s="64"/>
      <c r="Y8" s="64"/>
      <c r="Z8" s="64"/>
      <c r="AA8" s="64"/>
      <c r="AB8" s="63"/>
      <c r="AC8" s="64"/>
      <c r="AD8" s="64"/>
      <c r="AE8" s="64"/>
      <c r="AF8" s="64"/>
      <c r="AG8" s="65"/>
      <c r="AH8" s="66"/>
      <c r="AI8" s="67"/>
      <c r="AJ8" s="67"/>
      <c r="AK8" s="67"/>
      <c r="AL8" s="67"/>
      <c r="AM8" s="68"/>
      <c r="AN8" s="94"/>
      <c r="AO8" s="436"/>
      <c r="AP8" s="437"/>
      <c r="AQ8" s="437"/>
      <c r="AR8" s="437"/>
      <c r="AS8" s="437"/>
      <c r="AT8" s="438"/>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row>
    <row r="9" spans="1:91" ht="15" customHeight="1" x14ac:dyDescent="0.25">
      <c r="A9" s="94"/>
      <c r="B9" s="329"/>
      <c r="C9" s="329"/>
      <c r="D9" s="330"/>
      <c r="E9" s="430"/>
      <c r="F9" s="429"/>
      <c r="G9" s="429"/>
      <c r="H9" s="429"/>
      <c r="I9" s="445"/>
      <c r="J9" s="63"/>
      <c r="K9" s="64"/>
      <c r="L9" s="64"/>
      <c r="M9" s="64"/>
      <c r="N9" s="64"/>
      <c r="O9" s="64"/>
      <c r="P9" s="63"/>
      <c r="Q9" s="64"/>
      <c r="R9" s="64"/>
      <c r="S9" s="64"/>
      <c r="T9" s="64"/>
      <c r="U9" s="65"/>
      <c r="V9" s="64"/>
      <c r="W9" s="64"/>
      <c r="X9" s="64"/>
      <c r="Y9" s="64"/>
      <c r="Z9" s="64"/>
      <c r="AA9" s="64"/>
      <c r="AB9" s="63"/>
      <c r="AC9" s="64"/>
      <c r="AD9" s="64"/>
      <c r="AE9" s="64"/>
      <c r="AF9" s="64"/>
      <c r="AG9" s="65"/>
      <c r="AH9" s="66"/>
      <c r="AI9" s="67"/>
      <c r="AJ9" s="67"/>
      <c r="AK9" s="67"/>
      <c r="AL9" s="67"/>
      <c r="AM9" s="68"/>
      <c r="AN9" s="94"/>
      <c r="AO9" s="436"/>
      <c r="AP9" s="437"/>
      <c r="AQ9" s="437"/>
      <c r="AR9" s="437"/>
      <c r="AS9" s="437"/>
      <c r="AT9" s="438"/>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row>
    <row r="10" spans="1:91" ht="15" customHeight="1" x14ac:dyDescent="0.25">
      <c r="A10" s="94"/>
      <c r="B10" s="329"/>
      <c r="C10" s="329"/>
      <c r="D10" s="330"/>
      <c r="E10" s="430"/>
      <c r="F10" s="429"/>
      <c r="G10" s="429"/>
      <c r="H10" s="429"/>
      <c r="I10" s="445"/>
      <c r="J10" s="63"/>
      <c r="K10" s="64"/>
      <c r="L10" s="64"/>
      <c r="M10" s="64"/>
      <c r="N10" s="64"/>
      <c r="O10" s="64"/>
      <c r="P10" s="63"/>
      <c r="Q10" s="64"/>
      <c r="R10" s="64"/>
      <c r="S10" s="64"/>
      <c r="T10" s="64"/>
      <c r="U10" s="65"/>
      <c r="V10" s="64"/>
      <c r="W10" s="64"/>
      <c r="X10" s="64"/>
      <c r="Y10" s="64"/>
      <c r="Z10" s="64"/>
      <c r="AA10" s="64"/>
      <c r="AB10" s="63"/>
      <c r="AC10" s="64"/>
      <c r="AD10" s="64"/>
      <c r="AE10" s="64"/>
      <c r="AF10" s="64"/>
      <c r="AG10" s="65"/>
      <c r="AH10" s="66"/>
      <c r="AI10" s="67"/>
      <c r="AJ10" s="67"/>
      <c r="AK10" s="67"/>
      <c r="AL10" s="67"/>
      <c r="AM10" s="68"/>
      <c r="AN10" s="94"/>
      <c r="AO10" s="436"/>
      <c r="AP10" s="437"/>
      <c r="AQ10" s="437"/>
      <c r="AR10" s="437"/>
      <c r="AS10" s="437"/>
      <c r="AT10" s="438"/>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row>
    <row r="11" spans="1:91" ht="15" customHeight="1" x14ac:dyDescent="0.25">
      <c r="A11" s="94"/>
      <c r="B11" s="329"/>
      <c r="C11" s="329"/>
      <c r="D11" s="330"/>
      <c r="E11" s="430"/>
      <c r="F11" s="429"/>
      <c r="G11" s="429"/>
      <c r="H11" s="429"/>
      <c r="I11" s="445"/>
      <c r="J11" s="63"/>
      <c r="K11" s="64"/>
      <c r="L11" s="64"/>
      <c r="M11" s="64"/>
      <c r="N11" s="64"/>
      <c r="O11" s="64"/>
      <c r="P11" s="63"/>
      <c r="Q11" s="64"/>
      <c r="R11" s="64"/>
      <c r="S11" s="64"/>
      <c r="T11" s="64"/>
      <c r="U11" s="65"/>
      <c r="V11" s="64"/>
      <c r="W11" s="64"/>
      <c r="X11" s="64"/>
      <c r="Y11" s="64"/>
      <c r="Z11" s="64"/>
      <c r="AA11" s="64"/>
      <c r="AB11" s="63"/>
      <c r="AC11" s="64"/>
      <c r="AD11" s="64"/>
      <c r="AE11" s="64"/>
      <c r="AF11" s="64"/>
      <c r="AG11" s="65"/>
      <c r="AH11" s="66"/>
      <c r="AI11" s="67"/>
      <c r="AJ11" s="67"/>
      <c r="AK11" s="67"/>
      <c r="AL11" s="67"/>
      <c r="AM11" s="68"/>
      <c r="AN11" s="94"/>
      <c r="AO11" s="436"/>
      <c r="AP11" s="437"/>
      <c r="AQ11" s="437"/>
      <c r="AR11" s="437"/>
      <c r="AS11" s="437"/>
      <c r="AT11" s="438"/>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row>
    <row r="12" spans="1:91" ht="15" customHeight="1" x14ac:dyDescent="0.25">
      <c r="A12" s="94"/>
      <c r="B12" s="329"/>
      <c r="C12" s="329"/>
      <c r="D12" s="330"/>
      <c r="E12" s="430"/>
      <c r="F12" s="429"/>
      <c r="G12" s="429"/>
      <c r="H12" s="429"/>
      <c r="I12" s="445"/>
      <c r="J12" s="63"/>
      <c r="K12" s="64"/>
      <c r="L12" s="64"/>
      <c r="M12" s="64"/>
      <c r="N12" s="64"/>
      <c r="O12" s="64"/>
      <c r="P12" s="63"/>
      <c r="Q12" s="64"/>
      <c r="R12" s="64"/>
      <c r="S12" s="64"/>
      <c r="T12" s="64"/>
      <c r="U12" s="65"/>
      <c r="V12" s="64"/>
      <c r="W12" s="64"/>
      <c r="X12" s="64"/>
      <c r="Y12" s="64"/>
      <c r="Z12" s="64"/>
      <c r="AA12" s="64"/>
      <c r="AB12" s="63"/>
      <c r="AC12" s="64"/>
      <c r="AD12" s="64"/>
      <c r="AE12" s="64"/>
      <c r="AF12" s="64"/>
      <c r="AG12" s="65"/>
      <c r="AH12" s="66"/>
      <c r="AI12" s="67"/>
      <c r="AJ12" s="67"/>
      <c r="AK12" s="67"/>
      <c r="AL12" s="67"/>
      <c r="AM12" s="68"/>
      <c r="AN12" s="94"/>
      <c r="AO12" s="436"/>
      <c r="AP12" s="437"/>
      <c r="AQ12" s="437"/>
      <c r="AR12" s="437"/>
      <c r="AS12" s="437"/>
      <c r="AT12" s="438"/>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row>
    <row r="13" spans="1:91" ht="15" customHeight="1" x14ac:dyDescent="0.25">
      <c r="A13" s="94"/>
      <c r="B13" s="329"/>
      <c r="C13" s="329"/>
      <c r="D13" s="330"/>
      <c r="E13" s="430"/>
      <c r="F13" s="429"/>
      <c r="G13" s="429"/>
      <c r="H13" s="429"/>
      <c r="I13" s="445"/>
      <c r="J13" s="63"/>
      <c r="K13" s="64"/>
      <c r="L13" s="64"/>
      <c r="M13" s="64"/>
      <c r="N13" s="64"/>
      <c r="O13" s="64"/>
      <c r="P13" s="63"/>
      <c r="Q13" s="64"/>
      <c r="R13" s="64"/>
      <c r="S13" s="64"/>
      <c r="T13" s="64"/>
      <c r="U13" s="65"/>
      <c r="V13" s="64"/>
      <c r="W13" s="64"/>
      <c r="X13" s="64"/>
      <c r="Y13" s="64"/>
      <c r="Z13" s="64"/>
      <c r="AA13" s="64"/>
      <c r="AB13" s="63"/>
      <c r="AC13" s="64"/>
      <c r="AD13" s="64"/>
      <c r="AE13" s="64"/>
      <c r="AF13" s="64"/>
      <c r="AG13" s="65"/>
      <c r="AH13" s="66"/>
      <c r="AI13" s="67"/>
      <c r="AJ13" s="67"/>
      <c r="AK13" s="67"/>
      <c r="AL13" s="67"/>
      <c r="AM13" s="68"/>
      <c r="AN13" s="94"/>
      <c r="AO13" s="436"/>
      <c r="AP13" s="437"/>
      <c r="AQ13" s="437"/>
      <c r="AR13" s="437"/>
      <c r="AS13" s="437"/>
      <c r="AT13" s="438"/>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row>
    <row r="14" spans="1:91" ht="15" customHeight="1" x14ac:dyDescent="0.25">
      <c r="A14" s="94"/>
      <c r="B14" s="329"/>
      <c r="C14" s="329"/>
      <c r="D14" s="330"/>
      <c r="E14" s="430"/>
      <c r="F14" s="429"/>
      <c r="G14" s="429"/>
      <c r="H14" s="429"/>
      <c r="I14" s="445"/>
      <c r="J14" s="63"/>
      <c r="K14" s="64"/>
      <c r="L14" s="64"/>
      <c r="M14" s="64"/>
      <c r="N14" s="64"/>
      <c r="O14" s="64"/>
      <c r="P14" s="63"/>
      <c r="Q14" s="64"/>
      <c r="R14" s="64"/>
      <c r="S14" s="64"/>
      <c r="T14" s="64"/>
      <c r="U14" s="65"/>
      <c r="V14" s="64"/>
      <c r="W14" s="64"/>
      <c r="X14" s="64"/>
      <c r="Y14" s="64"/>
      <c r="Z14" s="64"/>
      <c r="AA14" s="64"/>
      <c r="AB14" s="63"/>
      <c r="AC14" s="64"/>
      <c r="AD14" s="64"/>
      <c r="AE14" s="64"/>
      <c r="AF14" s="64"/>
      <c r="AG14" s="65"/>
      <c r="AH14" s="66"/>
      <c r="AI14" s="67"/>
      <c r="AJ14" s="67"/>
      <c r="AK14" s="67"/>
      <c r="AL14" s="67"/>
      <c r="AM14" s="68"/>
      <c r="AN14" s="94"/>
      <c r="AO14" s="436"/>
      <c r="AP14" s="437"/>
      <c r="AQ14" s="437"/>
      <c r="AR14" s="437"/>
      <c r="AS14" s="437"/>
      <c r="AT14" s="438"/>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row>
    <row r="15" spans="1:91" ht="15.75" customHeight="1" thickBot="1" x14ac:dyDescent="0.3">
      <c r="A15" s="94"/>
      <c r="B15" s="329"/>
      <c r="C15" s="329"/>
      <c r="D15" s="330"/>
      <c r="E15" s="431"/>
      <c r="F15" s="432"/>
      <c r="G15" s="432"/>
      <c r="H15" s="432"/>
      <c r="I15" s="446"/>
      <c r="J15" s="69"/>
      <c r="K15" s="70"/>
      <c r="L15" s="70"/>
      <c r="M15" s="70"/>
      <c r="N15" s="70"/>
      <c r="O15" s="70"/>
      <c r="P15" s="69"/>
      <c r="Q15" s="70"/>
      <c r="R15" s="70"/>
      <c r="S15" s="70"/>
      <c r="T15" s="70"/>
      <c r="U15" s="71"/>
      <c r="V15" s="70"/>
      <c r="W15" s="70"/>
      <c r="X15" s="70"/>
      <c r="Y15" s="70"/>
      <c r="Z15" s="70"/>
      <c r="AA15" s="70"/>
      <c r="AB15" s="69"/>
      <c r="AC15" s="70"/>
      <c r="AD15" s="70"/>
      <c r="AE15" s="70"/>
      <c r="AF15" s="70"/>
      <c r="AG15" s="71"/>
      <c r="AH15" s="72"/>
      <c r="AI15" s="73"/>
      <c r="AJ15" s="73"/>
      <c r="AK15" s="73"/>
      <c r="AL15" s="73"/>
      <c r="AM15" s="74"/>
      <c r="AN15" s="94"/>
      <c r="AO15" s="439"/>
      <c r="AP15" s="440"/>
      <c r="AQ15" s="440"/>
      <c r="AR15" s="440"/>
      <c r="AS15" s="440"/>
      <c r="AT15" s="441"/>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row>
    <row r="16" spans="1:91" ht="15" customHeight="1" x14ac:dyDescent="0.25">
      <c r="A16" s="94"/>
      <c r="B16" s="329"/>
      <c r="C16" s="329"/>
      <c r="D16" s="330"/>
      <c r="E16" s="426" t="s">
        <v>115</v>
      </c>
      <c r="F16" s="427"/>
      <c r="G16" s="427"/>
      <c r="H16" s="427"/>
      <c r="I16" s="427"/>
      <c r="J16" s="75"/>
      <c r="K16" s="76"/>
      <c r="L16" s="76"/>
      <c r="M16" s="76"/>
      <c r="N16" s="76"/>
      <c r="O16" s="77"/>
      <c r="P16" s="76"/>
      <c r="Q16" s="76"/>
      <c r="R16" s="76"/>
      <c r="S16" s="76"/>
      <c r="T16" s="76"/>
      <c r="U16" s="76"/>
      <c r="V16" s="57"/>
      <c r="W16" s="58"/>
      <c r="X16" s="58"/>
      <c r="Y16" s="58"/>
      <c r="Z16" s="58"/>
      <c r="AA16" s="59"/>
      <c r="AB16" s="58" t="s">
        <v>233</v>
      </c>
      <c r="AC16" s="58" t="s">
        <v>232</v>
      </c>
      <c r="AD16" s="58"/>
      <c r="AE16" s="58"/>
      <c r="AF16" s="58"/>
      <c r="AG16" s="58"/>
      <c r="AH16" s="60"/>
      <c r="AI16" s="61"/>
      <c r="AJ16" s="61"/>
      <c r="AK16" s="61"/>
      <c r="AL16" s="61"/>
      <c r="AM16" s="62"/>
      <c r="AN16" s="94"/>
      <c r="AO16" s="417" t="s">
        <v>80</v>
      </c>
      <c r="AP16" s="418"/>
      <c r="AQ16" s="418"/>
      <c r="AR16" s="418"/>
      <c r="AS16" s="418"/>
      <c r="AT16" s="419"/>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row>
    <row r="17" spans="1:76" ht="15" customHeight="1" x14ac:dyDescent="0.25">
      <c r="A17" s="94"/>
      <c r="B17" s="329"/>
      <c r="C17" s="329"/>
      <c r="D17" s="330"/>
      <c r="E17" s="428"/>
      <c r="F17" s="429"/>
      <c r="G17" s="429"/>
      <c r="H17" s="429"/>
      <c r="I17" s="429"/>
      <c r="J17" s="78"/>
      <c r="K17" s="79"/>
      <c r="L17" s="79"/>
      <c r="M17" s="79"/>
      <c r="N17" s="79"/>
      <c r="O17" s="80"/>
      <c r="P17" s="79"/>
      <c r="Q17" s="79"/>
      <c r="R17" s="79"/>
      <c r="S17" s="79"/>
      <c r="T17" s="79"/>
      <c r="U17" s="79"/>
      <c r="V17" s="63"/>
      <c r="W17" s="64"/>
      <c r="X17" s="64"/>
      <c r="Y17" s="64"/>
      <c r="Z17" s="64"/>
      <c r="AA17" s="65"/>
      <c r="AB17" s="64"/>
      <c r="AC17" s="64"/>
      <c r="AD17" s="64"/>
      <c r="AE17" s="64"/>
      <c r="AF17" s="64"/>
      <c r="AG17" s="64"/>
      <c r="AH17" s="66"/>
      <c r="AI17" s="67"/>
      <c r="AJ17" s="67"/>
      <c r="AK17" s="67"/>
      <c r="AL17" s="67"/>
      <c r="AM17" s="68"/>
      <c r="AN17" s="94"/>
      <c r="AO17" s="420"/>
      <c r="AP17" s="421"/>
      <c r="AQ17" s="421"/>
      <c r="AR17" s="421"/>
      <c r="AS17" s="421"/>
      <c r="AT17" s="422"/>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18" spans="1:76" ht="15" customHeight="1" x14ac:dyDescent="0.25">
      <c r="A18" s="94"/>
      <c r="B18" s="329"/>
      <c r="C18" s="329"/>
      <c r="D18" s="330"/>
      <c r="E18" s="430"/>
      <c r="F18" s="429"/>
      <c r="G18" s="429"/>
      <c r="H18" s="429"/>
      <c r="I18" s="429"/>
      <c r="J18" s="78"/>
      <c r="K18" s="79"/>
      <c r="L18" s="79"/>
      <c r="M18" s="79"/>
      <c r="N18" s="79"/>
      <c r="O18" s="80"/>
      <c r="P18" s="79"/>
      <c r="Q18" s="79"/>
      <c r="R18" s="79"/>
      <c r="S18" s="79"/>
      <c r="T18" s="79"/>
      <c r="U18" s="79"/>
      <c r="V18" s="63"/>
      <c r="W18" s="64"/>
      <c r="X18" s="64"/>
      <c r="Y18" s="64"/>
      <c r="Z18" s="64"/>
      <c r="AA18" s="65"/>
      <c r="AB18" s="64"/>
      <c r="AC18" s="64"/>
      <c r="AD18" s="64"/>
      <c r="AE18" s="64"/>
      <c r="AF18" s="64"/>
      <c r="AG18" s="64"/>
      <c r="AH18" s="66"/>
      <c r="AI18" s="67"/>
      <c r="AJ18" s="67"/>
      <c r="AK18" s="67"/>
      <c r="AL18" s="67"/>
      <c r="AM18" s="68"/>
      <c r="AN18" s="94"/>
      <c r="AO18" s="420"/>
      <c r="AP18" s="421"/>
      <c r="AQ18" s="421"/>
      <c r="AR18" s="421"/>
      <c r="AS18" s="421"/>
      <c r="AT18" s="422"/>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row>
    <row r="19" spans="1:76" ht="15" customHeight="1" x14ac:dyDescent="0.25">
      <c r="A19" s="94"/>
      <c r="B19" s="329"/>
      <c r="C19" s="329"/>
      <c r="D19" s="330"/>
      <c r="E19" s="430"/>
      <c r="F19" s="429"/>
      <c r="G19" s="429"/>
      <c r="H19" s="429"/>
      <c r="I19" s="429"/>
      <c r="J19" s="78"/>
      <c r="K19" s="79"/>
      <c r="L19" s="79"/>
      <c r="M19" s="79"/>
      <c r="N19" s="79"/>
      <c r="O19" s="80"/>
      <c r="P19" s="79"/>
      <c r="Q19" s="79"/>
      <c r="R19" s="79"/>
      <c r="S19" s="79"/>
      <c r="T19" s="79"/>
      <c r="U19" s="79"/>
      <c r="V19" s="63"/>
      <c r="W19" s="64"/>
      <c r="X19" s="64"/>
      <c r="Y19" s="64"/>
      <c r="Z19" s="64"/>
      <c r="AA19" s="65"/>
      <c r="AB19" s="64"/>
      <c r="AC19" s="64"/>
      <c r="AD19" s="64"/>
      <c r="AE19" s="64"/>
      <c r="AF19" s="64"/>
      <c r="AG19" s="64"/>
      <c r="AH19" s="66"/>
      <c r="AI19" s="67"/>
      <c r="AJ19" s="67"/>
      <c r="AK19" s="67"/>
      <c r="AL19" s="67"/>
      <c r="AM19" s="68"/>
      <c r="AN19" s="94"/>
      <c r="AO19" s="420"/>
      <c r="AP19" s="421"/>
      <c r="AQ19" s="421"/>
      <c r="AR19" s="421"/>
      <c r="AS19" s="421"/>
      <c r="AT19" s="422"/>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ht="15" customHeight="1" x14ac:dyDescent="0.25">
      <c r="A20" s="94"/>
      <c r="B20" s="329"/>
      <c r="C20" s="329"/>
      <c r="D20" s="330"/>
      <c r="E20" s="430"/>
      <c r="F20" s="429"/>
      <c r="G20" s="429"/>
      <c r="H20" s="429"/>
      <c r="I20" s="429"/>
      <c r="J20" s="78"/>
      <c r="K20" s="79"/>
      <c r="L20" s="79"/>
      <c r="M20" s="79"/>
      <c r="N20" s="79"/>
      <c r="O20" s="80"/>
      <c r="P20" s="79"/>
      <c r="Q20" s="79"/>
      <c r="R20" s="79"/>
      <c r="S20" s="79"/>
      <c r="T20" s="79"/>
      <c r="U20" s="79"/>
      <c r="V20" s="63"/>
      <c r="W20" s="64"/>
      <c r="X20" s="64"/>
      <c r="Y20" s="64"/>
      <c r="Z20" s="64"/>
      <c r="AA20" s="65"/>
      <c r="AB20" s="64"/>
      <c r="AC20" s="64"/>
      <c r="AD20" s="64"/>
      <c r="AE20" s="64"/>
      <c r="AF20" s="64"/>
      <c r="AG20" s="64"/>
      <c r="AH20" s="66"/>
      <c r="AI20" s="67"/>
      <c r="AJ20" s="67"/>
      <c r="AK20" s="67"/>
      <c r="AL20" s="67"/>
      <c r="AM20" s="68"/>
      <c r="AN20" s="94"/>
      <c r="AO20" s="420"/>
      <c r="AP20" s="421"/>
      <c r="AQ20" s="421"/>
      <c r="AR20" s="421"/>
      <c r="AS20" s="421"/>
      <c r="AT20" s="422"/>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row>
    <row r="21" spans="1:76" ht="15" customHeight="1" x14ac:dyDescent="0.25">
      <c r="A21" s="94"/>
      <c r="B21" s="329"/>
      <c r="C21" s="329"/>
      <c r="D21" s="330"/>
      <c r="E21" s="430"/>
      <c r="F21" s="429"/>
      <c r="G21" s="429"/>
      <c r="H21" s="429"/>
      <c r="I21" s="429"/>
      <c r="J21" s="78"/>
      <c r="K21" s="79"/>
      <c r="L21" s="79"/>
      <c r="M21" s="79"/>
      <c r="N21" s="79"/>
      <c r="O21" s="80"/>
      <c r="P21" s="79"/>
      <c r="Q21" s="79"/>
      <c r="R21" s="79"/>
      <c r="S21" s="79"/>
      <c r="T21" s="79"/>
      <c r="U21" s="79"/>
      <c r="V21" s="63"/>
      <c r="W21" s="64"/>
      <c r="X21" s="64"/>
      <c r="Y21" s="64"/>
      <c r="Z21" s="64"/>
      <c r="AA21" s="65"/>
      <c r="AB21" s="64"/>
      <c r="AC21" s="64"/>
      <c r="AD21" s="64"/>
      <c r="AE21" s="64"/>
      <c r="AF21" s="64"/>
      <c r="AG21" s="64"/>
      <c r="AH21" s="66"/>
      <c r="AI21" s="67"/>
      <c r="AJ21" s="67"/>
      <c r="AK21" s="67"/>
      <c r="AL21" s="67"/>
      <c r="AM21" s="68"/>
      <c r="AN21" s="94"/>
      <c r="AO21" s="420"/>
      <c r="AP21" s="421"/>
      <c r="AQ21" s="421"/>
      <c r="AR21" s="421"/>
      <c r="AS21" s="421"/>
      <c r="AT21" s="422"/>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row>
    <row r="22" spans="1:76" ht="15" customHeight="1" x14ac:dyDescent="0.25">
      <c r="A22" s="94"/>
      <c r="B22" s="329"/>
      <c r="C22" s="329"/>
      <c r="D22" s="330"/>
      <c r="E22" s="430"/>
      <c r="F22" s="429"/>
      <c r="G22" s="429"/>
      <c r="H22" s="429"/>
      <c r="I22" s="429"/>
      <c r="J22" s="78"/>
      <c r="K22" s="79"/>
      <c r="L22" s="79"/>
      <c r="M22" s="79"/>
      <c r="N22" s="79"/>
      <c r="O22" s="80"/>
      <c r="P22" s="79"/>
      <c r="Q22" s="79"/>
      <c r="R22" s="79"/>
      <c r="S22" s="79"/>
      <c r="T22" s="79"/>
      <c r="U22" s="79"/>
      <c r="V22" s="63"/>
      <c r="W22" s="64"/>
      <c r="X22" s="64"/>
      <c r="Y22" s="64"/>
      <c r="Z22" s="64"/>
      <c r="AA22" s="65"/>
      <c r="AB22" s="64"/>
      <c r="AC22" s="64"/>
      <c r="AD22" s="64"/>
      <c r="AE22" s="64"/>
      <c r="AF22" s="64"/>
      <c r="AG22" s="64"/>
      <c r="AH22" s="66"/>
      <c r="AI22" s="67"/>
      <c r="AJ22" s="67"/>
      <c r="AK22" s="67"/>
      <c r="AL22" s="67"/>
      <c r="AM22" s="68"/>
      <c r="AN22" s="94"/>
      <c r="AO22" s="420"/>
      <c r="AP22" s="421"/>
      <c r="AQ22" s="421"/>
      <c r="AR22" s="421"/>
      <c r="AS22" s="421"/>
      <c r="AT22" s="422"/>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row>
    <row r="23" spans="1:76" ht="15" customHeight="1" x14ac:dyDescent="0.25">
      <c r="A23" s="94"/>
      <c r="B23" s="329"/>
      <c r="C23" s="329"/>
      <c r="D23" s="330"/>
      <c r="E23" s="430"/>
      <c r="F23" s="429"/>
      <c r="G23" s="429"/>
      <c r="H23" s="429"/>
      <c r="I23" s="429"/>
      <c r="J23" s="78"/>
      <c r="K23" s="79"/>
      <c r="L23" s="79"/>
      <c r="M23" s="79"/>
      <c r="N23" s="79"/>
      <c r="O23" s="80"/>
      <c r="P23" s="79"/>
      <c r="Q23" s="79"/>
      <c r="R23" s="79"/>
      <c r="S23" s="79"/>
      <c r="T23" s="79"/>
      <c r="U23" s="79"/>
      <c r="V23" s="63"/>
      <c r="W23" s="64"/>
      <c r="X23" s="64"/>
      <c r="Y23" s="64"/>
      <c r="Z23" s="64"/>
      <c r="AA23" s="65"/>
      <c r="AB23" s="64"/>
      <c r="AC23" s="64"/>
      <c r="AD23" s="64"/>
      <c r="AE23" s="64"/>
      <c r="AF23" s="64"/>
      <c r="AG23" s="64"/>
      <c r="AH23" s="66"/>
      <c r="AI23" s="67"/>
      <c r="AJ23" s="67"/>
      <c r="AK23" s="67"/>
      <c r="AL23" s="67"/>
      <c r="AM23" s="68"/>
      <c r="AN23" s="94"/>
      <c r="AO23" s="420"/>
      <c r="AP23" s="421"/>
      <c r="AQ23" s="421"/>
      <c r="AR23" s="421"/>
      <c r="AS23" s="421"/>
      <c r="AT23" s="422"/>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76" ht="15" customHeight="1" x14ac:dyDescent="0.25">
      <c r="A24" s="94"/>
      <c r="B24" s="329"/>
      <c r="C24" s="329"/>
      <c r="D24" s="330"/>
      <c r="E24" s="430"/>
      <c r="F24" s="429"/>
      <c r="G24" s="429"/>
      <c r="H24" s="429"/>
      <c r="I24" s="429"/>
      <c r="J24" s="78"/>
      <c r="K24" s="79"/>
      <c r="L24" s="79"/>
      <c r="M24" s="79"/>
      <c r="N24" s="79"/>
      <c r="O24" s="80"/>
      <c r="P24" s="79"/>
      <c r="Q24" s="79"/>
      <c r="R24" s="79"/>
      <c r="S24" s="79"/>
      <c r="T24" s="79"/>
      <c r="U24" s="79"/>
      <c r="V24" s="63"/>
      <c r="W24" s="64"/>
      <c r="X24" s="64"/>
      <c r="Y24" s="64"/>
      <c r="Z24" s="64"/>
      <c r="AA24" s="65"/>
      <c r="AB24" s="64"/>
      <c r="AC24" s="64"/>
      <c r="AD24" s="64"/>
      <c r="AE24" s="64"/>
      <c r="AF24" s="64"/>
      <c r="AG24" s="64"/>
      <c r="AH24" s="66"/>
      <c r="AI24" s="67"/>
      <c r="AJ24" s="67"/>
      <c r="AK24" s="67"/>
      <c r="AL24" s="67"/>
      <c r="AM24" s="68"/>
      <c r="AN24" s="94"/>
      <c r="AO24" s="420"/>
      <c r="AP24" s="421"/>
      <c r="AQ24" s="421"/>
      <c r="AR24" s="421"/>
      <c r="AS24" s="421"/>
      <c r="AT24" s="422"/>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76" ht="15.75" customHeight="1" thickBot="1" x14ac:dyDescent="0.3">
      <c r="A25" s="94"/>
      <c r="B25" s="329"/>
      <c r="C25" s="329"/>
      <c r="D25" s="330"/>
      <c r="E25" s="431"/>
      <c r="F25" s="432"/>
      <c r="G25" s="432"/>
      <c r="H25" s="432"/>
      <c r="I25" s="432"/>
      <c r="J25" s="81"/>
      <c r="K25" s="82"/>
      <c r="L25" s="82"/>
      <c r="M25" s="82"/>
      <c r="N25" s="82"/>
      <c r="O25" s="83"/>
      <c r="P25" s="82"/>
      <c r="Q25" s="82"/>
      <c r="R25" s="82"/>
      <c r="S25" s="82"/>
      <c r="T25" s="82"/>
      <c r="U25" s="82"/>
      <c r="V25" s="69"/>
      <c r="W25" s="70"/>
      <c r="X25" s="70"/>
      <c r="Y25" s="70"/>
      <c r="Z25" s="70"/>
      <c r="AA25" s="71"/>
      <c r="AB25" s="70"/>
      <c r="AC25" s="70"/>
      <c r="AD25" s="70"/>
      <c r="AE25" s="70"/>
      <c r="AF25" s="70"/>
      <c r="AG25" s="70"/>
      <c r="AH25" s="72"/>
      <c r="AI25" s="73"/>
      <c r="AJ25" s="73"/>
      <c r="AK25" s="73"/>
      <c r="AL25" s="73"/>
      <c r="AM25" s="74"/>
      <c r="AN25" s="94"/>
      <c r="AO25" s="423"/>
      <c r="AP25" s="424"/>
      <c r="AQ25" s="424"/>
      <c r="AR25" s="424"/>
      <c r="AS25" s="424"/>
      <c r="AT25" s="425"/>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row>
    <row r="26" spans="1:76" ht="15" customHeight="1" x14ac:dyDescent="0.25">
      <c r="A26" s="94"/>
      <c r="B26" s="329"/>
      <c r="C26" s="329"/>
      <c r="D26" s="330"/>
      <c r="E26" s="426" t="s">
        <v>117</v>
      </c>
      <c r="F26" s="427"/>
      <c r="G26" s="427"/>
      <c r="H26" s="427"/>
      <c r="I26" s="427"/>
      <c r="J26" s="75"/>
      <c r="K26" s="76"/>
      <c r="L26" s="76"/>
      <c r="M26" s="76"/>
      <c r="N26" s="76"/>
      <c r="O26" s="77"/>
      <c r="P26" s="76"/>
      <c r="Q26" s="76"/>
      <c r="R26" s="76"/>
      <c r="S26" s="76"/>
      <c r="T26" s="76"/>
      <c r="U26" s="76"/>
      <c r="V26" s="75"/>
      <c r="W26" s="76"/>
      <c r="X26" s="76"/>
      <c r="Y26" s="76"/>
      <c r="Z26" s="76"/>
      <c r="AA26" s="77"/>
      <c r="AB26" s="58"/>
      <c r="AC26" s="58"/>
      <c r="AD26" s="58"/>
      <c r="AE26" s="58"/>
      <c r="AF26" s="58"/>
      <c r="AG26" s="58"/>
      <c r="AH26" s="60"/>
      <c r="AI26" s="61"/>
      <c r="AJ26" s="61"/>
      <c r="AK26" s="61"/>
      <c r="AL26" s="61"/>
      <c r="AM26" s="62"/>
      <c r="AN26" s="94"/>
      <c r="AO26" s="456" t="s">
        <v>81</v>
      </c>
      <c r="AP26" s="457"/>
      <c r="AQ26" s="457"/>
      <c r="AR26" s="457"/>
      <c r="AS26" s="457"/>
      <c r="AT26" s="458"/>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ht="15" customHeight="1" x14ac:dyDescent="0.25">
      <c r="A27" s="94"/>
      <c r="B27" s="329"/>
      <c r="C27" s="329"/>
      <c r="D27" s="330"/>
      <c r="E27" s="428"/>
      <c r="F27" s="429"/>
      <c r="G27" s="429"/>
      <c r="H27" s="429"/>
      <c r="I27" s="429"/>
      <c r="J27" s="78"/>
      <c r="K27" s="79"/>
      <c r="L27" s="79"/>
      <c r="M27" s="79"/>
      <c r="N27" s="79"/>
      <c r="O27" s="80"/>
      <c r="P27" s="79"/>
      <c r="Q27" s="79"/>
      <c r="R27" s="79"/>
      <c r="S27" s="79"/>
      <c r="T27" s="79"/>
      <c r="U27" s="79"/>
      <c r="V27" s="78"/>
      <c r="W27" s="79"/>
      <c r="X27" s="79"/>
      <c r="Y27" s="79"/>
      <c r="Z27" s="79"/>
      <c r="AA27" s="80"/>
      <c r="AB27" s="64"/>
      <c r="AC27" s="64"/>
      <c r="AD27" s="64"/>
      <c r="AE27" s="64"/>
      <c r="AF27" s="64"/>
      <c r="AG27" s="64"/>
      <c r="AH27" s="66"/>
      <c r="AI27" s="67"/>
      <c r="AJ27" s="67"/>
      <c r="AK27" s="67"/>
      <c r="AL27" s="67"/>
      <c r="AM27" s="68"/>
      <c r="AN27" s="94"/>
      <c r="AO27" s="459"/>
      <c r="AP27" s="460"/>
      <c r="AQ27" s="460"/>
      <c r="AR27" s="460"/>
      <c r="AS27" s="460"/>
      <c r="AT27" s="461"/>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row>
    <row r="28" spans="1:76" ht="15" customHeight="1" x14ac:dyDescent="0.25">
      <c r="A28" s="94"/>
      <c r="B28" s="329"/>
      <c r="C28" s="329"/>
      <c r="D28" s="330"/>
      <c r="E28" s="430"/>
      <c r="F28" s="429"/>
      <c r="G28" s="429"/>
      <c r="H28" s="429"/>
      <c r="I28" s="429"/>
      <c r="J28" s="78"/>
      <c r="K28" s="79"/>
      <c r="L28" s="79"/>
      <c r="M28" s="79"/>
      <c r="N28" s="79"/>
      <c r="O28" s="80"/>
      <c r="P28" s="79"/>
      <c r="Q28" s="79"/>
      <c r="R28" s="79"/>
      <c r="S28" s="79"/>
      <c r="T28" s="79"/>
      <c r="U28" s="79"/>
      <c r="V28" s="78"/>
      <c r="W28" s="79"/>
      <c r="X28" s="79"/>
      <c r="Y28" s="79"/>
      <c r="Z28" s="79"/>
      <c r="AA28" s="80"/>
      <c r="AB28" s="64"/>
      <c r="AC28" s="64"/>
      <c r="AD28" s="64"/>
      <c r="AE28" s="64"/>
      <c r="AF28" s="64"/>
      <c r="AG28" s="64"/>
      <c r="AH28" s="66"/>
      <c r="AI28" s="67"/>
      <c r="AJ28" s="67"/>
      <c r="AK28" s="67"/>
      <c r="AL28" s="67"/>
      <c r="AM28" s="68"/>
      <c r="AN28" s="94"/>
      <c r="AO28" s="459"/>
      <c r="AP28" s="460"/>
      <c r="AQ28" s="460"/>
      <c r="AR28" s="460"/>
      <c r="AS28" s="460"/>
      <c r="AT28" s="461"/>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row>
    <row r="29" spans="1:76" ht="15" customHeight="1" x14ac:dyDescent="0.25">
      <c r="A29" s="94"/>
      <c r="B29" s="329"/>
      <c r="C29" s="329"/>
      <c r="D29" s="330"/>
      <c r="E29" s="430"/>
      <c r="F29" s="429"/>
      <c r="G29" s="429"/>
      <c r="H29" s="429"/>
      <c r="I29" s="429"/>
      <c r="J29" s="78"/>
      <c r="K29" s="79"/>
      <c r="L29" s="79"/>
      <c r="M29" s="79"/>
      <c r="N29" s="79"/>
      <c r="O29" s="80"/>
      <c r="P29" s="79"/>
      <c r="Q29" s="79"/>
      <c r="R29" s="79"/>
      <c r="S29" s="79"/>
      <c r="T29" s="79"/>
      <c r="U29" s="79"/>
      <c r="V29" s="78"/>
      <c r="W29" s="79"/>
      <c r="X29" s="79"/>
      <c r="Y29" s="79"/>
      <c r="Z29" s="79"/>
      <c r="AA29" s="80"/>
      <c r="AB29" s="64"/>
      <c r="AC29" s="64"/>
      <c r="AD29" s="64"/>
      <c r="AE29" s="64"/>
      <c r="AF29" s="64"/>
      <c r="AG29" s="64"/>
      <c r="AH29" s="66"/>
      <c r="AI29" s="67"/>
      <c r="AJ29" s="67"/>
      <c r="AK29" s="67"/>
      <c r="AL29" s="67"/>
      <c r="AM29" s="68"/>
      <c r="AN29" s="94"/>
      <c r="AO29" s="459"/>
      <c r="AP29" s="460"/>
      <c r="AQ29" s="460"/>
      <c r="AR29" s="460"/>
      <c r="AS29" s="460"/>
      <c r="AT29" s="461"/>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row>
    <row r="30" spans="1:76" ht="15" customHeight="1" x14ac:dyDescent="0.25">
      <c r="A30" s="94"/>
      <c r="B30" s="329"/>
      <c r="C30" s="329"/>
      <c r="D30" s="330"/>
      <c r="E30" s="430"/>
      <c r="F30" s="429"/>
      <c r="G30" s="429"/>
      <c r="H30" s="429"/>
      <c r="I30" s="429"/>
      <c r="J30" s="78"/>
      <c r="K30" s="79"/>
      <c r="L30" s="79"/>
      <c r="M30" s="79"/>
      <c r="N30" s="79"/>
      <c r="O30" s="80"/>
      <c r="P30" s="79"/>
      <c r="Q30" s="79"/>
      <c r="R30" s="79"/>
      <c r="S30" s="79"/>
      <c r="T30" s="79"/>
      <c r="U30" s="79"/>
      <c r="V30" s="78"/>
      <c r="W30" s="79"/>
      <c r="X30" s="79"/>
      <c r="Y30" s="79"/>
      <c r="Z30" s="79"/>
      <c r="AA30" s="80"/>
      <c r="AB30" s="64"/>
      <c r="AC30" s="64"/>
      <c r="AD30" s="64"/>
      <c r="AE30" s="64"/>
      <c r="AF30" s="64"/>
      <c r="AG30" s="64"/>
      <c r="AH30" s="66"/>
      <c r="AI30" s="67"/>
      <c r="AJ30" s="67"/>
      <c r="AK30" s="67"/>
      <c r="AL30" s="67"/>
      <c r="AM30" s="68"/>
      <c r="AN30" s="94"/>
      <c r="AO30" s="459"/>
      <c r="AP30" s="460"/>
      <c r="AQ30" s="460"/>
      <c r="AR30" s="460"/>
      <c r="AS30" s="460"/>
      <c r="AT30" s="461"/>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row>
    <row r="31" spans="1:76" ht="15" customHeight="1" x14ac:dyDescent="0.25">
      <c r="A31" s="94"/>
      <c r="B31" s="329"/>
      <c r="C31" s="329"/>
      <c r="D31" s="330"/>
      <c r="E31" s="430"/>
      <c r="F31" s="429"/>
      <c r="G31" s="429"/>
      <c r="H31" s="429"/>
      <c r="I31" s="429"/>
      <c r="J31" s="78"/>
      <c r="K31" s="79"/>
      <c r="L31" s="79"/>
      <c r="M31" s="79"/>
      <c r="N31" s="79"/>
      <c r="O31" s="80"/>
      <c r="P31" s="79"/>
      <c r="Q31" s="79"/>
      <c r="R31" s="79"/>
      <c r="S31" s="79"/>
      <c r="T31" s="79"/>
      <c r="U31" s="79"/>
      <c r="V31" s="78"/>
      <c r="W31" s="79"/>
      <c r="X31" s="79"/>
      <c r="Y31" s="79"/>
      <c r="Z31" s="79"/>
      <c r="AA31" s="80"/>
      <c r="AB31" s="64"/>
      <c r="AC31" s="64"/>
      <c r="AD31" s="64"/>
      <c r="AE31" s="64"/>
      <c r="AF31" s="64"/>
      <c r="AG31" s="64"/>
      <c r="AH31" s="66"/>
      <c r="AI31" s="67"/>
      <c r="AJ31" s="67"/>
      <c r="AK31" s="67"/>
      <c r="AL31" s="67"/>
      <c r="AM31" s="68"/>
      <c r="AN31" s="94"/>
      <c r="AO31" s="459"/>
      <c r="AP31" s="460"/>
      <c r="AQ31" s="460"/>
      <c r="AR31" s="460"/>
      <c r="AS31" s="460"/>
      <c r="AT31" s="461"/>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row>
    <row r="32" spans="1:76" ht="15" customHeight="1" x14ac:dyDescent="0.25">
      <c r="A32" s="94"/>
      <c r="B32" s="329"/>
      <c r="C32" s="329"/>
      <c r="D32" s="330"/>
      <c r="E32" s="430"/>
      <c r="F32" s="429"/>
      <c r="G32" s="429"/>
      <c r="H32" s="429"/>
      <c r="I32" s="429"/>
      <c r="J32" s="78"/>
      <c r="K32" s="79"/>
      <c r="L32" s="79"/>
      <c r="M32" s="79"/>
      <c r="N32" s="79"/>
      <c r="O32" s="80"/>
      <c r="P32" s="79"/>
      <c r="Q32" s="79"/>
      <c r="R32" s="79"/>
      <c r="S32" s="79"/>
      <c r="T32" s="79"/>
      <c r="U32" s="79"/>
      <c r="V32" s="78"/>
      <c r="W32" s="79"/>
      <c r="X32" s="79"/>
      <c r="Y32" s="79"/>
      <c r="Z32" s="79"/>
      <c r="AA32" s="80"/>
      <c r="AB32" s="64"/>
      <c r="AC32" s="64"/>
      <c r="AD32" s="64"/>
      <c r="AE32" s="64"/>
      <c r="AF32" s="64"/>
      <c r="AG32" s="64"/>
      <c r="AH32" s="66"/>
      <c r="AI32" s="67"/>
      <c r="AJ32" s="67"/>
      <c r="AK32" s="67"/>
      <c r="AL32" s="67"/>
      <c r="AM32" s="68"/>
      <c r="AN32" s="94"/>
      <c r="AO32" s="459"/>
      <c r="AP32" s="460"/>
      <c r="AQ32" s="460"/>
      <c r="AR32" s="460"/>
      <c r="AS32" s="460"/>
      <c r="AT32" s="461"/>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row>
    <row r="33" spans="1:80" ht="15" customHeight="1" x14ac:dyDescent="0.25">
      <c r="A33" s="94"/>
      <c r="B33" s="329"/>
      <c r="C33" s="329"/>
      <c r="D33" s="330"/>
      <c r="E33" s="430"/>
      <c r="F33" s="429"/>
      <c r="G33" s="429"/>
      <c r="H33" s="429"/>
      <c r="I33" s="429"/>
      <c r="J33" s="78"/>
      <c r="K33" s="79"/>
      <c r="L33" s="79"/>
      <c r="M33" s="79"/>
      <c r="N33" s="79"/>
      <c r="O33" s="80"/>
      <c r="P33" s="79"/>
      <c r="Q33" s="79"/>
      <c r="R33" s="79"/>
      <c r="S33" s="79"/>
      <c r="T33" s="79"/>
      <c r="U33" s="79"/>
      <c r="V33" s="78"/>
      <c r="W33" s="79"/>
      <c r="X33" s="79"/>
      <c r="Y33" s="79"/>
      <c r="Z33" s="79"/>
      <c r="AA33" s="80"/>
      <c r="AB33" s="64"/>
      <c r="AC33" s="64"/>
      <c r="AD33" s="64"/>
      <c r="AE33" s="64"/>
      <c r="AF33" s="64"/>
      <c r="AG33" s="64"/>
      <c r="AH33" s="66"/>
      <c r="AI33" s="67"/>
      <c r="AJ33" s="67"/>
      <c r="AK33" s="67"/>
      <c r="AL33" s="67"/>
      <c r="AM33" s="68"/>
      <c r="AN33" s="94"/>
      <c r="AO33" s="459"/>
      <c r="AP33" s="460"/>
      <c r="AQ33" s="460"/>
      <c r="AR33" s="460"/>
      <c r="AS33" s="460"/>
      <c r="AT33" s="461"/>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row>
    <row r="34" spans="1:80" ht="15" customHeight="1" x14ac:dyDescent="0.25">
      <c r="A34" s="94"/>
      <c r="B34" s="329"/>
      <c r="C34" s="329"/>
      <c r="D34" s="330"/>
      <c r="E34" s="430"/>
      <c r="F34" s="429"/>
      <c r="G34" s="429"/>
      <c r="H34" s="429"/>
      <c r="I34" s="429"/>
      <c r="J34" s="78"/>
      <c r="K34" s="79"/>
      <c r="L34" s="79"/>
      <c r="M34" s="79"/>
      <c r="N34" s="79"/>
      <c r="O34" s="80"/>
      <c r="P34" s="79"/>
      <c r="Q34" s="79"/>
      <c r="R34" s="79"/>
      <c r="S34" s="79"/>
      <c r="T34" s="79"/>
      <c r="U34" s="79"/>
      <c r="V34" s="78"/>
      <c r="W34" s="79"/>
      <c r="X34" s="79"/>
      <c r="Y34" s="79"/>
      <c r="Z34" s="79"/>
      <c r="AA34" s="80"/>
      <c r="AB34" s="64"/>
      <c r="AC34" s="64"/>
      <c r="AD34" s="64"/>
      <c r="AE34" s="64"/>
      <c r="AF34" s="64"/>
      <c r="AG34" s="64"/>
      <c r="AH34" s="66"/>
      <c r="AI34" s="67"/>
      <c r="AJ34" s="67"/>
      <c r="AK34" s="67"/>
      <c r="AL34" s="67"/>
      <c r="AM34" s="68"/>
      <c r="AN34" s="94"/>
      <c r="AO34" s="459"/>
      <c r="AP34" s="460"/>
      <c r="AQ34" s="460"/>
      <c r="AR34" s="460"/>
      <c r="AS34" s="460"/>
      <c r="AT34" s="461"/>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row>
    <row r="35" spans="1:80" ht="15" customHeight="1" x14ac:dyDescent="0.25">
      <c r="A35" s="94"/>
      <c r="B35" s="329"/>
      <c r="C35" s="329"/>
      <c r="D35" s="330"/>
      <c r="E35" s="430"/>
      <c r="F35" s="429"/>
      <c r="G35" s="429"/>
      <c r="H35" s="429"/>
      <c r="I35" s="429"/>
      <c r="J35" s="78"/>
      <c r="K35" s="79"/>
      <c r="L35" s="79"/>
      <c r="M35" s="79"/>
      <c r="N35" s="79"/>
      <c r="O35" s="80"/>
      <c r="P35" s="79"/>
      <c r="Q35" s="79"/>
      <c r="R35" s="79"/>
      <c r="S35" s="79"/>
      <c r="T35" s="79"/>
      <c r="U35" s="79"/>
      <c r="V35" s="78"/>
      <c r="W35" s="79"/>
      <c r="X35" s="79"/>
      <c r="Y35" s="79"/>
      <c r="Z35" s="79"/>
      <c r="AA35" s="80"/>
      <c r="AB35" s="64"/>
      <c r="AC35" s="64"/>
      <c r="AD35" s="64"/>
      <c r="AE35" s="64"/>
      <c r="AF35" s="64"/>
      <c r="AG35" s="64"/>
      <c r="AH35" s="66"/>
      <c r="AI35" s="67"/>
      <c r="AJ35" s="67"/>
      <c r="AK35" s="67"/>
      <c r="AL35" s="67"/>
      <c r="AM35" s="68"/>
      <c r="AN35" s="94"/>
      <c r="AO35" s="459"/>
      <c r="AP35" s="460"/>
      <c r="AQ35" s="460"/>
      <c r="AR35" s="460"/>
      <c r="AS35" s="460"/>
      <c r="AT35" s="461"/>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row>
    <row r="36" spans="1:80" ht="15.75" customHeight="1" thickBot="1" x14ac:dyDescent="0.3">
      <c r="A36" s="94"/>
      <c r="B36" s="329"/>
      <c r="C36" s="329"/>
      <c r="D36" s="330"/>
      <c r="E36" s="431"/>
      <c r="F36" s="432"/>
      <c r="G36" s="432"/>
      <c r="H36" s="432"/>
      <c r="I36" s="432"/>
      <c r="J36" s="81"/>
      <c r="K36" s="82"/>
      <c r="L36" s="82"/>
      <c r="M36" s="82"/>
      <c r="N36" s="82"/>
      <c r="O36" s="83"/>
      <c r="P36" s="79"/>
      <c r="Q36" s="79"/>
      <c r="R36" s="79"/>
      <c r="S36" s="79"/>
      <c r="T36" s="79"/>
      <c r="U36" s="79"/>
      <c r="V36" s="81"/>
      <c r="W36" s="82"/>
      <c r="X36" s="82"/>
      <c r="Y36" s="82"/>
      <c r="Z36" s="82"/>
      <c r="AA36" s="83"/>
      <c r="AB36" s="70"/>
      <c r="AC36" s="70"/>
      <c r="AD36" s="70"/>
      <c r="AE36" s="70"/>
      <c r="AF36" s="70"/>
      <c r="AG36" s="70"/>
      <c r="AH36" s="72"/>
      <c r="AI36" s="73"/>
      <c r="AJ36" s="73"/>
      <c r="AK36" s="73"/>
      <c r="AL36" s="73"/>
      <c r="AM36" s="74"/>
      <c r="AN36" s="94"/>
      <c r="AO36" s="462"/>
      <c r="AP36" s="463"/>
      <c r="AQ36" s="463"/>
      <c r="AR36" s="463"/>
      <c r="AS36" s="463"/>
      <c r="AT36" s="46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row>
    <row r="37" spans="1:80" ht="15" customHeight="1" x14ac:dyDescent="0.25">
      <c r="A37" s="94"/>
      <c r="B37" s="329"/>
      <c r="C37" s="329"/>
      <c r="D37" s="330"/>
      <c r="E37" s="426" t="s">
        <v>114</v>
      </c>
      <c r="F37" s="427"/>
      <c r="G37" s="427"/>
      <c r="H37" s="427"/>
      <c r="I37" s="427"/>
      <c r="J37" s="84"/>
      <c r="K37" s="85"/>
      <c r="L37" s="85"/>
      <c r="M37" s="85"/>
      <c r="N37" s="85"/>
      <c r="O37" s="86"/>
      <c r="P37" s="76"/>
      <c r="Q37" s="76"/>
      <c r="R37" s="76"/>
      <c r="S37" s="76"/>
      <c r="T37" s="76"/>
      <c r="U37" s="76"/>
      <c r="V37" s="75"/>
      <c r="W37" s="76"/>
      <c r="X37" s="76"/>
      <c r="Y37" s="76"/>
      <c r="Z37" s="76"/>
      <c r="AA37" s="77"/>
      <c r="AB37" s="58" t="s">
        <v>258</v>
      </c>
      <c r="AC37" s="58"/>
      <c r="AD37" s="58"/>
      <c r="AE37" s="58"/>
      <c r="AF37" s="58"/>
      <c r="AG37" s="58"/>
      <c r="AH37" s="60"/>
      <c r="AI37" s="61"/>
      <c r="AJ37" s="61"/>
      <c r="AK37" s="61"/>
      <c r="AL37" s="61"/>
      <c r="AM37" s="62"/>
      <c r="AN37" s="94"/>
      <c r="AO37" s="447" t="s">
        <v>82</v>
      </c>
      <c r="AP37" s="448"/>
      <c r="AQ37" s="448"/>
      <c r="AR37" s="448"/>
      <c r="AS37" s="448"/>
      <c r="AT37" s="449"/>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row>
    <row r="38" spans="1:80" ht="15" customHeight="1" x14ac:dyDescent="0.25">
      <c r="A38" s="94"/>
      <c r="B38" s="329"/>
      <c r="C38" s="329"/>
      <c r="D38" s="330"/>
      <c r="E38" s="428"/>
      <c r="F38" s="429"/>
      <c r="G38" s="429"/>
      <c r="H38" s="429"/>
      <c r="I38" s="429"/>
      <c r="J38" s="87"/>
      <c r="K38" s="88"/>
      <c r="L38" s="88"/>
      <c r="M38" s="88"/>
      <c r="N38" s="88"/>
      <c r="O38" s="89"/>
      <c r="P38" s="79"/>
      <c r="Q38" s="79"/>
      <c r="R38" s="79"/>
      <c r="S38" s="79"/>
      <c r="T38" s="79"/>
      <c r="U38" s="79"/>
      <c r="V38" s="78"/>
      <c r="W38" s="79"/>
      <c r="X38" s="79"/>
      <c r="Y38" s="79"/>
      <c r="Z38" s="79"/>
      <c r="AA38" s="80"/>
      <c r="AB38" s="64"/>
      <c r="AC38" s="64"/>
      <c r="AD38" s="64"/>
      <c r="AE38" s="64"/>
      <c r="AF38" s="64"/>
      <c r="AG38" s="64"/>
      <c r="AH38" s="66"/>
      <c r="AI38" s="67"/>
      <c r="AJ38" s="67"/>
      <c r="AK38" s="67"/>
      <c r="AL38" s="67"/>
      <c r="AM38" s="68"/>
      <c r="AN38" s="94"/>
      <c r="AO38" s="450"/>
      <c r="AP38" s="451"/>
      <c r="AQ38" s="451"/>
      <c r="AR38" s="451"/>
      <c r="AS38" s="451"/>
      <c r="AT38" s="452"/>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row>
    <row r="39" spans="1:80" ht="15" customHeight="1" x14ac:dyDescent="0.25">
      <c r="A39" s="94"/>
      <c r="B39" s="329"/>
      <c r="C39" s="329"/>
      <c r="D39" s="330"/>
      <c r="E39" s="430"/>
      <c r="F39" s="429"/>
      <c r="G39" s="429"/>
      <c r="H39" s="429"/>
      <c r="I39" s="429"/>
      <c r="J39" s="87"/>
      <c r="K39" s="88"/>
      <c r="L39" s="88"/>
      <c r="M39" s="88"/>
      <c r="N39" s="88"/>
      <c r="O39" s="89"/>
      <c r="P39" s="79"/>
      <c r="Q39" s="79"/>
      <c r="R39" s="79"/>
      <c r="S39" s="79"/>
      <c r="T39" s="79"/>
      <c r="U39" s="79"/>
      <c r="V39" s="78"/>
      <c r="W39" s="79"/>
      <c r="X39" s="79"/>
      <c r="Y39" s="79"/>
      <c r="Z39" s="79"/>
      <c r="AA39" s="80"/>
      <c r="AB39" s="64"/>
      <c r="AC39" s="64"/>
      <c r="AD39" s="64"/>
      <c r="AE39" s="64"/>
      <c r="AF39" s="64"/>
      <c r="AG39" s="64"/>
      <c r="AH39" s="66"/>
      <c r="AI39" s="67"/>
      <c r="AJ39" s="67"/>
      <c r="AK39" s="67"/>
      <c r="AL39" s="67"/>
      <c r="AM39" s="68"/>
      <c r="AN39" s="94"/>
      <c r="AO39" s="450"/>
      <c r="AP39" s="451"/>
      <c r="AQ39" s="451"/>
      <c r="AR39" s="451"/>
      <c r="AS39" s="451"/>
      <c r="AT39" s="452"/>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row>
    <row r="40" spans="1:80" ht="15" customHeight="1" x14ac:dyDescent="0.25">
      <c r="A40" s="94"/>
      <c r="B40" s="329"/>
      <c r="C40" s="329"/>
      <c r="D40" s="330"/>
      <c r="E40" s="430"/>
      <c r="F40" s="429"/>
      <c r="G40" s="429"/>
      <c r="H40" s="429"/>
      <c r="I40" s="429"/>
      <c r="J40" s="87"/>
      <c r="K40" s="88"/>
      <c r="L40" s="88"/>
      <c r="M40" s="88"/>
      <c r="N40" s="88"/>
      <c r="O40" s="89"/>
      <c r="P40" s="79"/>
      <c r="Q40" s="79"/>
      <c r="R40" s="79"/>
      <c r="S40" s="79"/>
      <c r="T40" s="79"/>
      <c r="U40" s="79"/>
      <c r="V40" s="78"/>
      <c r="W40" s="79"/>
      <c r="X40" s="79"/>
      <c r="Y40" s="79"/>
      <c r="Z40" s="79"/>
      <c r="AA40" s="80"/>
      <c r="AB40" s="64"/>
      <c r="AC40" s="64"/>
      <c r="AD40" s="64"/>
      <c r="AE40" s="64"/>
      <c r="AF40" s="64"/>
      <c r="AG40" s="64"/>
      <c r="AH40" s="66"/>
      <c r="AI40" s="67"/>
      <c r="AJ40" s="67"/>
      <c r="AK40" s="67"/>
      <c r="AL40" s="67"/>
      <c r="AM40" s="68"/>
      <c r="AN40" s="94"/>
      <c r="AO40" s="450"/>
      <c r="AP40" s="451"/>
      <c r="AQ40" s="451"/>
      <c r="AR40" s="451"/>
      <c r="AS40" s="451"/>
      <c r="AT40" s="452"/>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row>
    <row r="41" spans="1:80" ht="15" customHeight="1" x14ac:dyDescent="0.25">
      <c r="A41" s="94"/>
      <c r="B41" s="329"/>
      <c r="C41" s="329"/>
      <c r="D41" s="330"/>
      <c r="E41" s="430"/>
      <c r="F41" s="429"/>
      <c r="G41" s="429"/>
      <c r="H41" s="429"/>
      <c r="I41" s="429"/>
      <c r="J41" s="87"/>
      <c r="K41" s="88"/>
      <c r="L41" s="88"/>
      <c r="M41" s="88"/>
      <c r="N41" s="88"/>
      <c r="O41" s="89"/>
      <c r="P41" s="79"/>
      <c r="Q41" s="79"/>
      <c r="R41" s="79"/>
      <c r="S41" s="79"/>
      <c r="T41" s="79"/>
      <c r="U41" s="79"/>
      <c r="V41" s="78"/>
      <c r="W41" s="79"/>
      <c r="X41" s="79"/>
      <c r="Y41" s="79"/>
      <c r="Z41" s="79"/>
      <c r="AA41" s="80"/>
      <c r="AB41" s="64"/>
      <c r="AC41" s="64"/>
      <c r="AD41" s="64"/>
      <c r="AE41" s="64"/>
      <c r="AF41" s="64"/>
      <c r="AG41" s="64"/>
      <c r="AH41" s="66"/>
      <c r="AI41" s="67"/>
      <c r="AJ41" s="67"/>
      <c r="AK41" s="67"/>
      <c r="AL41" s="67"/>
      <c r="AM41" s="68"/>
      <c r="AN41" s="94"/>
      <c r="AO41" s="450"/>
      <c r="AP41" s="451"/>
      <c r="AQ41" s="451"/>
      <c r="AR41" s="451"/>
      <c r="AS41" s="451"/>
      <c r="AT41" s="452"/>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row>
    <row r="42" spans="1:80" ht="15" customHeight="1" x14ac:dyDescent="0.25">
      <c r="A42" s="94"/>
      <c r="B42" s="329"/>
      <c r="C42" s="329"/>
      <c r="D42" s="330"/>
      <c r="E42" s="430"/>
      <c r="F42" s="429"/>
      <c r="G42" s="429"/>
      <c r="H42" s="429"/>
      <c r="I42" s="429"/>
      <c r="J42" s="87"/>
      <c r="K42" s="88"/>
      <c r="L42" s="88"/>
      <c r="M42" s="88"/>
      <c r="N42" s="88"/>
      <c r="O42" s="89"/>
      <c r="P42" s="79"/>
      <c r="Q42" s="79"/>
      <c r="R42" s="79"/>
      <c r="S42" s="79"/>
      <c r="T42" s="79"/>
      <c r="U42" s="79"/>
      <c r="V42" s="78"/>
      <c r="W42" s="79"/>
      <c r="X42" s="79"/>
      <c r="Y42" s="79"/>
      <c r="Z42" s="79"/>
      <c r="AA42" s="80"/>
      <c r="AB42" s="64"/>
      <c r="AC42" s="64"/>
      <c r="AD42" s="64"/>
      <c r="AE42" s="64"/>
      <c r="AF42" s="64"/>
      <c r="AG42" s="64"/>
      <c r="AH42" s="66"/>
      <c r="AI42" s="67"/>
      <c r="AJ42" s="67"/>
      <c r="AK42" s="67"/>
      <c r="AL42" s="67"/>
      <c r="AM42" s="68"/>
      <c r="AN42" s="94"/>
      <c r="AO42" s="450"/>
      <c r="AP42" s="451"/>
      <c r="AQ42" s="451"/>
      <c r="AR42" s="451"/>
      <c r="AS42" s="451"/>
      <c r="AT42" s="452"/>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row>
    <row r="43" spans="1:80" ht="15" customHeight="1" x14ac:dyDescent="0.25">
      <c r="A43" s="94"/>
      <c r="B43" s="329"/>
      <c r="C43" s="329"/>
      <c r="D43" s="330"/>
      <c r="E43" s="430"/>
      <c r="F43" s="429"/>
      <c r="G43" s="429"/>
      <c r="H43" s="429"/>
      <c r="I43" s="429"/>
      <c r="J43" s="87"/>
      <c r="K43" s="88"/>
      <c r="L43" s="88"/>
      <c r="M43" s="88"/>
      <c r="N43" s="88"/>
      <c r="O43" s="89"/>
      <c r="P43" s="79"/>
      <c r="Q43" s="79"/>
      <c r="R43" s="79"/>
      <c r="S43" s="79"/>
      <c r="T43" s="79"/>
      <c r="U43" s="79"/>
      <c r="V43" s="78"/>
      <c r="W43" s="79"/>
      <c r="X43" s="79"/>
      <c r="Y43" s="79"/>
      <c r="Z43" s="79"/>
      <c r="AA43" s="80"/>
      <c r="AB43" s="64"/>
      <c r="AC43" s="64"/>
      <c r="AD43" s="64"/>
      <c r="AE43" s="64"/>
      <c r="AF43" s="64"/>
      <c r="AG43" s="64"/>
      <c r="AH43" s="66"/>
      <c r="AI43" s="67"/>
      <c r="AJ43" s="67"/>
      <c r="AK43" s="67"/>
      <c r="AL43" s="67"/>
      <c r="AM43" s="68"/>
      <c r="AN43" s="94"/>
      <c r="AO43" s="450"/>
      <c r="AP43" s="451"/>
      <c r="AQ43" s="451"/>
      <c r="AR43" s="451"/>
      <c r="AS43" s="451"/>
      <c r="AT43" s="452"/>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row>
    <row r="44" spans="1:80" ht="15" customHeight="1" x14ac:dyDescent="0.25">
      <c r="A44" s="94"/>
      <c r="B44" s="329"/>
      <c r="C44" s="329"/>
      <c r="D44" s="330"/>
      <c r="E44" s="430"/>
      <c r="F44" s="429"/>
      <c r="G44" s="429"/>
      <c r="H44" s="429"/>
      <c r="I44" s="429"/>
      <c r="J44" s="87"/>
      <c r="K44" s="88"/>
      <c r="L44" s="88"/>
      <c r="M44" s="88"/>
      <c r="N44" s="88"/>
      <c r="O44" s="89"/>
      <c r="P44" s="79"/>
      <c r="Q44" s="79"/>
      <c r="R44" s="79"/>
      <c r="S44" s="79"/>
      <c r="T44" s="79"/>
      <c r="U44" s="79"/>
      <c r="V44" s="78"/>
      <c r="W44" s="79"/>
      <c r="X44" s="79"/>
      <c r="Y44" s="79"/>
      <c r="Z44" s="79"/>
      <c r="AA44" s="80"/>
      <c r="AB44" s="64"/>
      <c r="AC44" s="64"/>
      <c r="AD44" s="64"/>
      <c r="AE44" s="64"/>
      <c r="AF44" s="64"/>
      <c r="AG44" s="64"/>
      <c r="AH44" s="66"/>
      <c r="AI44" s="67"/>
      <c r="AJ44" s="67"/>
      <c r="AK44" s="67"/>
      <c r="AL44" s="67"/>
      <c r="AM44" s="68"/>
      <c r="AN44" s="94"/>
      <c r="AO44" s="450"/>
      <c r="AP44" s="451"/>
      <c r="AQ44" s="451"/>
      <c r="AR44" s="451"/>
      <c r="AS44" s="451"/>
      <c r="AT44" s="452"/>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row>
    <row r="45" spans="1:80" ht="15" customHeight="1" x14ac:dyDescent="0.25">
      <c r="A45" s="94"/>
      <c r="B45" s="329"/>
      <c r="C45" s="329"/>
      <c r="D45" s="330"/>
      <c r="E45" s="430"/>
      <c r="F45" s="429"/>
      <c r="G45" s="429"/>
      <c r="H45" s="429"/>
      <c r="I45" s="429"/>
      <c r="J45" s="87"/>
      <c r="K45" s="88"/>
      <c r="L45" s="88"/>
      <c r="M45" s="88"/>
      <c r="N45" s="88"/>
      <c r="O45" s="89"/>
      <c r="P45" s="79"/>
      <c r="Q45" s="79"/>
      <c r="R45" s="79"/>
      <c r="S45" s="79"/>
      <c r="T45" s="79"/>
      <c r="U45" s="79"/>
      <c r="V45" s="78"/>
      <c r="W45" s="79"/>
      <c r="X45" s="79"/>
      <c r="Y45" s="79"/>
      <c r="Z45" s="79"/>
      <c r="AA45" s="80"/>
      <c r="AB45" s="64"/>
      <c r="AC45" s="64"/>
      <c r="AD45" s="64"/>
      <c r="AE45" s="64"/>
      <c r="AF45" s="64"/>
      <c r="AG45" s="64"/>
      <c r="AH45" s="66"/>
      <c r="AI45" s="67"/>
      <c r="AJ45" s="67"/>
      <c r="AK45" s="67"/>
      <c r="AL45" s="67"/>
      <c r="AM45" s="68"/>
      <c r="AN45" s="94"/>
      <c r="AO45" s="450"/>
      <c r="AP45" s="451"/>
      <c r="AQ45" s="451"/>
      <c r="AR45" s="451"/>
      <c r="AS45" s="451"/>
      <c r="AT45" s="452"/>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row>
    <row r="46" spans="1:80" ht="15" customHeight="1" x14ac:dyDescent="0.25">
      <c r="A46" s="94"/>
      <c r="B46" s="329"/>
      <c r="C46" s="329"/>
      <c r="D46" s="330"/>
      <c r="E46" s="430"/>
      <c r="F46" s="429"/>
      <c r="G46" s="429"/>
      <c r="H46" s="429"/>
      <c r="I46" s="429"/>
      <c r="J46" s="87"/>
      <c r="K46" s="88"/>
      <c r="L46" s="88"/>
      <c r="M46" s="88"/>
      <c r="N46" s="88"/>
      <c r="O46" s="89"/>
      <c r="P46" s="79"/>
      <c r="Q46" s="79"/>
      <c r="R46" s="79"/>
      <c r="S46" s="79"/>
      <c r="T46" s="79"/>
      <c r="U46" s="79"/>
      <c r="V46" s="78"/>
      <c r="W46" s="79"/>
      <c r="X46" s="79"/>
      <c r="Y46" s="79"/>
      <c r="Z46" s="79"/>
      <c r="AA46" s="80"/>
      <c r="AB46" s="64"/>
      <c r="AC46" s="64"/>
      <c r="AD46" s="64"/>
      <c r="AE46" s="64"/>
      <c r="AF46" s="64"/>
      <c r="AG46" s="64"/>
      <c r="AH46" s="66"/>
      <c r="AI46" s="67"/>
      <c r="AJ46" s="67"/>
      <c r="AK46" s="67"/>
      <c r="AL46" s="67"/>
      <c r="AM46" s="68"/>
      <c r="AN46" s="94"/>
      <c r="AO46" s="450"/>
      <c r="AP46" s="451"/>
      <c r="AQ46" s="451"/>
      <c r="AR46" s="451"/>
      <c r="AS46" s="451"/>
      <c r="AT46" s="452"/>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row>
    <row r="47" spans="1:80" ht="15.75" customHeight="1" thickBot="1" x14ac:dyDescent="0.3">
      <c r="A47" s="94"/>
      <c r="B47" s="329"/>
      <c r="C47" s="329"/>
      <c r="D47" s="330"/>
      <c r="E47" s="431"/>
      <c r="F47" s="432"/>
      <c r="G47" s="432"/>
      <c r="H47" s="432"/>
      <c r="I47" s="432"/>
      <c r="J47" s="90"/>
      <c r="K47" s="91"/>
      <c r="L47" s="91"/>
      <c r="M47" s="91"/>
      <c r="N47" s="91"/>
      <c r="O47" s="92"/>
      <c r="P47" s="79"/>
      <c r="Q47" s="79"/>
      <c r="R47" s="79"/>
      <c r="S47" s="79"/>
      <c r="T47" s="79"/>
      <c r="U47" s="79"/>
      <c r="V47" s="81"/>
      <c r="W47" s="82"/>
      <c r="X47" s="82"/>
      <c r="Y47" s="82"/>
      <c r="Z47" s="82"/>
      <c r="AA47" s="83"/>
      <c r="AB47" s="70"/>
      <c r="AC47" s="70"/>
      <c r="AD47" s="70"/>
      <c r="AE47" s="70"/>
      <c r="AF47" s="70"/>
      <c r="AG47" s="70"/>
      <c r="AH47" s="72"/>
      <c r="AI47" s="73"/>
      <c r="AJ47" s="73"/>
      <c r="AK47" s="73"/>
      <c r="AL47" s="73"/>
      <c r="AM47" s="74"/>
      <c r="AN47" s="94"/>
      <c r="AO47" s="453"/>
      <c r="AP47" s="454"/>
      <c r="AQ47" s="454"/>
      <c r="AR47" s="454"/>
      <c r="AS47" s="454"/>
      <c r="AT47" s="455"/>
    </row>
    <row r="48" spans="1:80" ht="46.5" customHeight="1" x14ac:dyDescent="0.35">
      <c r="A48" s="94"/>
      <c r="B48" s="329"/>
      <c r="C48" s="329"/>
      <c r="D48" s="330"/>
      <c r="E48" s="426" t="s">
        <v>113</v>
      </c>
      <c r="F48" s="427"/>
      <c r="G48" s="427"/>
      <c r="H48" s="427"/>
      <c r="I48" s="427"/>
      <c r="J48" s="84"/>
      <c r="K48" s="85"/>
      <c r="L48" s="85"/>
      <c r="M48" s="85"/>
      <c r="N48" s="85"/>
      <c r="O48" s="86"/>
      <c r="P48" s="85"/>
      <c r="Q48" s="85"/>
      <c r="R48" s="85"/>
      <c r="S48" s="85"/>
      <c r="T48" s="85"/>
      <c r="U48" s="85"/>
      <c r="V48" s="75"/>
      <c r="W48" s="93"/>
      <c r="X48" s="76"/>
      <c r="Y48" s="76"/>
      <c r="Z48" s="76"/>
      <c r="AA48" s="77"/>
      <c r="AB48" s="58"/>
      <c r="AC48" s="58"/>
      <c r="AD48" s="58"/>
      <c r="AE48" s="58"/>
      <c r="AF48" s="58"/>
      <c r="AG48" s="59"/>
      <c r="AH48" s="60"/>
      <c r="AI48" s="61"/>
      <c r="AJ48" s="61"/>
      <c r="AK48" s="61"/>
      <c r="AL48" s="61"/>
      <c r="AM48" s="62"/>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row>
    <row r="49" spans="1:80" ht="46.5" customHeight="1" x14ac:dyDescent="0.25">
      <c r="A49" s="94"/>
      <c r="B49" s="329"/>
      <c r="C49" s="329"/>
      <c r="D49" s="330"/>
      <c r="E49" s="428"/>
      <c r="F49" s="429"/>
      <c r="G49" s="429"/>
      <c r="H49" s="429"/>
      <c r="I49" s="429"/>
      <c r="J49" s="87"/>
      <c r="K49" s="88"/>
      <c r="L49" s="88"/>
      <c r="M49" s="88"/>
      <c r="N49" s="88"/>
      <c r="O49" s="89"/>
      <c r="P49" s="88"/>
      <c r="Q49" s="88"/>
      <c r="R49" s="88"/>
      <c r="S49" s="88"/>
      <c r="T49" s="88"/>
      <c r="U49" s="88"/>
      <c r="V49" s="78"/>
      <c r="W49" s="79"/>
      <c r="X49" s="79"/>
      <c r="Y49" s="79"/>
      <c r="Z49" s="79"/>
      <c r="AA49" s="80"/>
      <c r="AB49" s="64"/>
      <c r="AC49" s="64"/>
      <c r="AD49" s="64"/>
      <c r="AE49" s="64"/>
      <c r="AF49" s="64"/>
      <c r="AG49" s="65"/>
      <c r="AH49" s="66"/>
      <c r="AI49" s="67"/>
      <c r="AJ49" s="67"/>
      <c r="AK49" s="67"/>
      <c r="AL49" s="67"/>
      <c r="AM49" s="68"/>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row>
    <row r="50" spans="1:80" ht="15" customHeight="1" x14ac:dyDescent="0.25">
      <c r="A50" s="94"/>
      <c r="B50" s="329"/>
      <c r="C50" s="329"/>
      <c r="D50" s="330"/>
      <c r="E50" s="428"/>
      <c r="F50" s="429"/>
      <c r="G50" s="429"/>
      <c r="H50" s="429"/>
      <c r="I50" s="429"/>
      <c r="J50" s="87"/>
      <c r="K50" s="88"/>
      <c r="L50" s="88"/>
      <c r="M50" s="88"/>
      <c r="N50" s="88"/>
      <c r="O50" s="89"/>
      <c r="P50" s="88"/>
      <c r="Q50" s="88"/>
      <c r="R50" s="88"/>
      <c r="S50" s="88"/>
      <c r="T50" s="88"/>
      <c r="U50" s="88"/>
      <c r="V50" s="78"/>
      <c r="W50" s="79"/>
      <c r="X50" s="79"/>
      <c r="Y50" s="79"/>
      <c r="Z50" s="79"/>
      <c r="AA50" s="80"/>
      <c r="AB50" s="64"/>
      <c r="AC50" s="64"/>
      <c r="AD50" s="64"/>
      <c r="AE50" s="64"/>
      <c r="AF50" s="64"/>
      <c r="AG50" s="65"/>
      <c r="AH50" s="66"/>
      <c r="AI50" s="67"/>
      <c r="AJ50" s="67"/>
      <c r="AK50" s="67"/>
      <c r="AL50" s="67"/>
      <c r="AM50" s="6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row>
    <row r="51" spans="1:80" ht="15" customHeight="1" x14ac:dyDescent="0.25">
      <c r="A51" s="94"/>
      <c r="B51" s="329"/>
      <c r="C51" s="329"/>
      <c r="D51" s="330"/>
      <c r="E51" s="430"/>
      <c r="F51" s="429"/>
      <c r="G51" s="429"/>
      <c r="H51" s="429"/>
      <c r="I51" s="429"/>
      <c r="J51" s="87"/>
      <c r="K51" s="88"/>
      <c r="L51" s="88"/>
      <c r="M51" s="88"/>
      <c r="N51" s="88"/>
      <c r="O51" s="89"/>
      <c r="P51" s="88"/>
      <c r="Q51" s="88"/>
      <c r="R51" s="88"/>
      <c r="S51" s="88"/>
      <c r="T51" s="88"/>
      <c r="U51" s="88"/>
      <c r="V51" s="78"/>
      <c r="W51" s="79"/>
      <c r="X51" s="79"/>
      <c r="Y51" s="79"/>
      <c r="Z51" s="79"/>
      <c r="AA51" s="80"/>
      <c r="AB51" s="64"/>
      <c r="AC51" s="64"/>
      <c r="AD51" s="64"/>
      <c r="AE51" s="64"/>
      <c r="AF51" s="64"/>
      <c r="AG51" s="65"/>
      <c r="AH51" s="66"/>
      <c r="AI51" s="67"/>
      <c r="AJ51" s="67"/>
      <c r="AK51" s="67"/>
      <c r="AL51" s="67"/>
      <c r="AM51" s="6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row>
    <row r="52" spans="1:80" ht="15" customHeight="1" x14ac:dyDescent="0.25">
      <c r="A52" s="94"/>
      <c r="B52" s="329"/>
      <c r="C52" s="329"/>
      <c r="D52" s="330"/>
      <c r="E52" s="430"/>
      <c r="F52" s="429"/>
      <c r="G52" s="429"/>
      <c r="H52" s="429"/>
      <c r="I52" s="429"/>
      <c r="J52" s="87"/>
      <c r="K52" s="88"/>
      <c r="L52" s="88"/>
      <c r="M52" s="88"/>
      <c r="N52" s="88"/>
      <c r="O52" s="89"/>
      <c r="P52" s="88"/>
      <c r="Q52" s="88"/>
      <c r="R52" s="88"/>
      <c r="S52" s="88"/>
      <c r="T52" s="88"/>
      <c r="U52" s="88"/>
      <c r="V52" s="78"/>
      <c r="W52" s="79"/>
      <c r="X52" s="79"/>
      <c r="Y52" s="79"/>
      <c r="Z52" s="79"/>
      <c r="AA52" s="80"/>
      <c r="AB52" s="64"/>
      <c r="AC52" s="64"/>
      <c r="AD52" s="64"/>
      <c r="AE52" s="64"/>
      <c r="AF52" s="64"/>
      <c r="AG52" s="65"/>
      <c r="AH52" s="66"/>
      <c r="AI52" s="67"/>
      <c r="AJ52" s="67"/>
      <c r="AK52" s="67"/>
      <c r="AL52" s="67"/>
      <c r="AM52" s="6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row>
    <row r="53" spans="1:80" ht="15" customHeight="1" x14ac:dyDescent="0.25">
      <c r="A53" s="94"/>
      <c r="B53" s="329"/>
      <c r="C53" s="329"/>
      <c r="D53" s="330"/>
      <c r="E53" s="430"/>
      <c r="F53" s="429"/>
      <c r="G53" s="429"/>
      <c r="H53" s="429"/>
      <c r="I53" s="429"/>
      <c r="J53" s="87"/>
      <c r="K53" s="88"/>
      <c r="L53" s="88"/>
      <c r="M53" s="88"/>
      <c r="N53" s="88"/>
      <c r="O53" s="89"/>
      <c r="P53" s="88"/>
      <c r="Q53" s="88"/>
      <c r="R53" s="88"/>
      <c r="S53" s="88"/>
      <c r="T53" s="88"/>
      <c r="U53" s="88"/>
      <c r="V53" s="78"/>
      <c r="W53" s="79"/>
      <c r="X53" s="79"/>
      <c r="Y53" s="79"/>
      <c r="Z53" s="79"/>
      <c r="AA53" s="80"/>
      <c r="AB53" s="64"/>
      <c r="AC53" s="64"/>
      <c r="AD53" s="64"/>
      <c r="AE53" s="64"/>
      <c r="AF53" s="64"/>
      <c r="AG53" s="65"/>
      <c r="AH53" s="66"/>
      <c r="AI53" s="67"/>
      <c r="AJ53" s="67"/>
      <c r="AK53" s="67"/>
      <c r="AL53" s="67"/>
      <c r="AM53" s="6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row>
    <row r="54" spans="1:80" ht="15" customHeight="1" x14ac:dyDescent="0.25">
      <c r="A54" s="94"/>
      <c r="B54" s="329"/>
      <c r="C54" s="329"/>
      <c r="D54" s="330"/>
      <c r="E54" s="430"/>
      <c r="F54" s="429"/>
      <c r="G54" s="429"/>
      <c r="H54" s="429"/>
      <c r="I54" s="429"/>
      <c r="J54" s="87"/>
      <c r="K54" s="88"/>
      <c r="L54" s="88"/>
      <c r="M54" s="88"/>
      <c r="N54" s="88"/>
      <c r="O54" s="89"/>
      <c r="P54" s="88"/>
      <c r="Q54" s="88"/>
      <c r="R54" s="88"/>
      <c r="S54" s="88"/>
      <c r="T54" s="88"/>
      <c r="U54" s="88"/>
      <c r="V54" s="78"/>
      <c r="W54" s="79"/>
      <c r="X54" s="79"/>
      <c r="Y54" s="79"/>
      <c r="Z54" s="79"/>
      <c r="AA54" s="80"/>
      <c r="AB54" s="64"/>
      <c r="AC54" s="64"/>
      <c r="AD54" s="64"/>
      <c r="AE54" s="64"/>
      <c r="AF54" s="64"/>
      <c r="AG54" s="65"/>
      <c r="AH54" s="66"/>
      <c r="AI54" s="67"/>
      <c r="AJ54" s="67"/>
      <c r="AK54" s="67"/>
      <c r="AL54" s="67"/>
      <c r="AM54" s="68"/>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row>
    <row r="55" spans="1:80" ht="15" customHeight="1" x14ac:dyDescent="0.25">
      <c r="A55" s="94"/>
      <c r="B55" s="329"/>
      <c r="C55" s="329"/>
      <c r="D55" s="330"/>
      <c r="E55" s="430"/>
      <c r="F55" s="429"/>
      <c r="G55" s="429"/>
      <c r="H55" s="429"/>
      <c r="I55" s="429"/>
      <c r="J55" s="87"/>
      <c r="K55" s="88"/>
      <c r="L55" s="88"/>
      <c r="M55" s="88"/>
      <c r="N55" s="88"/>
      <c r="O55" s="89"/>
      <c r="P55" s="88"/>
      <c r="Q55" s="88"/>
      <c r="R55" s="88"/>
      <c r="S55" s="88"/>
      <c r="T55" s="88"/>
      <c r="U55" s="88"/>
      <c r="V55" s="78"/>
      <c r="W55" s="79"/>
      <c r="X55" s="79"/>
      <c r="Y55" s="79"/>
      <c r="Z55" s="79"/>
      <c r="AA55" s="80"/>
      <c r="AB55" s="64"/>
      <c r="AC55" s="64"/>
      <c r="AD55" s="64"/>
      <c r="AE55" s="64"/>
      <c r="AF55" s="64"/>
      <c r="AG55" s="65"/>
      <c r="AH55" s="66"/>
      <c r="AI55" s="67"/>
      <c r="AJ55" s="67"/>
      <c r="AK55" s="67"/>
      <c r="AL55" s="67"/>
      <c r="AM55" s="68"/>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row>
    <row r="56" spans="1:80" ht="15" customHeight="1" x14ac:dyDescent="0.25">
      <c r="A56" s="94"/>
      <c r="B56" s="329"/>
      <c r="C56" s="329"/>
      <c r="D56" s="330"/>
      <c r="E56" s="430"/>
      <c r="F56" s="429"/>
      <c r="G56" s="429"/>
      <c r="H56" s="429"/>
      <c r="I56" s="429"/>
      <c r="J56" s="87"/>
      <c r="K56" s="88"/>
      <c r="L56" s="88"/>
      <c r="M56" s="88"/>
      <c r="N56" s="88"/>
      <c r="O56" s="89"/>
      <c r="P56" s="88"/>
      <c r="Q56" s="88"/>
      <c r="R56" s="88"/>
      <c r="S56" s="88"/>
      <c r="T56" s="88"/>
      <c r="U56" s="88"/>
      <c r="V56" s="78"/>
      <c r="W56" s="79"/>
      <c r="X56" s="79"/>
      <c r="Y56" s="79"/>
      <c r="Z56" s="79"/>
      <c r="AA56" s="80"/>
      <c r="AB56" s="64"/>
      <c r="AC56" s="64"/>
      <c r="AD56" s="64"/>
      <c r="AE56" s="64"/>
      <c r="AF56" s="64"/>
      <c r="AG56" s="64"/>
      <c r="AH56" s="67"/>
      <c r="AI56" s="67"/>
      <c r="AJ56" s="67"/>
      <c r="AK56" s="67"/>
      <c r="AL56" s="67"/>
      <c r="AM56" s="67"/>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row>
    <row r="57" spans="1:80" ht="15" customHeight="1" x14ac:dyDescent="0.25">
      <c r="A57" s="94"/>
      <c r="B57" s="329"/>
      <c r="C57" s="329"/>
      <c r="D57" s="330"/>
      <c r="E57" s="430"/>
      <c r="F57" s="429"/>
      <c r="G57" s="429"/>
      <c r="H57" s="429"/>
      <c r="I57" s="429"/>
      <c r="J57" s="87"/>
      <c r="K57" s="88"/>
      <c r="L57" s="88"/>
      <c r="M57" s="88"/>
      <c r="N57" s="88"/>
      <c r="O57" s="89"/>
      <c r="P57" s="88"/>
      <c r="Q57" s="88"/>
      <c r="R57" s="88"/>
      <c r="S57" s="88"/>
      <c r="T57" s="88"/>
      <c r="U57" s="88"/>
      <c r="V57" s="78"/>
      <c r="W57" s="79"/>
      <c r="X57" s="79"/>
      <c r="Y57" s="79"/>
      <c r="Z57" s="79"/>
      <c r="AA57" s="80"/>
      <c r="AB57" s="64"/>
      <c r="AC57" s="64"/>
      <c r="AD57" s="64"/>
      <c r="AE57" s="64"/>
      <c r="AF57" s="64"/>
      <c r="AG57" s="64"/>
      <c r="AH57" s="66"/>
      <c r="AI57" s="67"/>
      <c r="AJ57" s="67"/>
      <c r="AK57" s="67"/>
      <c r="AL57" s="67"/>
      <c r="AM57" s="6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row>
    <row r="58" spans="1:80" ht="15.75" customHeight="1" thickBot="1" x14ac:dyDescent="0.3">
      <c r="A58" s="94"/>
      <c r="B58" s="329"/>
      <c r="C58" s="329"/>
      <c r="D58" s="330"/>
      <c r="E58" s="431"/>
      <c r="F58" s="432"/>
      <c r="G58" s="432"/>
      <c r="H58" s="432"/>
      <c r="I58" s="432"/>
      <c r="J58" s="90"/>
      <c r="K58" s="91"/>
      <c r="L58" s="91"/>
      <c r="M58" s="91"/>
      <c r="N58" s="91"/>
      <c r="O58" s="92"/>
      <c r="P58" s="91"/>
      <c r="Q58" s="91"/>
      <c r="R58" s="91"/>
      <c r="S58" s="91"/>
      <c r="T58" s="91"/>
      <c r="U58" s="91"/>
      <c r="V58" s="81"/>
      <c r="W58" s="82"/>
      <c r="X58" s="82"/>
      <c r="Y58" s="82"/>
      <c r="Z58" s="82"/>
      <c r="AA58" s="83"/>
      <c r="AB58" s="70"/>
      <c r="AC58" s="70"/>
      <c r="AD58" s="70"/>
      <c r="AE58" s="70"/>
      <c r="AF58" s="70"/>
      <c r="AG58" s="71"/>
      <c r="AH58" s="72"/>
      <c r="AI58" s="73"/>
      <c r="AJ58" s="73"/>
      <c r="AK58" s="73"/>
      <c r="AL58" s="73"/>
      <c r="AM58" s="7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row>
    <row r="59" spans="1:80" x14ac:dyDescent="0.25">
      <c r="A59" s="94"/>
      <c r="B59" s="94"/>
      <c r="C59" s="94"/>
      <c r="D59" s="94"/>
      <c r="E59" s="94"/>
      <c r="F59" s="94"/>
      <c r="G59" s="94"/>
      <c r="H59" s="94"/>
      <c r="I59" s="94"/>
      <c r="J59" s="426" t="s">
        <v>112</v>
      </c>
      <c r="K59" s="427"/>
      <c r="L59" s="427"/>
      <c r="M59" s="427"/>
      <c r="N59" s="427"/>
      <c r="O59" s="444"/>
      <c r="P59" s="426" t="s">
        <v>111</v>
      </c>
      <c r="Q59" s="427"/>
      <c r="R59" s="427"/>
      <c r="S59" s="427"/>
      <c r="T59" s="427"/>
      <c r="U59" s="444"/>
      <c r="V59" s="426" t="s">
        <v>110</v>
      </c>
      <c r="W59" s="427"/>
      <c r="X59" s="427"/>
      <c r="Y59" s="427"/>
      <c r="Z59" s="427"/>
      <c r="AA59" s="444"/>
      <c r="AB59" s="426" t="s">
        <v>109</v>
      </c>
      <c r="AC59" s="465"/>
      <c r="AD59" s="427"/>
      <c r="AE59" s="427"/>
      <c r="AF59" s="427"/>
      <c r="AG59" s="444"/>
      <c r="AH59" s="426" t="s">
        <v>108</v>
      </c>
      <c r="AI59" s="427"/>
      <c r="AJ59" s="427"/>
      <c r="AK59" s="427"/>
      <c r="AL59" s="427"/>
      <c r="AM59" s="44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row>
    <row r="60" spans="1:80" x14ac:dyDescent="0.25">
      <c r="A60" s="94"/>
      <c r="B60" s="94"/>
      <c r="C60" s="94"/>
      <c r="D60" s="94"/>
      <c r="E60" s="94"/>
      <c r="F60" s="94"/>
      <c r="G60" s="94"/>
      <c r="H60" s="94"/>
      <c r="I60" s="94"/>
      <c r="J60" s="430"/>
      <c r="K60" s="429"/>
      <c r="L60" s="429"/>
      <c r="M60" s="429"/>
      <c r="N60" s="429"/>
      <c r="O60" s="445"/>
      <c r="P60" s="430"/>
      <c r="Q60" s="429"/>
      <c r="R60" s="429"/>
      <c r="S60" s="429"/>
      <c r="T60" s="429"/>
      <c r="U60" s="445"/>
      <c r="V60" s="430"/>
      <c r="W60" s="429"/>
      <c r="X60" s="429"/>
      <c r="Y60" s="429"/>
      <c r="Z60" s="429"/>
      <c r="AA60" s="445"/>
      <c r="AB60" s="430"/>
      <c r="AC60" s="429"/>
      <c r="AD60" s="429"/>
      <c r="AE60" s="429"/>
      <c r="AF60" s="429"/>
      <c r="AG60" s="445"/>
      <c r="AH60" s="430"/>
      <c r="AI60" s="429"/>
      <c r="AJ60" s="429"/>
      <c r="AK60" s="429"/>
      <c r="AL60" s="429"/>
      <c r="AM60" s="445"/>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row>
    <row r="61" spans="1:80" x14ac:dyDescent="0.25">
      <c r="A61" s="94"/>
      <c r="B61" s="94"/>
      <c r="C61" s="94"/>
      <c r="D61" s="94"/>
      <c r="E61" s="94"/>
      <c r="F61" s="94"/>
      <c r="G61" s="94"/>
      <c r="H61" s="94"/>
      <c r="I61" s="94"/>
      <c r="J61" s="430"/>
      <c r="K61" s="429"/>
      <c r="L61" s="429"/>
      <c r="M61" s="429"/>
      <c r="N61" s="429"/>
      <c r="O61" s="445"/>
      <c r="P61" s="430"/>
      <c r="Q61" s="429"/>
      <c r="R61" s="429"/>
      <c r="S61" s="429"/>
      <c r="T61" s="429"/>
      <c r="U61" s="445"/>
      <c r="V61" s="430"/>
      <c r="W61" s="429"/>
      <c r="X61" s="429"/>
      <c r="Y61" s="429"/>
      <c r="Z61" s="429"/>
      <c r="AA61" s="445"/>
      <c r="AB61" s="430"/>
      <c r="AC61" s="429"/>
      <c r="AD61" s="429"/>
      <c r="AE61" s="429"/>
      <c r="AF61" s="429"/>
      <c r="AG61" s="445"/>
      <c r="AH61" s="430"/>
      <c r="AI61" s="429"/>
      <c r="AJ61" s="429"/>
      <c r="AK61" s="429"/>
      <c r="AL61" s="429"/>
      <c r="AM61" s="445"/>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row>
    <row r="62" spans="1:80" x14ac:dyDescent="0.25">
      <c r="A62" s="94"/>
      <c r="B62" s="94"/>
      <c r="C62" s="94"/>
      <c r="D62" s="94"/>
      <c r="E62" s="94"/>
      <c r="F62" s="94"/>
      <c r="G62" s="94"/>
      <c r="H62" s="94"/>
      <c r="I62" s="94"/>
      <c r="J62" s="430"/>
      <c r="K62" s="429"/>
      <c r="L62" s="429"/>
      <c r="M62" s="429"/>
      <c r="N62" s="429"/>
      <c r="O62" s="445"/>
      <c r="P62" s="430"/>
      <c r="Q62" s="429"/>
      <c r="R62" s="429"/>
      <c r="S62" s="429"/>
      <c r="T62" s="429"/>
      <c r="U62" s="445"/>
      <c r="V62" s="430"/>
      <c r="W62" s="429"/>
      <c r="X62" s="429"/>
      <c r="Y62" s="429"/>
      <c r="Z62" s="429"/>
      <c r="AA62" s="445"/>
      <c r="AB62" s="430"/>
      <c r="AC62" s="429"/>
      <c r="AD62" s="429"/>
      <c r="AE62" s="429"/>
      <c r="AF62" s="429"/>
      <c r="AG62" s="445"/>
      <c r="AH62" s="430"/>
      <c r="AI62" s="429"/>
      <c r="AJ62" s="429"/>
      <c r="AK62" s="429"/>
      <c r="AL62" s="429"/>
      <c r="AM62" s="445"/>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row>
    <row r="63" spans="1:80" x14ac:dyDescent="0.25">
      <c r="A63" s="94"/>
      <c r="B63" s="94"/>
      <c r="C63" s="94"/>
      <c r="D63" s="94"/>
      <c r="E63" s="94"/>
      <c r="F63" s="94"/>
      <c r="G63" s="94"/>
      <c r="H63" s="94"/>
      <c r="I63" s="94"/>
      <c r="J63" s="430"/>
      <c r="K63" s="429"/>
      <c r="L63" s="429"/>
      <c r="M63" s="429"/>
      <c r="N63" s="429"/>
      <c r="O63" s="445"/>
      <c r="P63" s="430"/>
      <c r="Q63" s="429"/>
      <c r="R63" s="429"/>
      <c r="S63" s="429"/>
      <c r="T63" s="429"/>
      <c r="U63" s="445"/>
      <c r="V63" s="430"/>
      <c r="W63" s="429"/>
      <c r="X63" s="429"/>
      <c r="Y63" s="429"/>
      <c r="Z63" s="429"/>
      <c r="AA63" s="445"/>
      <c r="AB63" s="430"/>
      <c r="AC63" s="429"/>
      <c r="AD63" s="429"/>
      <c r="AE63" s="429"/>
      <c r="AF63" s="429"/>
      <c r="AG63" s="445"/>
      <c r="AH63" s="430"/>
      <c r="AI63" s="429"/>
      <c r="AJ63" s="429"/>
      <c r="AK63" s="429"/>
      <c r="AL63" s="429"/>
      <c r="AM63" s="445"/>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row>
    <row r="64" spans="1:80" ht="15.75" thickBot="1" x14ac:dyDescent="0.3">
      <c r="A64" s="94"/>
      <c r="B64" s="94"/>
      <c r="C64" s="94"/>
      <c r="D64" s="94"/>
      <c r="E64" s="94"/>
      <c r="F64" s="94"/>
      <c r="G64" s="94"/>
      <c r="H64" s="94"/>
      <c r="I64" s="94"/>
      <c r="J64" s="431"/>
      <c r="K64" s="432"/>
      <c r="L64" s="432"/>
      <c r="M64" s="432"/>
      <c r="N64" s="432"/>
      <c r="O64" s="446"/>
      <c r="P64" s="431"/>
      <c r="Q64" s="432"/>
      <c r="R64" s="432"/>
      <c r="S64" s="432"/>
      <c r="T64" s="432"/>
      <c r="U64" s="446"/>
      <c r="V64" s="431"/>
      <c r="W64" s="432"/>
      <c r="X64" s="432"/>
      <c r="Y64" s="432"/>
      <c r="Z64" s="432"/>
      <c r="AA64" s="446"/>
      <c r="AB64" s="431"/>
      <c r="AC64" s="432"/>
      <c r="AD64" s="432"/>
      <c r="AE64" s="432"/>
      <c r="AF64" s="432"/>
      <c r="AG64" s="446"/>
      <c r="AH64" s="431"/>
      <c r="AI64" s="432"/>
      <c r="AJ64" s="432"/>
      <c r="AK64" s="432"/>
      <c r="AL64" s="432"/>
      <c r="AM64" s="446"/>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row>
    <row r="65" spans="1:60"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ht="15" customHeight="1" x14ac:dyDescent="0.25">
      <c r="A66" s="94"/>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4"/>
      <c r="AV66" s="94"/>
      <c r="AW66" s="94"/>
      <c r="AX66" s="94"/>
      <c r="AY66" s="94"/>
      <c r="AZ66" s="94"/>
      <c r="BA66" s="94"/>
      <c r="BB66" s="94"/>
      <c r="BC66" s="94"/>
      <c r="BD66" s="94"/>
      <c r="BE66" s="94"/>
      <c r="BF66" s="94"/>
      <c r="BG66" s="94"/>
      <c r="BH66" s="94"/>
    </row>
    <row r="67" spans="1:60" ht="15" customHeight="1" x14ac:dyDescent="0.25">
      <c r="A67" s="94"/>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4"/>
      <c r="AV67" s="94"/>
      <c r="AW67" s="94"/>
      <c r="AX67" s="94"/>
      <c r="AY67" s="94"/>
      <c r="AZ67" s="94"/>
      <c r="BA67" s="94"/>
      <c r="BB67" s="94"/>
      <c r="BC67" s="94"/>
      <c r="BD67" s="94"/>
      <c r="BE67" s="94"/>
      <c r="BF67" s="94"/>
      <c r="BG67" s="94"/>
      <c r="BH67" s="94"/>
    </row>
    <row r="68" spans="1:60"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x14ac:dyDescent="0.2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x14ac:dyDescent="0.2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x14ac:dyDescent="0.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x14ac:dyDescent="0.2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x14ac:dyDescent="0.2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x14ac:dyDescent="0.2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x14ac:dyDescent="0.2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row>
    <row r="138" spans="1:60"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row>
    <row r="146" spans="1:60"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row>
    <row r="153" spans="1:60"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row>
    <row r="161" spans="1:60"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x14ac:dyDescent="0.25">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x14ac:dyDescent="0.25">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x14ac:dyDescent="0.25">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x14ac:dyDescent="0.25">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x14ac:dyDescent="0.25">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x14ac:dyDescent="0.25">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x14ac:dyDescent="0.2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x14ac:dyDescent="0.25">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row>
    <row r="172" spans="1:60" x14ac:dyDescent="0.25">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row>
    <row r="173" spans="1:60" x14ac:dyDescent="0.25">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row>
    <row r="174" spans="1:60" x14ac:dyDescent="0.25">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row>
    <row r="175" spans="1:60" x14ac:dyDescent="0.2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row>
    <row r="176" spans="1:60" x14ac:dyDescent="0.2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row>
    <row r="177" spans="1:60" x14ac:dyDescent="0.25">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row>
    <row r="178" spans="1:60" x14ac:dyDescent="0.25">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row>
    <row r="179" spans="1:60" x14ac:dyDescent="0.25">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row>
    <row r="180" spans="1:60" x14ac:dyDescent="0.25">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row>
    <row r="181" spans="1:60" x14ac:dyDescent="0.25">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row>
    <row r="182" spans="1:60" x14ac:dyDescent="0.25">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row>
    <row r="183" spans="1:60" x14ac:dyDescent="0.25">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row>
    <row r="184" spans="1:60" x14ac:dyDescent="0.25">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row>
    <row r="185" spans="1:60" x14ac:dyDescent="0.2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row>
    <row r="186" spans="1:60" x14ac:dyDescent="0.25">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row>
    <row r="187" spans="1:60" x14ac:dyDescent="0.25">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row>
    <row r="188" spans="1:60" x14ac:dyDescent="0.25">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row>
    <row r="189" spans="1:60" x14ac:dyDescent="0.25">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row>
    <row r="190" spans="1:60" x14ac:dyDescent="0.25">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row>
    <row r="191" spans="1:60" x14ac:dyDescent="0.25">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row>
    <row r="192" spans="1:60" x14ac:dyDescent="0.25">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row>
    <row r="193" spans="1:60" x14ac:dyDescent="0.25">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row>
    <row r="194" spans="1:60" x14ac:dyDescent="0.25">
      <c r="A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row>
    <row r="195" spans="1:60" x14ac:dyDescent="0.25">
      <c r="A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row>
    <row r="196" spans="1:60" x14ac:dyDescent="0.25">
      <c r="A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row>
    <row r="197" spans="1:60" x14ac:dyDescent="0.25">
      <c r="A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row>
    <row r="198" spans="1:60" x14ac:dyDescent="0.25">
      <c r="A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row>
    <row r="199" spans="1:60" x14ac:dyDescent="0.25">
      <c r="A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row>
    <row r="200" spans="1:60" x14ac:dyDescent="0.25">
      <c r="A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row>
    <row r="201" spans="1:60" x14ac:dyDescent="0.25">
      <c r="A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row>
    <row r="202" spans="1:60" x14ac:dyDescent="0.25">
      <c r="A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row>
    <row r="203" spans="1:60" x14ac:dyDescent="0.25">
      <c r="A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row>
    <row r="204" spans="1:60" x14ac:dyDescent="0.25">
      <c r="A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row>
    <row r="205" spans="1:60" x14ac:dyDescent="0.25">
      <c r="A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row>
    <row r="206" spans="1:60" x14ac:dyDescent="0.25">
      <c r="A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row>
    <row r="207" spans="1:60" x14ac:dyDescent="0.25">
      <c r="A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row>
    <row r="208" spans="1:60" x14ac:dyDescent="0.25">
      <c r="A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row>
    <row r="209" spans="1:60" x14ac:dyDescent="0.25">
      <c r="A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row>
    <row r="210" spans="1:60" x14ac:dyDescent="0.25">
      <c r="A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row>
    <row r="211" spans="1:60" x14ac:dyDescent="0.25">
      <c r="A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row>
    <row r="212" spans="1:60" x14ac:dyDescent="0.25">
      <c r="A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row>
    <row r="213" spans="1:60" x14ac:dyDescent="0.25">
      <c r="A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row>
    <row r="214" spans="1:60" x14ac:dyDescent="0.25">
      <c r="A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row>
    <row r="215" spans="1:60" x14ac:dyDescent="0.25">
      <c r="A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row>
    <row r="216" spans="1:60" x14ac:dyDescent="0.25">
      <c r="A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row>
    <row r="217" spans="1:60" x14ac:dyDescent="0.25">
      <c r="A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row>
    <row r="218" spans="1:60" x14ac:dyDescent="0.25">
      <c r="A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row>
    <row r="219" spans="1:60" x14ac:dyDescent="0.25">
      <c r="A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row>
    <row r="220" spans="1:60" x14ac:dyDescent="0.25">
      <c r="A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row>
    <row r="221" spans="1:60" x14ac:dyDescent="0.25">
      <c r="A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row>
    <row r="222" spans="1:60" x14ac:dyDescent="0.25">
      <c r="A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row>
    <row r="223" spans="1:60" x14ac:dyDescent="0.25">
      <c r="A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row>
    <row r="224" spans="1:60" x14ac:dyDescent="0.25">
      <c r="A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row>
    <row r="225" spans="1:60" x14ac:dyDescent="0.25">
      <c r="A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row>
    <row r="226" spans="1:60" x14ac:dyDescent="0.25">
      <c r="A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row>
    <row r="227" spans="1:60" x14ac:dyDescent="0.25">
      <c r="A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row>
    <row r="228" spans="1:60" x14ac:dyDescent="0.25">
      <c r="A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row>
    <row r="229" spans="1:60" x14ac:dyDescent="0.25">
      <c r="A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row>
    <row r="230" spans="1:60" x14ac:dyDescent="0.25">
      <c r="A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row>
    <row r="231" spans="1:60" x14ac:dyDescent="0.25">
      <c r="A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row>
    <row r="232" spans="1:60" x14ac:dyDescent="0.25">
      <c r="A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row>
    <row r="233" spans="1:60" x14ac:dyDescent="0.25">
      <c r="A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row>
    <row r="234" spans="1:60" x14ac:dyDescent="0.25">
      <c r="A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row>
    <row r="235" spans="1:60" x14ac:dyDescent="0.25">
      <c r="A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row>
    <row r="236" spans="1:60" x14ac:dyDescent="0.25">
      <c r="A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row>
    <row r="237" spans="1:60" x14ac:dyDescent="0.25">
      <c r="A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row>
    <row r="238" spans="1:60" x14ac:dyDescent="0.25">
      <c r="A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row>
    <row r="239" spans="1:60" x14ac:dyDescent="0.25">
      <c r="A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row>
    <row r="240" spans="1:60" x14ac:dyDescent="0.25">
      <c r="A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row>
    <row r="241" spans="1:60" x14ac:dyDescent="0.25">
      <c r="A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row>
    <row r="242" spans="1:60" x14ac:dyDescent="0.25">
      <c r="A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row>
    <row r="243" spans="1:60" x14ac:dyDescent="0.25">
      <c r="A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row>
    <row r="244" spans="1:60" x14ac:dyDescent="0.25">
      <c r="A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row>
    <row r="245" spans="1:60" x14ac:dyDescent="0.25">
      <c r="A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row>
    <row r="246" spans="1:60" x14ac:dyDescent="0.25">
      <c r="A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row>
    <row r="247" spans="1:60" x14ac:dyDescent="0.25">
      <c r="A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row>
    <row r="248" spans="1:60" x14ac:dyDescent="0.25">
      <c r="A248" s="94"/>
    </row>
    <row r="249" spans="1:60" x14ac:dyDescent="0.25">
      <c r="A249" s="94"/>
    </row>
    <row r="250" spans="1:60" x14ac:dyDescent="0.25">
      <c r="A250" s="94"/>
    </row>
    <row r="251" spans="1:60" x14ac:dyDescent="0.25">
      <c r="A251" s="94"/>
    </row>
  </sheetData>
  <mergeCells count="17">
    <mergeCell ref="J59:O64"/>
    <mergeCell ref="P59:U64"/>
    <mergeCell ref="V59:AA64"/>
    <mergeCell ref="AB59:AG64"/>
    <mergeCell ref="AH59:AM64"/>
    <mergeCell ref="AO16:AT25"/>
    <mergeCell ref="E16:I25"/>
    <mergeCell ref="AO6:AT15"/>
    <mergeCell ref="B2:I4"/>
    <mergeCell ref="J2:AM4"/>
    <mergeCell ref="B6:D58"/>
    <mergeCell ref="E6:I15"/>
    <mergeCell ref="E48:I58"/>
    <mergeCell ref="AO37:AT47"/>
    <mergeCell ref="E37:I47"/>
    <mergeCell ref="AO26:AT36"/>
    <mergeCell ref="E26:I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7" sqref="B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4"/>
      <c r="B1" s="466" t="s">
        <v>55</v>
      </c>
      <c r="C1" s="466"/>
      <c r="D1" s="466"/>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37"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row>
    <row r="3" spans="1:37" ht="25.5" x14ac:dyDescent="0.25">
      <c r="A3" s="94"/>
      <c r="B3" s="11"/>
      <c r="C3" s="12" t="s">
        <v>52</v>
      </c>
      <c r="D3" s="12" t="s">
        <v>4</v>
      </c>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7" ht="51" x14ac:dyDescent="0.25">
      <c r="A4" s="94"/>
      <c r="B4" s="13" t="s">
        <v>51</v>
      </c>
      <c r="C4" s="14" t="s">
        <v>102</v>
      </c>
      <c r="D4" s="15">
        <v>0.2</v>
      </c>
      <c r="E4" s="94"/>
      <c r="F4" s="94"/>
      <c r="G4" s="94"/>
      <c r="H4" s="94"/>
      <c r="I4" s="94"/>
      <c r="J4" s="94"/>
      <c r="K4" s="94"/>
      <c r="L4" s="94"/>
      <c r="M4" s="94"/>
      <c r="N4" s="94"/>
      <c r="O4" s="94"/>
      <c r="P4" s="94"/>
      <c r="Q4" s="94"/>
      <c r="R4" s="94"/>
      <c r="S4" s="94"/>
      <c r="T4" s="94"/>
      <c r="U4" s="94"/>
      <c r="V4" s="94"/>
      <c r="W4" s="94"/>
      <c r="X4" s="94"/>
      <c r="Y4" s="94"/>
      <c r="Z4" s="94"/>
      <c r="AA4" s="94"/>
      <c r="AB4" s="94"/>
      <c r="AC4" s="94"/>
      <c r="AD4" s="94"/>
      <c r="AE4" s="94"/>
    </row>
    <row r="5" spans="1:37" ht="51" x14ac:dyDescent="0.25">
      <c r="A5" s="94"/>
      <c r="B5" s="16" t="s">
        <v>53</v>
      </c>
      <c r="C5" s="17" t="s">
        <v>103</v>
      </c>
      <c r="D5" s="18">
        <v>0.4</v>
      </c>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37" ht="51" x14ac:dyDescent="0.25">
      <c r="A6" s="94"/>
      <c r="B6" s="19" t="s">
        <v>107</v>
      </c>
      <c r="C6" s="17" t="s">
        <v>104</v>
      </c>
      <c r="D6" s="18">
        <v>0.6</v>
      </c>
      <c r="E6" s="94"/>
      <c r="F6" s="94"/>
      <c r="G6" s="94"/>
      <c r="H6" s="94"/>
      <c r="I6" s="94"/>
      <c r="J6" s="94"/>
      <c r="K6" s="94"/>
      <c r="L6" s="94"/>
      <c r="M6" s="94"/>
      <c r="N6" s="94"/>
      <c r="O6" s="94"/>
      <c r="P6" s="94"/>
      <c r="Q6" s="94"/>
      <c r="R6" s="94"/>
      <c r="S6" s="94"/>
      <c r="T6" s="94"/>
      <c r="U6" s="94"/>
      <c r="V6" s="94"/>
      <c r="W6" s="94"/>
      <c r="X6" s="94"/>
      <c r="Y6" s="94"/>
      <c r="Z6" s="94"/>
      <c r="AA6" s="94"/>
      <c r="AB6" s="94"/>
      <c r="AC6" s="94"/>
      <c r="AD6" s="94"/>
      <c r="AE6" s="94"/>
    </row>
    <row r="7" spans="1:37" ht="76.5" x14ac:dyDescent="0.25">
      <c r="A7" s="94"/>
      <c r="B7" s="20" t="s">
        <v>6</v>
      </c>
      <c r="C7" s="17" t="s">
        <v>105</v>
      </c>
      <c r="D7" s="18">
        <v>0.8</v>
      </c>
      <c r="E7" s="94"/>
      <c r="F7" s="94"/>
      <c r="G7" s="94"/>
      <c r="H7" s="94"/>
      <c r="I7" s="94"/>
      <c r="J7" s="94"/>
      <c r="K7" s="94"/>
      <c r="L7" s="94"/>
      <c r="M7" s="94"/>
      <c r="N7" s="94"/>
      <c r="O7" s="94"/>
      <c r="P7" s="94"/>
      <c r="Q7" s="94"/>
      <c r="R7" s="94"/>
      <c r="S7" s="94"/>
      <c r="T7" s="94"/>
      <c r="U7" s="94"/>
      <c r="V7" s="94"/>
      <c r="W7" s="94"/>
      <c r="X7" s="94"/>
      <c r="Y7" s="94"/>
      <c r="Z7" s="94"/>
      <c r="AA7" s="94"/>
      <c r="AB7" s="94"/>
      <c r="AC7" s="94"/>
      <c r="AD7" s="94"/>
      <c r="AE7" s="94"/>
    </row>
    <row r="8" spans="1:37" ht="51" x14ac:dyDescent="0.25">
      <c r="A8" s="94"/>
      <c r="B8" s="21" t="s">
        <v>54</v>
      </c>
      <c r="C8" s="17" t="s">
        <v>106</v>
      </c>
      <c r="D8" s="18">
        <v>1</v>
      </c>
      <c r="E8" s="94"/>
      <c r="F8" s="94"/>
      <c r="G8" s="94"/>
      <c r="H8" s="94"/>
      <c r="I8" s="94"/>
      <c r="J8" s="94"/>
      <c r="K8" s="94"/>
      <c r="L8" s="94"/>
      <c r="M8" s="94"/>
      <c r="N8" s="94"/>
      <c r="O8" s="94"/>
      <c r="P8" s="94"/>
      <c r="Q8" s="94"/>
      <c r="R8" s="94"/>
      <c r="S8" s="94"/>
      <c r="T8" s="94"/>
      <c r="U8" s="94"/>
      <c r="V8" s="94"/>
      <c r="W8" s="94"/>
      <c r="X8" s="94"/>
      <c r="Y8" s="94"/>
      <c r="Z8" s="94"/>
      <c r="AA8" s="94"/>
      <c r="AB8" s="94"/>
      <c r="AC8" s="94"/>
      <c r="AD8" s="94"/>
      <c r="AE8" s="94"/>
    </row>
    <row r="9" spans="1:37" x14ac:dyDescent="0.25">
      <c r="A9" s="94"/>
      <c r="B9" s="118"/>
      <c r="C9" s="118"/>
      <c r="D9" s="118"/>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row>
    <row r="10" spans="1:37" ht="16.5" x14ac:dyDescent="0.25">
      <c r="A10" s="94"/>
      <c r="B10" s="119"/>
      <c r="C10" s="118"/>
      <c r="D10" s="118"/>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row>
    <row r="11" spans="1:37" x14ac:dyDescent="0.25">
      <c r="A11" s="94"/>
      <c r="B11" s="118"/>
      <c r="C11" s="118"/>
      <c r="D11" s="118"/>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7" x14ac:dyDescent="0.25">
      <c r="A12" s="94"/>
      <c r="B12" s="118"/>
      <c r="C12" s="118"/>
      <c r="D12" s="118"/>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7" x14ac:dyDescent="0.25">
      <c r="A13" s="94"/>
      <c r="B13" s="118"/>
      <c r="C13" s="118"/>
      <c r="D13" s="118"/>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row>
    <row r="14" spans="1:37" x14ac:dyDescent="0.25">
      <c r="A14" s="94"/>
      <c r="B14" s="118"/>
      <c r="C14" s="118"/>
      <c r="D14" s="118"/>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row>
    <row r="15" spans="1:37" x14ac:dyDescent="0.25">
      <c r="A15" s="94"/>
      <c r="B15" s="118"/>
      <c r="C15" s="118"/>
      <c r="D15" s="118"/>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row>
    <row r="16" spans="1:37" x14ac:dyDescent="0.25">
      <c r="A16" s="94"/>
      <c r="B16" s="118"/>
      <c r="C16" s="118"/>
      <c r="D16" s="118"/>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row>
    <row r="17" spans="1:37" x14ac:dyDescent="0.25">
      <c r="A17" s="94"/>
      <c r="B17" s="118"/>
      <c r="C17" s="118"/>
      <c r="D17" s="118"/>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row>
    <row r="18" spans="1:37" x14ac:dyDescent="0.25">
      <c r="A18" s="94"/>
      <c r="B18" s="118"/>
      <c r="C18" s="118"/>
      <c r="D18" s="118"/>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row>
    <row r="19" spans="1:37" x14ac:dyDescent="0.2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row>
    <row r="20" spans="1:37" x14ac:dyDescent="0.25">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row>
    <row r="21" spans="1:37" x14ac:dyDescent="0.25">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row>
    <row r="22" spans="1:37" x14ac:dyDescent="0.2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1:37" x14ac:dyDescent="0.25">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row>
    <row r="24" spans="1:37" x14ac:dyDescent="0.2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row>
    <row r="25" spans="1:37" x14ac:dyDescent="0.25">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row>
    <row r="26" spans="1:37" x14ac:dyDescent="0.2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row>
    <row r="27" spans="1:37"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row>
    <row r="28" spans="1:37" x14ac:dyDescent="0.2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row>
    <row r="29" spans="1:37" x14ac:dyDescent="0.25">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1:37" x14ac:dyDescent="0.2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1:37" x14ac:dyDescent="0.2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row>
    <row r="32" spans="1:37" x14ac:dyDescent="0.2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row>
    <row r="33" spans="1:31" x14ac:dyDescent="0.25">
      <c r="A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row>
    <row r="34" spans="1:31" x14ac:dyDescent="0.25">
      <c r="A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row>
    <row r="35" spans="1:31" x14ac:dyDescent="0.25">
      <c r="A35" s="94"/>
    </row>
    <row r="36" spans="1:31" x14ac:dyDescent="0.25">
      <c r="A36" s="94"/>
    </row>
    <row r="37" spans="1:31" x14ac:dyDescent="0.25">
      <c r="A37" s="94"/>
    </row>
    <row r="38" spans="1:31" x14ac:dyDescent="0.25">
      <c r="A38" s="94"/>
    </row>
    <row r="39" spans="1:31" x14ac:dyDescent="0.25">
      <c r="A39" s="94"/>
    </row>
    <row r="40" spans="1:31" x14ac:dyDescent="0.25">
      <c r="A40" s="94"/>
    </row>
    <row r="41" spans="1:31" x14ac:dyDescent="0.25">
      <c r="A41" s="94"/>
    </row>
    <row r="42" spans="1:31" x14ac:dyDescent="0.25">
      <c r="A42" s="94"/>
    </row>
    <row r="43" spans="1:31" x14ac:dyDescent="0.25">
      <c r="A43" s="94"/>
    </row>
    <row r="44" spans="1:31" x14ac:dyDescent="0.25">
      <c r="A44" s="94"/>
    </row>
    <row r="45" spans="1:31" x14ac:dyDescent="0.25">
      <c r="A45" s="94"/>
    </row>
    <row r="46" spans="1:31" x14ac:dyDescent="0.25">
      <c r="A46" s="94"/>
    </row>
    <row r="47" spans="1:31" x14ac:dyDescent="0.25">
      <c r="A47" s="94"/>
    </row>
    <row r="48" spans="1:31" x14ac:dyDescent="0.25">
      <c r="A48" s="94"/>
    </row>
    <row r="49" spans="1:1" x14ac:dyDescent="0.25">
      <c r="A49" s="94"/>
    </row>
    <row r="50" spans="1:1" x14ac:dyDescent="0.25">
      <c r="A50" s="94"/>
    </row>
    <row r="51" spans="1:1" x14ac:dyDescent="0.25">
      <c r="A51" s="94"/>
    </row>
    <row r="52" spans="1:1" x14ac:dyDescent="0.25">
      <c r="A52" s="94"/>
    </row>
    <row r="53" spans="1:1" x14ac:dyDescent="0.25">
      <c r="A53" s="94"/>
    </row>
    <row r="54" spans="1:1" x14ac:dyDescent="0.25">
      <c r="A54" s="94"/>
    </row>
    <row r="55" spans="1:1" x14ac:dyDescent="0.25">
      <c r="A55" s="9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25" sqref="D2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4"/>
      <c r="B1" s="467" t="s">
        <v>63</v>
      </c>
      <c r="C1" s="467"/>
      <c r="D1" s="467"/>
      <c r="E1" s="94"/>
      <c r="F1" s="94"/>
      <c r="G1" s="94"/>
      <c r="H1" s="94"/>
      <c r="I1" s="94"/>
      <c r="J1" s="94"/>
      <c r="K1" s="94"/>
      <c r="L1" s="94"/>
      <c r="M1" s="94"/>
      <c r="N1" s="94"/>
      <c r="O1" s="94"/>
      <c r="P1" s="94"/>
      <c r="Q1" s="94"/>
      <c r="R1" s="94"/>
      <c r="S1" s="94"/>
      <c r="T1" s="94"/>
      <c r="U1" s="94"/>
    </row>
    <row r="2" spans="1:21" x14ac:dyDescent="0.25">
      <c r="A2" s="94"/>
      <c r="B2" s="94"/>
      <c r="C2" s="94"/>
      <c r="D2" s="94"/>
      <c r="E2" s="94"/>
      <c r="F2" s="94"/>
      <c r="G2" s="94"/>
      <c r="H2" s="94"/>
      <c r="I2" s="94"/>
      <c r="J2" s="94"/>
      <c r="K2" s="94"/>
      <c r="L2" s="94"/>
      <c r="M2" s="94"/>
      <c r="N2" s="94"/>
      <c r="O2" s="94"/>
      <c r="P2" s="94"/>
      <c r="Q2" s="94"/>
      <c r="R2" s="94"/>
      <c r="S2" s="94"/>
      <c r="T2" s="94"/>
      <c r="U2" s="94"/>
    </row>
    <row r="3" spans="1:21" ht="30" x14ac:dyDescent="0.25">
      <c r="A3" s="94"/>
      <c r="B3" s="115"/>
      <c r="C3" s="38" t="s">
        <v>56</v>
      </c>
      <c r="D3" s="38" t="s">
        <v>57</v>
      </c>
      <c r="E3" s="94"/>
      <c r="F3" s="94"/>
      <c r="G3" s="94"/>
      <c r="H3" s="94"/>
      <c r="I3" s="94"/>
      <c r="J3" s="94"/>
      <c r="K3" s="94"/>
      <c r="L3" s="94"/>
      <c r="M3" s="94"/>
      <c r="N3" s="94"/>
      <c r="O3" s="94"/>
      <c r="P3" s="94"/>
      <c r="Q3" s="94"/>
      <c r="R3" s="94"/>
      <c r="S3" s="94"/>
      <c r="T3" s="94"/>
      <c r="U3" s="94"/>
    </row>
    <row r="4" spans="1:21" ht="33.75" x14ac:dyDescent="0.25">
      <c r="A4" s="114" t="s">
        <v>83</v>
      </c>
      <c r="B4" s="41" t="s">
        <v>101</v>
      </c>
      <c r="C4" s="46" t="s">
        <v>156</v>
      </c>
      <c r="D4" s="39" t="s">
        <v>97</v>
      </c>
      <c r="E4" s="94"/>
      <c r="F4" s="94"/>
      <c r="G4" s="94"/>
      <c r="H4" s="94"/>
      <c r="I4" s="94"/>
      <c r="J4" s="94"/>
      <c r="K4" s="94"/>
      <c r="L4" s="94"/>
      <c r="M4" s="94"/>
      <c r="N4" s="94"/>
      <c r="O4" s="94"/>
      <c r="P4" s="94"/>
      <c r="Q4" s="94"/>
      <c r="R4" s="94"/>
      <c r="S4" s="94"/>
      <c r="T4" s="94"/>
      <c r="U4" s="94"/>
    </row>
    <row r="5" spans="1:21" ht="67.5" x14ac:dyDescent="0.25">
      <c r="A5" s="114" t="s">
        <v>84</v>
      </c>
      <c r="B5" s="42" t="s">
        <v>59</v>
      </c>
      <c r="C5" s="47" t="s">
        <v>93</v>
      </c>
      <c r="D5" s="40" t="s">
        <v>98</v>
      </c>
      <c r="E5" s="94"/>
      <c r="F5" s="94"/>
      <c r="G5" s="94"/>
      <c r="H5" s="94"/>
      <c r="I5" s="94"/>
      <c r="J5" s="94"/>
      <c r="K5" s="94"/>
      <c r="L5" s="94"/>
      <c r="M5" s="94"/>
      <c r="N5" s="94"/>
      <c r="O5" s="94"/>
      <c r="P5" s="94"/>
      <c r="Q5" s="94"/>
      <c r="R5" s="94"/>
      <c r="S5" s="94"/>
      <c r="T5" s="94"/>
      <c r="U5" s="94"/>
    </row>
    <row r="6" spans="1:21" ht="67.5" x14ac:dyDescent="0.25">
      <c r="A6" s="114" t="s">
        <v>81</v>
      </c>
      <c r="B6" s="43" t="s">
        <v>60</v>
      </c>
      <c r="C6" s="47" t="s">
        <v>94</v>
      </c>
      <c r="D6" s="40" t="s">
        <v>100</v>
      </c>
      <c r="E6" s="94"/>
      <c r="F6" s="94"/>
      <c r="G6" s="94"/>
      <c r="H6" s="94"/>
      <c r="I6" s="94"/>
      <c r="J6" s="94"/>
      <c r="K6" s="94"/>
      <c r="L6" s="94"/>
      <c r="M6" s="94"/>
      <c r="N6" s="94"/>
      <c r="O6" s="94"/>
      <c r="P6" s="94"/>
      <c r="Q6" s="94"/>
      <c r="R6" s="94"/>
      <c r="S6" s="94"/>
      <c r="T6" s="94"/>
      <c r="U6" s="94"/>
    </row>
    <row r="7" spans="1:21" ht="101.25" x14ac:dyDescent="0.25">
      <c r="A7" s="114" t="s">
        <v>7</v>
      </c>
      <c r="B7" s="44" t="s">
        <v>61</v>
      </c>
      <c r="C7" s="47" t="s">
        <v>95</v>
      </c>
      <c r="D7" s="40" t="s">
        <v>99</v>
      </c>
      <c r="E7" s="94"/>
      <c r="F7" s="94"/>
      <c r="G7" s="94"/>
      <c r="H7" s="94"/>
      <c r="I7" s="94"/>
      <c r="J7" s="94"/>
      <c r="K7" s="94"/>
      <c r="L7" s="94"/>
      <c r="M7" s="94"/>
      <c r="N7" s="94"/>
      <c r="O7" s="94"/>
      <c r="P7" s="94"/>
      <c r="Q7" s="94"/>
      <c r="R7" s="94"/>
      <c r="S7" s="94"/>
      <c r="T7" s="94"/>
      <c r="U7" s="94"/>
    </row>
    <row r="8" spans="1:21" ht="67.5" x14ac:dyDescent="0.25">
      <c r="A8" s="114" t="s">
        <v>85</v>
      </c>
      <c r="B8" s="45" t="s">
        <v>62</v>
      </c>
      <c r="C8" s="47" t="s">
        <v>96</v>
      </c>
      <c r="D8" s="40" t="s">
        <v>118</v>
      </c>
      <c r="E8" s="94"/>
      <c r="F8" s="94"/>
      <c r="G8" s="94"/>
      <c r="H8" s="94"/>
      <c r="I8" s="94"/>
      <c r="J8" s="94"/>
      <c r="K8" s="94"/>
      <c r="L8" s="94"/>
      <c r="M8" s="94"/>
      <c r="N8" s="94"/>
      <c r="O8" s="94"/>
      <c r="P8" s="94"/>
      <c r="Q8" s="94"/>
      <c r="R8" s="94"/>
      <c r="S8" s="94"/>
      <c r="T8" s="94"/>
      <c r="U8" s="94"/>
    </row>
    <row r="9" spans="1:21" ht="20.25" x14ac:dyDescent="0.25">
      <c r="A9" s="114"/>
      <c r="B9" s="114"/>
      <c r="C9" s="116"/>
      <c r="D9" s="116"/>
      <c r="E9" s="94"/>
      <c r="F9" s="94"/>
      <c r="G9" s="94"/>
      <c r="H9" s="94"/>
      <c r="I9" s="94"/>
      <c r="J9" s="94"/>
      <c r="K9" s="94"/>
      <c r="L9" s="94"/>
      <c r="M9" s="94"/>
      <c r="N9" s="94"/>
      <c r="O9" s="94"/>
      <c r="P9" s="94"/>
      <c r="Q9" s="94"/>
      <c r="R9" s="94"/>
      <c r="S9" s="94"/>
      <c r="T9" s="94"/>
      <c r="U9" s="94"/>
    </row>
    <row r="10" spans="1:21" ht="16.5" x14ac:dyDescent="0.25">
      <c r="A10" s="114"/>
      <c r="B10" s="117"/>
      <c r="C10" s="117"/>
      <c r="D10" s="117"/>
      <c r="E10" s="94"/>
      <c r="F10" s="94"/>
      <c r="G10" s="94"/>
      <c r="H10" s="94"/>
      <c r="I10" s="94"/>
      <c r="J10" s="94"/>
      <c r="K10" s="94"/>
      <c r="L10" s="94"/>
      <c r="M10" s="94"/>
      <c r="N10" s="94"/>
      <c r="O10" s="94"/>
      <c r="P10" s="94"/>
      <c r="Q10" s="94"/>
      <c r="R10" s="94"/>
      <c r="S10" s="94"/>
      <c r="T10" s="94"/>
      <c r="U10" s="94"/>
    </row>
    <row r="11" spans="1:21" x14ac:dyDescent="0.25">
      <c r="A11" s="114"/>
      <c r="B11" s="114" t="s">
        <v>91</v>
      </c>
      <c r="C11" s="114" t="s">
        <v>144</v>
      </c>
      <c r="D11" s="114" t="s">
        <v>151</v>
      </c>
      <c r="E11" s="94"/>
      <c r="F11" s="94"/>
      <c r="G11" s="94"/>
      <c r="H11" s="94"/>
      <c r="I11" s="94"/>
      <c r="J11" s="94"/>
      <c r="K11" s="94"/>
      <c r="L11" s="94"/>
      <c r="M11" s="94"/>
      <c r="N11" s="94"/>
      <c r="O11" s="94"/>
      <c r="P11" s="94"/>
      <c r="Q11" s="94"/>
      <c r="R11" s="94"/>
      <c r="S11" s="94"/>
      <c r="T11" s="94"/>
      <c r="U11" s="94"/>
    </row>
    <row r="12" spans="1:21" x14ac:dyDescent="0.25">
      <c r="A12" s="114"/>
      <c r="B12" s="114" t="s">
        <v>89</v>
      </c>
      <c r="C12" s="114" t="s">
        <v>148</v>
      </c>
      <c r="D12" s="114" t="s">
        <v>152</v>
      </c>
      <c r="E12" s="94"/>
      <c r="F12" s="94"/>
      <c r="G12" s="94"/>
      <c r="H12" s="94"/>
      <c r="I12" s="94"/>
      <c r="J12" s="94"/>
      <c r="K12" s="94"/>
      <c r="L12" s="94"/>
      <c r="M12" s="94"/>
      <c r="N12" s="94"/>
      <c r="O12" s="94"/>
      <c r="P12" s="94"/>
      <c r="Q12" s="94"/>
      <c r="R12" s="94"/>
      <c r="S12" s="94"/>
      <c r="T12" s="94"/>
      <c r="U12" s="94"/>
    </row>
    <row r="13" spans="1:21" x14ac:dyDescent="0.25">
      <c r="A13" s="114"/>
      <c r="B13" s="114"/>
      <c r="C13" s="114" t="s">
        <v>147</v>
      </c>
      <c r="D13" s="114" t="s">
        <v>153</v>
      </c>
      <c r="E13" s="94"/>
      <c r="F13" s="94"/>
      <c r="G13" s="94"/>
      <c r="H13" s="94"/>
      <c r="I13" s="94"/>
      <c r="J13" s="94"/>
      <c r="K13" s="94"/>
      <c r="L13" s="94"/>
      <c r="M13" s="94"/>
      <c r="N13" s="94"/>
      <c r="O13" s="94"/>
      <c r="P13" s="94"/>
      <c r="Q13" s="94"/>
      <c r="R13" s="94"/>
      <c r="S13" s="94"/>
      <c r="T13" s="94"/>
      <c r="U13" s="94"/>
    </row>
    <row r="14" spans="1:21" x14ac:dyDescent="0.25">
      <c r="A14" s="114"/>
      <c r="B14" s="114"/>
      <c r="C14" s="114" t="s">
        <v>149</v>
      </c>
      <c r="D14" s="114" t="s">
        <v>154</v>
      </c>
      <c r="E14" s="94"/>
      <c r="F14" s="94"/>
      <c r="G14" s="94"/>
      <c r="H14" s="94"/>
      <c r="I14" s="94"/>
      <c r="J14" s="94"/>
      <c r="K14" s="94"/>
      <c r="L14" s="94"/>
      <c r="M14" s="94"/>
      <c r="N14" s="94"/>
      <c r="O14" s="94"/>
      <c r="P14" s="94"/>
      <c r="Q14" s="94"/>
      <c r="R14" s="94"/>
      <c r="S14" s="94"/>
      <c r="T14" s="94"/>
      <c r="U14" s="94"/>
    </row>
    <row r="15" spans="1:21" x14ac:dyDescent="0.25">
      <c r="A15" s="114"/>
      <c r="B15" s="114"/>
      <c r="C15" s="114" t="s">
        <v>150</v>
      </c>
      <c r="D15" s="114" t="s">
        <v>155</v>
      </c>
      <c r="E15" s="94"/>
      <c r="F15" s="94"/>
      <c r="G15" s="94"/>
      <c r="H15" s="94"/>
      <c r="I15" s="94"/>
      <c r="J15" s="94"/>
      <c r="K15" s="94"/>
      <c r="L15" s="94"/>
      <c r="M15" s="94"/>
      <c r="N15" s="94"/>
      <c r="O15" s="94"/>
      <c r="P15" s="94"/>
      <c r="Q15" s="94"/>
      <c r="R15" s="94"/>
      <c r="S15" s="94"/>
      <c r="T15" s="94"/>
      <c r="U15" s="94"/>
    </row>
    <row r="16" spans="1:21" x14ac:dyDescent="0.25">
      <c r="A16" s="114"/>
      <c r="B16" s="114"/>
      <c r="C16" s="114"/>
      <c r="D16" s="114"/>
      <c r="E16" s="94"/>
      <c r="F16" s="94"/>
      <c r="G16" s="94"/>
      <c r="H16" s="94"/>
      <c r="I16" s="94"/>
      <c r="J16" s="94"/>
      <c r="K16" s="94"/>
      <c r="L16" s="94"/>
      <c r="M16" s="94"/>
      <c r="N16" s="94"/>
      <c r="O16" s="94"/>
    </row>
    <row r="17" spans="1:15" x14ac:dyDescent="0.25">
      <c r="A17" s="114"/>
      <c r="B17" s="114"/>
      <c r="C17" s="114"/>
      <c r="D17" s="114"/>
      <c r="E17" s="94"/>
      <c r="F17" s="94"/>
      <c r="G17" s="94"/>
      <c r="H17" s="94"/>
      <c r="I17" s="94"/>
      <c r="J17" s="94"/>
      <c r="K17" s="94"/>
      <c r="L17" s="94"/>
      <c r="M17" s="94"/>
      <c r="N17" s="94"/>
      <c r="O17" s="94"/>
    </row>
    <row r="18" spans="1:15" x14ac:dyDescent="0.25">
      <c r="A18" s="114"/>
      <c r="B18" s="118"/>
      <c r="C18" s="118"/>
      <c r="D18" s="118"/>
      <c r="E18" s="94"/>
      <c r="F18" s="94"/>
      <c r="G18" s="94"/>
      <c r="H18" s="94"/>
      <c r="I18" s="94"/>
      <c r="J18" s="94"/>
      <c r="K18" s="94"/>
      <c r="L18" s="94"/>
      <c r="M18" s="94"/>
      <c r="N18" s="94"/>
      <c r="O18" s="94"/>
    </row>
    <row r="19" spans="1:15" x14ac:dyDescent="0.25">
      <c r="A19" s="114"/>
      <c r="B19" s="118"/>
      <c r="C19" s="118"/>
      <c r="D19" s="118"/>
      <c r="E19" s="94"/>
      <c r="F19" s="94"/>
      <c r="G19" s="94"/>
      <c r="H19" s="94"/>
      <c r="I19" s="94"/>
      <c r="J19" s="94"/>
      <c r="K19" s="94"/>
      <c r="L19" s="94"/>
      <c r="M19" s="94"/>
      <c r="N19" s="94"/>
      <c r="O19" s="94"/>
    </row>
    <row r="20" spans="1:15" x14ac:dyDescent="0.25">
      <c r="A20" s="114"/>
      <c r="B20" s="118"/>
      <c r="C20" s="118"/>
      <c r="D20" s="118"/>
      <c r="E20" s="94"/>
      <c r="F20" s="94"/>
      <c r="G20" s="94"/>
      <c r="H20" s="94"/>
      <c r="I20" s="94"/>
      <c r="J20" s="94"/>
      <c r="K20" s="94"/>
      <c r="L20" s="94"/>
      <c r="M20" s="94"/>
      <c r="N20" s="94"/>
      <c r="O20" s="94"/>
    </row>
    <row r="21" spans="1:15" x14ac:dyDescent="0.25">
      <c r="A21" s="114"/>
      <c r="B21" s="118"/>
      <c r="C21" s="118"/>
      <c r="D21" s="118"/>
      <c r="E21" s="94"/>
      <c r="F21" s="94"/>
      <c r="G21" s="94"/>
      <c r="H21" s="94"/>
      <c r="I21" s="94"/>
      <c r="J21" s="94"/>
      <c r="K21" s="94"/>
      <c r="L21" s="94"/>
      <c r="M21" s="94"/>
      <c r="N21" s="94"/>
      <c r="O21" s="94"/>
    </row>
    <row r="22" spans="1:15" ht="20.25" x14ac:dyDescent="0.25">
      <c r="A22" s="114"/>
      <c r="B22" s="114"/>
      <c r="C22" s="116"/>
      <c r="D22" s="116"/>
      <c r="E22" s="94"/>
      <c r="F22" s="94"/>
      <c r="G22" s="94"/>
      <c r="H22" s="94"/>
      <c r="I22" s="94"/>
      <c r="J22" s="94"/>
      <c r="K22" s="94"/>
      <c r="L22" s="94"/>
      <c r="M22" s="94"/>
      <c r="N22" s="94"/>
      <c r="O22" s="94"/>
    </row>
    <row r="23" spans="1:15" ht="20.25" x14ac:dyDescent="0.25">
      <c r="A23" s="114"/>
      <c r="B23" s="114"/>
      <c r="C23" s="116"/>
      <c r="D23" s="116"/>
      <c r="E23" s="94"/>
      <c r="F23" s="94"/>
      <c r="G23" s="94"/>
      <c r="H23" s="94"/>
      <c r="I23" s="94"/>
      <c r="J23" s="94"/>
      <c r="K23" s="94"/>
      <c r="L23" s="94"/>
      <c r="M23" s="94"/>
      <c r="N23" s="94"/>
      <c r="O23" s="94"/>
    </row>
    <row r="24" spans="1:15" ht="20.25" x14ac:dyDescent="0.25">
      <c r="A24" s="114"/>
      <c r="B24" s="114"/>
      <c r="C24" s="116"/>
      <c r="D24" s="116"/>
      <c r="E24" s="94"/>
      <c r="F24" s="94"/>
      <c r="G24" s="94"/>
      <c r="H24" s="94"/>
      <c r="I24" s="94"/>
      <c r="J24" s="94"/>
      <c r="K24" s="94"/>
      <c r="L24" s="94"/>
      <c r="M24" s="94"/>
      <c r="N24" s="94"/>
      <c r="O24" s="94"/>
    </row>
    <row r="25" spans="1:15" ht="20.25" x14ac:dyDescent="0.25">
      <c r="A25" s="114"/>
      <c r="B25" s="114"/>
      <c r="C25" s="116"/>
      <c r="D25" s="116"/>
      <c r="E25" s="94"/>
      <c r="F25" s="94"/>
      <c r="G25" s="94"/>
      <c r="H25" s="94"/>
      <c r="I25" s="94"/>
      <c r="J25" s="94"/>
      <c r="K25" s="94"/>
      <c r="L25" s="94"/>
      <c r="M25" s="94"/>
      <c r="N25" s="94"/>
      <c r="O25" s="94"/>
    </row>
    <row r="26" spans="1:15" ht="20.25" x14ac:dyDescent="0.25">
      <c r="A26" s="114"/>
      <c r="B26" s="114"/>
      <c r="C26" s="116"/>
      <c r="D26" s="116"/>
      <c r="E26" s="94"/>
      <c r="F26" s="94"/>
      <c r="G26" s="94"/>
      <c r="H26" s="94"/>
      <c r="I26" s="94"/>
      <c r="J26" s="94"/>
      <c r="K26" s="94"/>
      <c r="L26" s="94"/>
      <c r="M26" s="94"/>
      <c r="N26" s="94"/>
      <c r="O26" s="94"/>
    </row>
    <row r="27" spans="1:15" ht="20.25" x14ac:dyDescent="0.25">
      <c r="A27" s="114"/>
      <c r="B27" s="114"/>
      <c r="C27" s="116"/>
      <c r="D27" s="116"/>
      <c r="E27" s="94"/>
      <c r="F27" s="94"/>
      <c r="G27" s="94"/>
      <c r="H27" s="94"/>
      <c r="I27" s="94"/>
      <c r="J27" s="94"/>
      <c r="K27" s="94"/>
      <c r="L27" s="94"/>
      <c r="M27" s="94"/>
      <c r="N27" s="94"/>
      <c r="O27" s="94"/>
    </row>
    <row r="28" spans="1:15" ht="20.25" x14ac:dyDescent="0.25">
      <c r="A28" s="114"/>
      <c r="B28" s="114"/>
      <c r="C28" s="116"/>
      <c r="D28" s="116"/>
      <c r="E28" s="94"/>
      <c r="F28" s="94"/>
      <c r="G28" s="94"/>
      <c r="H28" s="94"/>
      <c r="I28" s="94"/>
      <c r="J28" s="94"/>
      <c r="K28" s="94"/>
      <c r="L28" s="94"/>
      <c r="M28" s="94"/>
      <c r="N28" s="94"/>
      <c r="O28" s="94"/>
    </row>
    <row r="29" spans="1:15" ht="20.25" x14ac:dyDescent="0.25">
      <c r="A29" s="114"/>
      <c r="B29" s="114"/>
      <c r="C29" s="116"/>
      <c r="D29" s="116"/>
      <c r="E29" s="94"/>
      <c r="F29" s="94"/>
      <c r="G29" s="94"/>
      <c r="H29" s="94"/>
      <c r="I29" s="94"/>
      <c r="J29" s="94"/>
      <c r="K29" s="94"/>
      <c r="L29" s="94"/>
      <c r="M29" s="94"/>
      <c r="N29" s="94"/>
      <c r="O29" s="94"/>
    </row>
    <row r="30" spans="1:15" ht="20.25" x14ac:dyDescent="0.25">
      <c r="A30" s="114"/>
      <c r="B30" s="114"/>
      <c r="C30" s="116"/>
      <c r="D30" s="116"/>
      <c r="E30" s="94"/>
      <c r="F30" s="94"/>
      <c r="G30" s="94"/>
      <c r="H30" s="94"/>
      <c r="I30" s="94"/>
      <c r="J30" s="94"/>
      <c r="K30" s="94"/>
      <c r="L30" s="94"/>
      <c r="M30" s="94"/>
      <c r="N30" s="94"/>
      <c r="O30" s="94"/>
    </row>
    <row r="31" spans="1:15" ht="20.25" x14ac:dyDescent="0.25">
      <c r="A31" s="114"/>
      <c r="B31" s="114"/>
      <c r="C31" s="116"/>
      <c r="D31" s="116"/>
      <c r="E31" s="94"/>
      <c r="F31" s="94"/>
      <c r="G31" s="94"/>
      <c r="H31" s="94"/>
      <c r="I31" s="94"/>
      <c r="J31" s="94"/>
      <c r="K31" s="94"/>
      <c r="L31" s="94"/>
      <c r="M31" s="94"/>
      <c r="N31" s="94"/>
      <c r="O31" s="94"/>
    </row>
    <row r="32" spans="1:15" ht="20.25" x14ac:dyDescent="0.25">
      <c r="A32" s="114"/>
      <c r="B32" s="114"/>
      <c r="C32" s="116"/>
      <c r="D32" s="116"/>
      <c r="E32" s="94"/>
      <c r="F32" s="94"/>
      <c r="G32" s="94"/>
      <c r="H32" s="94"/>
      <c r="I32" s="94"/>
      <c r="J32" s="94"/>
      <c r="K32" s="94"/>
      <c r="L32" s="94"/>
      <c r="M32" s="94"/>
      <c r="N32" s="94"/>
      <c r="O32" s="94"/>
    </row>
    <row r="33" spans="1:15" ht="20.25" x14ac:dyDescent="0.25">
      <c r="A33" s="114"/>
      <c r="B33" s="114"/>
      <c r="C33" s="116"/>
      <c r="D33" s="116"/>
      <c r="E33" s="94"/>
      <c r="F33" s="94"/>
      <c r="G33" s="94"/>
      <c r="H33" s="94"/>
      <c r="I33" s="94"/>
      <c r="J33" s="94"/>
      <c r="K33" s="94"/>
      <c r="L33" s="94"/>
      <c r="M33" s="94"/>
      <c r="N33" s="94"/>
      <c r="O33" s="94"/>
    </row>
    <row r="34" spans="1:15" ht="20.25" x14ac:dyDescent="0.25">
      <c r="A34" s="114"/>
      <c r="B34" s="114"/>
      <c r="C34" s="116"/>
      <c r="D34" s="116"/>
      <c r="E34" s="94"/>
      <c r="F34" s="94"/>
      <c r="G34" s="94"/>
      <c r="H34" s="94"/>
      <c r="I34" s="94"/>
      <c r="J34" s="94"/>
      <c r="K34" s="94"/>
      <c r="L34" s="94"/>
      <c r="M34" s="94"/>
      <c r="N34" s="94"/>
      <c r="O34" s="94"/>
    </row>
    <row r="35" spans="1:15" ht="20.25" x14ac:dyDescent="0.25">
      <c r="A35" s="114"/>
      <c r="B35" s="114"/>
      <c r="C35" s="116"/>
      <c r="D35" s="116"/>
      <c r="E35" s="94"/>
      <c r="F35" s="94"/>
      <c r="G35" s="94"/>
      <c r="H35" s="94"/>
      <c r="I35" s="94"/>
      <c r="J35" s="94"/>
      <c r="K35" s="94"/>
      <c r="L35" s="94"/>
      <c r="M35" s="94"/>
      <c r="N35" s="94"/>
      <c r="O35" s="94"/>
    </row>
    <row r="36" spans="1:15" ht="20.25" x14ac:dyDescent="0.25">
      <c r="A36" s="114"/>
      <c r="B36" s="114"/>
      <c r="C36" s="116"/>
      <c r="D36" s="116"/>
      <c r="E36" s="94"/>
      <c r="F36" s="94"/>
      <c r="G36" s="94"/>
      <c r="H36" s="94"/>
      <c r="I36" s="94"/>
      <c r="J36" s="94"/>
      <c r="K36" s="94"/>
      <c r="L36" s="94"/>
      <c r="M36" s="94"/>
      <c r="N36" s="94"/>
      <c r="O36" s="94"/>
    </row>
    <row r="37" spans="1:15" ht="20.25" x14ac:dyDescent="0.25">
      <c r="A37" s="114"/>
      <c r="B37" s="114"/>
      <c r="C37" s="116"/>
      <c r="D37" s="116"/>
      <c r="E37" s="94"/>
      <c r="F37" s="94"/>
      <c r="G37" s="94"/>
      <c r="H37" s="94"/>
      <c r="I37" s="94"/>
      <c r="J37" s="94"/>
      <c r="K37" s="94"/>
      <c r="L37" s="94"/>
      <c r="M37" s="94"/>
      <c r="N37" s="94"/>
      <c r="O37" s="94"/>
    </row>
    <row r="38" spans="1:15" ht="20.25" x14ac:dyDescent="0.25">
      <c r="A38" s="114"/>
      <c r="B38" s="114"/>
      <c r="C38" s="116"/>
      <c r="D38" s="116"/>
      <c r="E38" s="94"/>
      <c r="F38" s="94"/>
      <c r="G38" s="94"/>
      <c r="H38" s="94"/>
      <c r="I38" s="94"/>
      <c r="J38" s="94"/>
      <c r="K38" s="94"/>
      <c r="L38" s="94"/>
      <c r="M38" s="94"/>
      <c r="N38" s="94"/>
      <c r="O38" s="94"/>
    </row>
    <row r="39" spans="1:15" ht="20.25" x14ac:dyDescent="0.25">
      <c r="A39" s="114"/>
      <c r="B39" s="114"/>
      <c r="C39" s="116"/>
      <c r="D39" s="116"/>
      <c r="E39" s="94"/>
      <c r="F39" s="94"/>
      <c r="G39" s="94"/>
      <c r="H39" s="94"/>
      <c r="I39" s="94"/>
      <c r="J39" s="94"/>
      <c r="K39" s="94"/>
      <c r="L39" s="94"/>
      <c r="M39" s="94"/>
      <c r="N39" s="94"/>
      <c r="O39" s="94"/>
    </row>
    <row r="40" spans="1:15" ht="20.25" x14ac:dyDescent="0.25">
      <c r="A40" s="114"/>
      <c r="B40" s="114"/>
      <c r="C40" s="116"/>
      <c r="D40" s="116"/>
      <c r="E40" s="94"/>
      <c r="F40" s="94"/>
      <c r="G40" s="94"/>
      <c r="H40" s="94"/>
      <c r="I40" s="94"/>
      <c r="J40" s="94"/>
      <c r="K40" s="94"/>
      <c r="L40" s="94"/>
      <c r="M40" s="94"/>
      <c r="N40" s="94"/>
      <c r="O40" s="94"/>
    </row>
    <row r="41" spans="1:15" ht="20.25" x14ac:dyDescent="0.25">
      <c r="A41" s="114"/>
      <c r="B41" s="114"/>
      <c r="C41" s="116"/>
      <c r="D41" s="116"/>
      <c r="E41" s="94"/>
      <c r="F41" s="94"/>
      <c r="G41" s="94"/>
      <c r="H41" s="94"/>
      <c r="I41" s="94"/>
      <c r="J41" s="94"/>
      <c r="K41" s="94"/>
      <c r="L41" s="94"/>
      <c r="M41" s="94"/>
      <c r="N41" s="94"/>
      <c r="O41" s="94"/>
    </row>
    <row r="42" spans="1:15" ht="20.25" x14ac:dyDescent="0.25">
      <c r="A42" s="114"/>
      <c r="B42" s="114"/>
      <c r="C42" s="116"/>
      <c r="D42" s="116"/>
      <c r="E42" s="94"/>
      <c r="F42" s="94"/>
      <c r="G42" s="94"/>
      <c r="H42" s="94"/>
      <c r="I42" s="94"/>
      <c r="J42" s="94"/>
      <c r="K42" s="94"/>
      <c r="L42" s="94"/>
      <c r="M42" s="94"/>
      <c r="N42" s="94"/>
      <c r="O42" s="94"/>
    </row>
    <row r="43" spans="1:15" ht="20.25" x14ac:dyDescent="0.25">
      <c r="A43" s="114"/>
      <c r="B43" s="114"/>
      <c r="C43" s="116"/>
      <c r="D43" s="116"/>
      <c r="E43" s="94"/>
      <c r="F43" s="94"/>
      <c r="G43" s="94"/>
      <c r="H43" s="94"/>
      <c r="I43" s="94"/>
      <c r="J43" s="94"/>
      <c r="K43" s="94"/>
      <c r="L43" s="94"/>
      <c r="M43" s="94"/>
      <c r="N43" s="94"/>
      <c r="O43" s="94"/>
    </row>
    <row r="44" spans="1:15" ht="20.25" x14ac:dyDescent="0.25">
      <c r="A44" s="114"/>
      <c r="B44" s="114"/>
      <c r="C44" s="116"/>
      <c r="D44" s="116"/>
      <c r="E44" s="94"/>
      <c r="F44" s="94"/>
      <c r="G44" s="94"/>
      <c r="H44" s="94"/>
      <c r="I44" s="94"/>
      <c r="J44" s="94"/>
      <c r="K44" s="94"/>
      <c r="L44" s="94"/>
      <c r="M44" s="94"/>
      <c r="N44" s="94"/>
      <c r="O44" s="94"/>
    </row>
    <row r="45" spans="1:15" ht="20.25" x14ac:dyDescent="0.25">
      <c r="A45" s="114"/>
      <c r="B45" s="114"/>
      <c r="C45" s="116"/>
      <c r="D45" s="116"/>
      <c r="E45" s="94"/>
      <c r="F45" s="94"/>
      <c r="G45" s="94"/>
      <c r="H45" s="94"/>
      <c r="I45" s="94"/>
      <c r="J45" s="94"/>
      <c r="K45" s="94"/>
      <c r="L45" s="94"/>
      <c r="M45" s="94"/>
      <c r="N45" s="94"/>
      <c r="O45" s="94"/>
    </row>
    <row r="46" spans="1:15" ht="20.25" x14ac:dyDescent="0.25">
      <c r="A46" s="114"/>
      <c r="B46" s="114"/>
      <c r="C46" s="116"/>
      <c r="D46" s="116"/>
      <c r="E46" s="94"/>
      <c r="F46" s="94"/>
      <c r="G46" s="94"/>
      <c r="H46" s="94"/>
      <c r="I46" s="94"/>
      <c r="J46" s="94"/>
      <c r="K46" s="94"/>
      <c r="L46" s="94"/>
      <c r="M46" s="94"/>
      <c r="N46" s="94"/>
      <c r="O46" s="94"/>
    </row>
    <row r="47" spans="1:15" ht="20.25" x14ac:dyDescent="0.25">
      <c r="A47" s="114"/>
      <c r="B47" s="114"/>
      <c r="C47" s="116"/>
      <c r="D47" s="116"/>
      <c r="E47" s="94"/>
      <c r="F47" s="94"/>
      <c r="G47" s="94"/>
      <c r="H47" s="94"/>
      <c r="I47" s="94"/>
      <c r="J47" s="94"/>
      <c r="K47" s="94"/>
      <c r="L47" s="94"/>
      <c r="M47" s="94"/>
      <c r="N47" s="94"/>
      <c r="O47" s="94"/>
    </row>
    <row r="48" spans="1:15" ht="20.25" x14ac:dyDescent="0.25">
      <c r="A48" s="114"/>
      <c r="B48" s="114"/>
      <c r="C48" s="116"/>
      <c r="D48" s="116"/>
      <c r="E48" s="94"/>
      <c r="F48" s="94"/>
      <c r="G48" s="94"/>
      <c r="H48" s="94"/>
      <c r="I48" s="94"/>
      <c r="J48" s="94"/>
      <c r="K48" s="94"/>
      <c r="L48" s="94"/>
      <c r="M48" s="94"/>
      <c r="N48" s="94"/>
      <c r="O48" s="94"/>
    </row>
    <row r="49" spans="1:15" ht="20.25" x14ac:dyDescent="0.25">
      <c r="A49" s="114"/>
      <c r="B49" s="114"/>
      <c r="C49" s="116"/>
      <c r="D49" s="116"/>
      <c r="E49" s="94"/>
      <c r="F49" s="94"/>
      <c r="G49" s="94"/>
      <c r="H49" s="94"/>
      <c r="I49" s="94"/>
      <c r="J49" s="94"/>
      <c r="K49" s="94"/>
      <c r="L49" s="94"/>
      <c r="M49" s="94"/>
      <c r="N49" s="94"/>
      <c r="O49" s="94"/>
    </row>
    <row r="50" spans="1:15" ht="20.25" x14ac:dyDescent="0.25">
      <c r="A50" s="114"/>
      <c r="B50" s="114"/>
      <c r="C50" s="116"/>
      <c r="D50" s="116"/>
      <c r="E50" s="94"/>
      <c r="F50" s="94"/>
      <c r="G50" s="94"/>
      <c r="H50" s="94"/>
      <c r="I50" s="94"/>
      <c r="J50" s="94"/>
      <c r="K50" s="94"/>
      <c r="L50" s="94"/>
      <c r="M50" s="94"/>
      <c r="N50" s="94"/>
      <c r="O50" s="94"/>
    </row>
    <row r="51" spans="1:15" ht="20.25" x14ac:dyDescent="0.25">
      <c r="A51" s="114"/>
      <c r="B51" s="114"/>
      <c r="C51" s="116"/>
      <c r="D51" s="116"/>
      <c r="E51" s="94"/>
      <c r="F51" s="94"/>
      <c r="G51" s="94"/>
      <c r="H51" s="94"/>
      <c r="I51" s="94"/>
      <c r="J51" s="94"/>
      <c r="K51" s="94"/>
      <c r="L51" s="94"/>
      <c r="M51" s="94"/>
      <c r="N51" s="94"/>
      <c r="O51" s="94"/>
    </row>
    <row r="52" spans="1:15" ht="20.25" x14ac:dyDescent="0.25">
      <c r="A52" s="114"/>
      <c r="B52" s="23"/>
      <c r="C52" s="36"/>
      <c r="D52" s="36"/>
    </row>
    <row r="53" spans="1:15" ht="20.25" x14ac:dyDescent="0.25">
      <c r="A53" s="114"/>
      <c r="B53" s="23"/>
      <c r="C53" s="36"/>
      <c r="D53" s="36"/>
    </row>
    <row r="54" spans="1:15" ht="20.25" x14ac:dyDescent="0.25">
      <c r="A54" s="114"/>
      <c r="B54" s="23"/>
      <c r="C54" s="36"/>
      <c r="D54" s="36"/>
    </row>
    <row r="55" spans="1:15" ht="20.25" x14ac:dyDescent="0.25">
      <c r="A55" s="114"/>
      <c r="B55" s="23"/>
      <c r="C55" s="36"/>
      <c r="D55" s="36"/>
    </row>
    <row r="56" spans="1:15" ht="20.25" x14ac:dyDescent="0.25">
      <c r="A56" s="114"/>
      <c r="B56" s="23"/>
      <c r="C56" s="36"/>
      <c r="D56" s="36"/>
    </row>
    <row r="57" spans="1:15" ht="20.25" x14ac:dyDescent="0.25">
      <c r="A57" s="114"/>
      <c r="B57" s="23"/>
      <c r="C57" s="36"/>
      <c r="D57" s="36"/>
    </row>
    <row r="58" spans="1:15" ht="20.25" x14ac:dyDescent="0.25">
      <c r="A58" s="114"/>
      <c r="B58" s="23"/>
      <c r="C58" s="36"/>
      <c r="D58" s="36"/>
    </row>
    <row r="59" spans="1:15" ht="20.25" x14ac:dyDescent="0.25">
      <c r="A59" s="114"/>
      <c r="B59" s="23"/>
      <c r="C59" s="36"/>
      <c r="D59" s="36"/>
    </row>
    <row r="60" spans="1:15" ht="20.25" x14ac:dyDescent="0.25">
      <c r="A60" s="114"/>
      <c r="B60" s="23"/>
      <c r="C60" s="36"/>
      <c r="D60" s="36"/>
    </row>
    <row r="61" spans="1:15" ht="20.25" x14ac:dyDescent="0.25">
      <c r="A61" s="114"/>
      <c r="B61" s="23"/>
      <c r="C61" s="36"/>
      <c r="D61" s="36"/>
    </row>
    <row r="62" spans="1:15" ht="20.25" x14ac:dyDescent="0.25">
      <c r="A62" s="114"/>
      <c r="B62" s="23"/>
      <c r="C62" s="36"/>
      <c r="D62" s="36"/>
    </row>
    <row r="63" spans="1:15" ht="20.25" x14ac:dyDescent="0.25">
      <c r="A63" s="114"/>
      <c r="B63" s="23"/>
      <c r="C63" s="36"/>
      <c r="D63" s="36"/>
    </row>
    <row r="64" spans="1:15" ht="20.25" x14ac:dyDescent="0.25">
      <c r="A64" s="114"/>
      <c r="B64" s="23"/>
      <c r="C64" s="36"/>
      <c r="D64" s="36"/>
    </row>
    <row r="65" spans="1:4" ht="20.25" x14ac:dyDescent="0.25">
      <c r="A65" s="114"/>
      <c r="B65" s="23"/>
      <c r="C65" s="36"/>
      <c r="D65" s="36"/>
    </row>
    <row r="66" spans="1:4" ht="20.25" x14ac:dyDescent="0.25">
      <c r="A66" s="114"/>
      <c r="B66" s="23"/>
      <c r="C66" s="36"/>
      <c r="D66" s="36"/>
    </row>
    <row r="67" spans="1:4" ht="20.25" x14ac:dyDescent="0.25">
      <c r="A67" s="114"/>
      <c r="B67" s="23"/>
      <c r="C67" s="36"/>
      <c r="D67" s="36"/>
    </row>
    <row r="68" spans="1:4" ht="20.25" x14ac:dyDescent="0.25">
      <c r="A68" s="114"/>
      <c r="B68" s="23"/>
      <c r="C68" s="36"/>
      <c r="D68" s="36"/>
    </row>
    <row r="69" spans="1:4" ht="20.25" x14ac:dyDescent="0.25">
      <c r="A69" s="114"/>
      <c r="B69" s="23"/>
      <c r="C69" s="36"/>
      <c r="D69" s="36"/>
    </row>
    <row r="70" spans="1:4" ht="20.25" x14ac:dyDescent="0.25">
      <c r="A70" s="114"/>
      <c r="B70" s="23"/>
      <c r="C70" s="36"/>
      <c r="D70" s="36"/>
    </row>
    <row r="71" spans="1:4" ht="20.25" x14ac:dyDescent="0.25">
      <c r="A71" s="114"/>
      <c r="B71" s="23"/>
      <c r="C71" s="36"/>
      <c r="D71" s="36"/>
    </row>
    <row r="72" spans="1:4" ht="20.25" x14ac:dyDescent="0.25">
      <c r="A72" s="114"/>
      <c r="B72" s="23"/>
      <c r="C72" s="36"/>
      <c r="D72" s="36"/>
    </row>
    <row r="73" spans="1:4" ht="20.25" x14ac:dyDescent="0.25">
      <c r="A73" s="114"/>
      <c r="B73" s="23"/>
      <c r="C73" s="36"/>
      <c r="D73" s="36"/>
    </row>
    <row r="74" spans="1:4" ht="20.25" x14ac:dyDescent="0.25">
      <c r="A74" s="114"/>
      <c r="B74" s="23"/>
      <c r="C74" s="36"/>
      <c r="D74" s="36"/>
    </row>
    <row r="75" spans="1:4" ht="20.25" x14ac:dyDescent="0.25">
      <c r="A75" s="114"/>
      <c r="B75" s="23"/>
      <c r="C75" s="36"/>
      <c r="D75" s="36"/>
    </row>
    <row r="76" spans="1:4" ht="20.25" x14ac:dyDescent="0.25">
      <c r="A76" s="114"/>
      <c r="B76" s="23"/>
      <c r="C76" s="36"/>
      <c r="D76" s="36"/>
    </row>
    <row r="77" spans="1:4" ht="20.25" x14ac:dyDescent="0.25">
      <c r="A77" s="114"/>
      <c r="B77" s="23"/>
      <c r="C77" s="36"/>
      <c r="D77" s="36"/>
    </row>
    <row r="78" spans="1:4" ht="20.25" x14ac:dyDescent="0.25">
      <c r="A78" s="114"/>
      <c r="B78" s="23"/>
      <c r="C78" s="36"/>
      <c r="D78" s="36"/>
    </row>
    <row r="79" spans="1:4" ht="20.25" x14ac:dyDescent="0.25">
      <c r="A79" s="114"/>
      <c r="B79" s="23"/>
      <c r="C79" s="36"/>
      <c r="D79" s="36"/>
    </row>
    <row r="80" spans="1:4" ht="20.25" x14ac:dyDescent="0.25">
      <c r="A80" s="114"/>
      <c r="B80" s="23"/>
      <c r="C80" s="36"/>
      <c r="D80" s="36"/>
    </row>
    <row r="81" spans="1:4" ht="20.25" x14ac:dyDescent="0.25">
      <c r="A81" s="114"/>
      <c r="B81" s="23"/>
      <c r="C81" s="36"/>
      <c r="D81" s="36"/>
    </row>
    <row r="82" spans="1:4" ht="20.25" x14ac:dyDescent="0.25">
      <c r="A82" s="114"/>
      <c r="B82" s="23"/>
      <c r="C82" s="36"/>
      <c r="D82" s="36"/>
    </row>
    <row r="83" spans="1:4" ht="20.25" x14ac:dyDescent="0.25">
      <c r="A83" s="114"/>
      <c r="B83" s="23"/>
      <c r="C83" s="36"/>
      <c r="D83" s="36"/>
    </row>
    <row r="84" spans="1:4" ht="20.25" x14ac:dyDescent="0.25">
      <c r="A84" s="114"/>
      <c r="B84" s="23"/>
      <c r="C84" s="36"/>
      <c r="D84" s="36"/>
    </row>
    <row r="85" spans="1:4" ht="20.25" x14ac:dyDescent="0.25">
      <c r="A85" s="114"/>
      <c r="B85" s="23"/>
      <c r="C85" s="36"/>
      <c r="D85" s="36"/>
    </row>
    <row r="86" spans="1:4" ht="20.25" x14ac:dyDescent="0.25">
      <c r="A86" s="114"/>
      <c r="B86" s="23"/>
      <c r="C86" s="36"/>
      <c r="D86" s="36"/>
    </row>
    <row r="87" spans="1:4" ht="20.25" x14ac:dyDescent="0.25">
      <c r="A87" s="114"/>
      <c r="B87" s="23"/>
      <c r="C87" s="36"/>
      <c r="D87" s="36"/>
    </row>
    <row r="88" spans="1:4" ht="20.25" x14ac:dyDescent="0.25">
      <c r="A88" s="114"/>
      <c r="B88" s="23"/>
      <c r="C88" s="36"/>
      <c r="D88" s="36"/>
    </row>
    <row r="89" spans="1:4" ht="20.25" x14ac:dyDescent="0.25">
      <c r="A89" s="114"/>
      <c r="B89" s="23"/>
      <c r="C89" s="36"/>
      <c r="D89" s="36"/>
    </row>
    <row r="90" spans="1:4" ht="20.25" x14ac:dyDescent="0.25">
      <c r="A90" s="114"/>
      <c r="B90" s="23"/>
      <c r="C90" s="36"/>
      <c r="D90" s="36"/>
    </row>
    <row r="91" spans="1:4" ht="20.25" x14ac:dyDescent="0.25">
      <c r="A91" s="114"/>
      <c r="B91" s="23"/>
      <c r="C91" s="36"/>
      <c r="D91" s="36"/>
    </row>
    <row r="92" spans="1:4" ht="20.25" x14ac:dyDescent="0.25">
      <c r="A92" s="114"/>
      <c r="B92" s="23"/>
      <c r="C92" s="36"/>
      <c r="D92" s="36"/>
    </row>
    <row r="93" spans="1:4" ht="20.25" x14ac:dyDescent="0.25">
      <c r="A93" s="114"/>
      <c r="B93" s="23"/>
      <c r="C93" s="36"/>
      <c r="D93" s="36"/>
    </row>
    <row r="94" spans="1:4" ht="20.25" x14ac:dyDescent="0.25">
      <c r="A94" s="114"/>
      <c r="B94" s="23"/>
      <c r="C94" s="36"/>
      <c r="D94" s="36"/>
    </row>
    <row r="95" spans="1:4" ht="20.25" x14ac:dyDescent="0.25">
      <c r="A95" s="114"/>
      <c r="B95" s="23"/>
      <c r="C95" s="36"/>
      <c r="D95" s="36"/>
    </row>
    <row r="96" spans="1:4" ht="20.25" x14ac:dyDescent="0.25">
      <c r="A96" s="114"/>
      <c r="B96" s="23"/>
      <c r="C96" s="36"/>
      <c r="D96" s="36"/>
    </row>
    <row r="97" spans="1:4" ht="20.25" x14ac:dyDescent="0.25">
      <c r="A97" s="114"/>
      <c r="B97" s="23"/>
      <c r="C97" s="36"/>
      <c r="D97" s="36"/>
    </row>
    <row r="98" spans="1:4" ht="20.25" x14ac:dyDescent="0.25">
      <c r="A98" s="114"/>
      <c r="B98" s="23"/>
      <c r="C98" s="36"/>
      <c r="D98" s="36"/>
    </row>
    <row r="99" spans="1:4" ht="20.25" x14ac:dyDescent="0.25">
      <c r="A99" s="114"/>
      <c r="B99" s="23"/>
      <c r="C99" s="36"/>
      <c r="D99" s="36"/>
    </row>
    <row r="100" spans="1:4" ht="20.25" x14ac:dyDescent="0.25">
      <c r="A100" s="114"/>
      <c r="B100" s="23"/>
      <c r="C100" s="36"/>
      <c r="D100" s="36"/>
    </row>
    <row r="101" spans="1:4" ht="20.25" x14ac:dyDescent="0.25">
      <c r="A101" s="114"/>
      <c r="B101" s="23"/>
      <c r="C101" s="36"/>
      <c r="D101" s="36"/>
    </row>
    <row r="102" spans="1:4" ht="20.25" x14ac:dyDescent="0.25">
      <c r="A102" s="114"/>
      <c r="B102" s="23"/>
      <c r="C102" s="36"/>
      <c r="D102" s="36"/>
    </row>
    <row r="103" spans="1:4" ht="20.25" x14ac:dyDescent="0.25">
      <c r="A103" s="114"/>
      <c r="B103" s="23"/>
      <c r="C103" s="36"/>
      <c r="D103" s="36"/>
    </row>
    <row r="104" spans="1:4" ht="20.25" x14ac:dyDescent="0.25">
      <c r="A104" s="114"/>
      <c r="B104" s="23"/>
      <c r="C104" s="36"/>
      <c r="D104" s="36"/>
    </row>
    <row r="105" spans="1:4" ht="20.25" x14ac:dyDescent="0.25">
      <c r="A105" s="114"/>
      <c r="B105" s="23"/>
      <c r="C105" s="36"/>
      <c r="D105" s="36"/>
    </row>
    <row r="106" spans="1:4" ht="20.25" x14ac:dyDescent="0.25">
      <c r="A106" s="114"/>
      <c r="B106" s="23"/>
      <c r="C106" s="36"/>
      <c r="D106" s="36"/>
    </row>
    <row r="107" spans="1:4" ht="20.25" x14ac:dyDescent="0.25">
      <c r="A107" s="114"/>
      <c r="B107" s="23"/>
      <c r="C107" s="36"/>
      <c r="D107" s="36"/>
    </row>
    <row r="108" spans="1:4" ht="20.25" x14ac:dyDescent="0.25">
      <c r="A108" s="114"/>
      <c r="B108" s="23"/>
      <c r="C108" s="36"/>
      <c r="D108" s="36"/>
    </row>
    <row r="109" spans="1:4" ht="20.25" x14ac:dyDescent="0.25">
      <c r="A109" s="114"/>
      <c r="B109" s="23"/>
      <c r="C109" s="36"/>
      <c r="D109" s="36"/>
    </row>
    <row r="110" spans="1:4" ht="20.25" x14ac:dyDescent="0.25">
      <c r="A110" s="114"/>
      <c r="B110" s="23"/>
      <c r="C110" s="36"/>
      <c r="D110" s="36"/>
    </row>
    <row r="111" spans="1:4" ht="20.25" x14ac:dyDescent="0.25">
      <c r="A111" s="114"/>
      <c r="B111" s="23"/>
      <c r="C111" s="36"/>
      <c r="D111" s="36"/>
    </row>
    <row r="112" spans="1:4" ht="20.25" x14ac:dyDescent="0.25">
      <c r="A112" s="114"/>
      <c r="B112" s="23"/>
      <c r="C112" s="36"/>
      <c r="D112" s="36"/>
    </row>
    <row r="113" spans="1:4" ht="20.25" x14ac:dyDescent="0.25">
      <c r="A113" s="114"/>
      <c r="B113" s="23"/>
      <c r="C113" s="36"/>
      <c r="D113" s="36"/>
    </row>
    <row r="114" spans="1:4" ht="20.25" x14ac:dyDescent="0.25">
      <c r="A114" s="114"/>
      <c r="B114" s="23"/>
      <c r="C114" s="36"/>
      <c r="D114" s="36"/>
    </row>
    <row r="115" spans="1:4" ht="20.25" x14ac:dyDescent="0.25">
      <c r="A115" s="114"/>
      <c r="B115" s="23"/>
      <c r="C115" s="36"/>
      <c r="D115" s="36"/>
    </row>
    <row r="116" spans="1:4" ht="20.25" x14ac:dyDescent="0.25">
      <c r="A116" s="114"/>
      <c r="B116" s="23"/>
      <c r="C116" s="36"/>
      <c r="D116" s="36"/>
    </row>
    <row r="117" spans="1:4" ht="20.25" x14ac:dyDescent="0.25">
      <c r="A117" s="114"/>
      <c r="B117" s="23"/>
      <c r="C117" s="36"/>
      <c r="D117" s="36"/>
    </row>
    <row r="118" spans="1:4" ht="20.25" x14ac:dyDescent="0.25">
      <c r="A118" s="114"/>
      <c r="B118" s="23"/>
      <c r="C118" s="36"/>
      <c r="D118" s="36"/>
    </row>
    <row r="119" spans="1:4" ht="20.25" x14ac:dyDescent="0.25">
      <c r="A119" s="114"/>
      <c r="B119" s="23"/>
      <c r="C119" s="36"/>
      <c r="D119" s="36"/>
    </row>
    <row r="120" spans="1:4" ht="20.25" x14ac:dyDescent="0.25">
      <c r="A120" s="114"/>
      <c r="B120" s="23"/>
      <c r="C120" s="36"/>
      <c r="D120" s="36"/>
    </row>
    <row r="121" spans="1:4" ht="20.25" x14ac:dyDescent="0.25">
      <c r="A121" s="114"/>
      <c r="B121" s="23"/>
      <c r="C121" s="36"/>
      <c r="D121" s="36"/>
    </row>
    <row r="122" spans="1:4" ht="20.25" x14ac:dyDescent="0.25">
      <c r="A122" s="114"/>
      <c r="B122" s="23"/>
      <c r="C122" s="36"/>
      <c r="D122" s="36"/>
    </row>
    <row r="123" spans="1:4" ht="20.25" x14ac:dyDescent="0.25">
      <c r="A123" s="114"/>
      <c r="B123" s="23"/>
      <c r="C123" s="36"/>
      <c r="D123" s="36"/>
    </row>
    <row r="124" spans="1:4" ht="20.25" x14ac:dyDescent="0.25">
      <c r="A124" s="114"/>
      <c r="B124" s="23"/>
      <c r="C124" s="36"/>
      <c r="D124" s="36"/>
    </row>
    <row r="125" spans="1:4" ht="20.25" x14ac:dyDescent="0.25">
      <c r="A125" s="114"/>
      <c r="B125" s="23"/>
      <c r="C125" s="36"/>
      <c r="D125" s="36"/>
    </row>
    <row r="126" spans="1:4" ht="20.25" x14ac:dyDescent="0.25">
      <c r="A126" s="114"/>
      <c r="B126" s="23"/>
      <c r="C126" s="36"/>
      <c r="D126" s="36"/>
    </row>
    <row r="127" spans="1:4" ht="20.25" x14ac:dyDescent="0.25">
      <c r="A127" s="114"/>
      <c r="B127" s="23"/>
      <c r="C127" s="36"/>
      <c r="D127" s="36"/>
    </row>
    <row r="128" spans="1:4" ht="20.25" x14ac:dyDescent="0.25">
      <c r="A128" s="114"/>
      <c r="B128" s="23"/>
      <c r="C128" s="36"/>
      <c r="D128" s="36"/>
    </row>
    <row r="129" spans="1:4" ht="20.25" x14ac:dyDescent="0.25">
      <c r="A129" s="114"/>
      <c r="B129" s="23"/>
      <c r="C129" s="36"/>
      <c r="D129" s="36"/>
    </row>
    <row r="130" spans="1:4" ht="20.25" x14ac:dyDescent="0.25">
      <c r="A130" s="114"/>
      <c r="B130" s="23"/>
      <c r="C130" s="36"/>
      <c r="D130" s="36"/>
    </row>
    <row r="131" spans="1:4" ht="20.25" x14ac:dyDescent="0.25">
      <c r="A131" s="114"/>
      <c r="B131" s="23"/>
      <c r="C131" s="36"/>
      <c r="D131" s="36"/>
    </row>
    <row r="132" spans="1:4" ht="20.25" x14ac:dyDescent="0.25">
      <c r="A132" s="114"/>
      <c r="B132" s="23"/>
      <c r="C132" s="36"/>
      <c r="D132" s="36"/>
    </row>
    <row r="133" spans="1:4" ht="20.25" x14ac:dyDescent="0.25">
      <c r="A133" s="114"/>
      <c r="B133" s="23"/>
      <c r="C133" s="36"/>
      <c r="D133" s="36"/>
    </row>
    <row r="134" spans="1:4" ht="20.25" x14ac:dyDescent="0.25">
      <c r="A134" s="114"/>
      <c r="B134" s="23"/>
      <c r="C134" s="36"/>
      <c r="D134" s="36"/>
    </row>
    <row r="135" spans="1:4" ht="20.25" x14ac:dyDescent="0.25">
      <c r="A135" s="114"/>
      <c r="B135" s="23"/>
      <c r="C135" s="36"/>
      <c r="D135" s="36"/>
    </row>
    <row r="136" spans="1:4" ht="20.25" x14ac:dyDescent="0.25">
      <c r="A136" s="114"/>
      <c r="B136" s="23"/>
      <c r="C136" s="36"/>
      <c r="D136" s="36"/>
    </row>
    <row r="137" spans="1:4" ht="20.25" x14ac:dyDescent="0.25">
      <c r="A137" s="114"/>
      <c r="B137" s="23"/>
      <c r="C137" s="36"/>
      <c r="D137" s="36"/>
    </row>
    <row r="138" spans="1:4" ht="20.25" x14ac:dyDescent="0.25">
      <c r="A138" s="114"/>
      <c r="B138" s="23"/>
      <c r="C138" s="36"/>
      <c r="D138" s="36"/>
    </row>
    <row r="139" spans="1:4" ht="20.25" x14ac:dyDescent="0.25">
      <c r="A139" s="114"/>
      <c r="B139" s="23"/>
      <c r="C139" s="36"/>
      <c r="D139" s="36"/>
    </row>
    <row r="140" spans="1:4" ht="20.25" x14ac:dyDescent="0.25">
      <c r="A140" s="114"/>
      <c r="B140" s="23"/>
      <c r="C140" s="36"/>
      <c r="D140" s="36"/>
    </row>
    <row r="141" spans="1:4" ht="20.25" x14ac:dyDescent="0.25">
      <c r="A141" s="114"/>
      <c r="B141" s="23"/>
      <c r="C141" s="36"/>
      <c r="D141" s="36"/>
    </row>
    <row r="142" spans="1:4" ht="20.25" x14ac:dyDescent="0.25">
      <c r="A142" s="114"/>
      <c r="B142" s="23"/>
      <c r="C142" s="36"/>
      <c r="D142" s="36"/>
    </row>
    <row r="143" spans="1:4" ht="20.25" x14ac:dyDescent="0.25">
      <c r="A143" s="114"/>
      <c r="B143" s="23"/>
      <c r="C143" s="36"/>
      <c r="D143" s="36"/>
    </row>
    <row r="144" spans="1:4" ht="20.25" x14ac:dyDescent="0.25">
      <c r="A144" s="114"/>
      <c r="B144" s="23"/>
      <c r="C144" s="36"/>
      <c r="D144" s="36"/>
    </row>
    <row r="145" spans="1:4" ht="20.25" x14ac:dyDescent="0.25">
      <c r="A145" s="114"/>
      <c r="B145" s="23"/>
      <c r="C145" s="36"/>
      <c r="D145" s="36"/>
    </row>
    <row r="146" spans="1:4" ht="20.25" x14ac:dyDescent="0.25">
      <c r="A146" s="114"/>
      <c r="B146" s="23"/>
      <c r="C146" s="36"/>
      <c r="D146" s="36"/>
    </row>
    <row r="147" spans="1:4" ht="20.25" x14ac:dyDescent="0.25">
      <c r="A147" s="114"/>
      <c r="B147" s="23"/>
      <c r="C147" s="36"/>
      <c r="D147" s="36"/>
    </row>
    <row r="148" spans="1:4" ht="20.25" x14ac:dyDescent="0.25">
      <c r="A148" s="114"/>
      <c r="B148" s="23"/>
      <c r="C148" s="36"/>
      <c r="D148" s="36"/>
    </row>
    <row r="149" spans="1:4" ht="20.25" x14ac:dyDescent="0.25">
      <c r="A149" s="114"/>
      <c r="B149" s="23"/>
      <c r="C149" s="36"/>
      <c r="D149" s="36"/>
    </row>
    <row r="150" spans="1:4" ht="20.25" x14ac:dyDescent="0.25">
      <c r="A150" s="114"/>
      <c r="B150" s="23"/>
      <c r="C150" s="36"/>
      <c r="D150" s="36"/>
    </row>
    <row r="151" spans="1:4" ht="20.25" x14ac:dyDescent="0.25">
      <c r="A151" s="114"/>
      <c r="B151" s="23"/>
      <c r="C151" s="36"/>
      <c r="D151" s="36"/>
    </row>
    <row r="152" spans="1:4" ht="20.25" x14ac:dyDescent="0.25">
      <c r="A152" s="114"/>
      <c r="B152" s="23"/>
      <c r="C152" s="36"/>
      <c r="D152" s="36"/>
    </row>
    <row r="153" spans="1:4" ht="20.25" x14ac:dyDescent="0.25">
      <c r="A153" s="114"/>
      <c r="B153" s="23"/>
      <c r="C153" s="36"/>
      <c r="D153" s="36"/>
    </row>
    <row r="154" spans="1:4" ht="20.25" x14ac:dyDescent="0.25">
      <c r="A154" s="114"/>
      <c r="B154" s="23"/>
      <c r="C154" s="36"/>
      <c r="D154" s="36"/>
    </row>
    <row r="155" spans="1:4" ht="20.25" x14ac:dyDescent="0.25">
      <c r="A155" s="114"/>
      <c r="B155" s="23"/>
      <c r="C155" s="36"/>
      <c r="D155" s="36"/>
    </row>
    <row r="156" spans="1:4" ht="20.25" x14ac:dyDescent="0.25">
      <c r="A156" s="114"/>
      <c r="B156" s="23"/>
      <c r="C156" s="36"/>
      <c r="D156" s="36"/>
    </row>
    <row r="157" spans="1:4" ht="20.25" x14ac:dyDescent="0.25">
      <c r="A157" s="114"/>
      <c r="B157" s="23"/>
      <c r="C157" s="36"/>
      <c r="D157" s="36"/>
    </row>
    <row r="158" spans="1:4" ht="20.25" x14ac:dyDescent="0.25">
      <c r="A158" s="114"/>
      <c r="B158" s="23"/>
      <c r="C158" s="36"/>
      <c r="D158" s="36"/>
    </row>
    <row r="159" spans="1:4" ht="20.25" x14ac:dyDescent="0.25">
      <c r="A159" s="114"/>
      <c r="B159" s="23"/>
      <c r="C159" s="36"/>
      <c r="D159" s="36"/>
    </row>
    <row r="160" spans="1:4" ht="20.25" x14ac:dyDescent="0.25">
      <c r="A160" s="114"/>
      <c r="B160" s="23"/>
      <c r="C160" s="36"/>
      <c r="D160" s="36"/>
    </row>
    <row r="161" spans="1:4" ht="20.25" x14ac:dyDescent="0.25">
      <c r="A161" s="114"/>
      <c r="B161" s="23"/>
      <c r="C161" s="36"/>
      <c r="D161" s="36"/>
    </row>
    <row r="162" spans="1:4" ht="20.25" x14ac:dyDescent="0.25">
      <c r="A162" s="114"/>
      <c r="B162" s="23"/>
      <c r="C162" s="36"/>
      <c r="D162" s="36"/>
    </row>
    <row r="163" spans="1:4" ht="20.25" x14ac:dyDescent="0.25">
      <c r="A163" s="114"/>
      <c r="B163" s="23"/>
      <c r="C163" s="36"/>
      <c r="D163" s="36"/>
    </row>
    <row r="164" spans="1:4" ht="20.25" x14ac:dyDescent="0.25">
      <c r="A164" s="114"/>
      <c r="B164" s="23"/>
      <c r="C164" s="36"/>
      <c r="D164" s="36"/>
    </row>
    <row r="165" spans="1:4" ht="20.25" x14ac:dyDescent="0.25">
      <c r="A165" s="114"/>
      <c r="B165" s="23"/>
      <c r="C165" s="36"/>
      <c r="D165" s="36"/>
    </row>
    <row r="166" spans="1:4" ht="20.25" x14ac:dyDescent="0.25">
      <c r="A166" s="114"/>
      <c r="B166" s="23"/>
      <c r="C166" s="36"/>
      <c r="D166" s="36"/>
    </row>
    <row r="167" spans="1:4" ht="20.25" x14ac:dyDescent="0.25">
      <c r="A167" s="114"/>
      <c r="B167" s="23"/>
      <c r="C167" s="36"/>
      <c r="D167" s="36"/>
    </row>
    <row r="168" spans="1:4" ht="20.25" x14ac:dyDescent="0.25">
      <c r="A168" s="114"/>
      <c r="B168" s="23"/>
      <c r="C168" s="36"/>
      <c r="D168" s="36"/>
    </row>
    <row r="169" spans="1:4" ht="20.25" x14ac:dyDescent="0.25">
      <c r="A169" s="114"/>
      <c r="B169" s="23"/>
      <c r="C169" s="36"/>
      <c r="D169" s="36"/>
    </row>
    <row r="170" spans="1:4" ht="20.25" x14ac:dyDescent="0.25">
      <c r="A170" s="114"/>
      <c r="B170" s="23"/>
      <c r="C170" s="36"/>
      <c r="D170" s="36"/>
    </row>
    <row r="171" spans="1:4" ht="20.25" x14ac:dyDescent="0.25">
      <c r="A171" s="114"/>
      <c r="B171" s="23"/>
      <c r="C171" s="36"/>
      <c r="D171" s="36"/>
    </row>
    <row r="172" spans="1:4" ht="20.25" x14ac:dyDescent="0.25">
      <c r="A172" s="114"/>
      <c r="B172" s="23"/>
      <c r="C172" s="36"/>
      <c r="D172" s="36"/>
    </row>
    <row r="173" spans="1:4" ht="20.25" x14ac:dyDescent="0.25">
      <c r="A173" s="114"/>
      <c r="B173" s="23"/>
      <c r="C173" s="36"/>
      <c r="D173" s="36"/>
    </row>
    <row r="174" spans="1:4" ht="20.25" x14ac:dyDescent="0.25">
      <c r="A174" s="114"/>
      <c r="B174" s="23"/>
      <c r="C174" s="36"/>
      <c r="D174" s="36"/>
    </row>
    <row r="175" spans="1:4" ht="20.25" x14ac:dyDescent="0.25">
      <c r="A175" s="114"/>
      <c r="B175" s="23"/>
      <c r="C175" s="36"/>
      <c r="D175" s="36"/>
    </row>
    <row r="176" spans="1:4" ht="20.25" x14ac:dyDescent="0.25">
      <c r="A176" s="114"/>
      <c r="B176" s="23"/>
      <c r="C176" s="36"/>
      <c r="D176" s="36"/>
    </row>
    <row r="177" spans="1:4" ht="20.25" x14ac:dyDescent="0.25">
      <c r="A177" s="114"/>
      <c r="B177" s="23"/>
      <c r="C177" s="36"/>
      <c r="D177" s="36"/>
    </row>
    <row r="178" spans="1:4" ht="20.25" x14ac:dyDescent="0.25">
      <c r="A178" s="114"/>
      <c r="B178" s="23"/>
      <c r="C178" s="36"/>
      <c r="D178" s="36"/>
    </row>
    <row r="179" spans="1:4" ht="20.25" x14ac:dyDescent="0.25">
      <c r="A179" s="114"/>
      <c r="B179" s="23"/>
      <c r="C179" s="36"/>
      <c r="D179" s="36"/>
    </row>
    <row r="180" spans="1:4" ht="20.25" x14ac:dyDescent="0.25">
      <c r="A180" s="114"/>
      <c r="B180" s="23"/>
      <c r="C180" s="36"/>
      <c r="D180" s="36"/>
    </row>
    <row r="181" spans="1:4" ht="20.25" x14ac:dyDescent="0.25">
      <c r="A181" s="114"/>
      <c r="B181" s="23"/>
      <c r="C181" s="36"/>
      <c r="D181" s="36"/>
    </row>
    <row r="182" spans="1:4" ht="20.25" x14ac:dyDescent="0.25">
      <c r="A182" s="114"/>
      <c r="B182" s="23"/>
      <c r="C182" s="36"/>
      <c r="D182" s="36"/>
    </row>
    <row r="183" spans="1:4" ht="20.25" x14ac:dyDescent="0.25">
      <c r="A183" s="114"/>
      <c r="B183" s="23"/>
      <c r="C183" s="36"/>
      <c r="D183" s="36"/>
    </row>
    <row r="184" spans="1:4" ht="20.25" x14ac:dyDescent="0.25">
      <c r="A184" s="114"/>
      <c r="B184" s="23"/>
      <c r="C184" s="36"/>
      <c r="D184" s="36"/>
    </row>
    <row r="185" spans="1:4" ht="20.25" x14ac:dyDescent="0.25">
      <c r="A185" s="114"/>
      <c r="B185" s="23"/>
      <c r="C185" s="36"/>
      <c r="D185" s="36"/>
    </row>
    <row r="186" spans="1:4" ht="20.25" x14ac:dyDescent="0.25">
      <c r="A186" s="114"/>
      <c r="B186" s="23"/>
      <c r="C186" s="36"/>
      <c r="D186" s="36"/>
    </row>
    <row r="187" spans="1:4" ht="20.25" x14ac:dyDescent="0.25">
      <c r="A187" s="114"/>
      <c r="B187" s="23"/>
      <c r="C187" s="36"/>
      <c r="D187" s="36"/>
    </row>
    <row r="188" spans="1:4" ht="20.25" x14ac:dyDescent="0.25">
      <c r="A188" s="114"/>
      <c r="B188" s="23"/>
      <c r="C188" s="36"/>
      <c r="D188" s="36"/>
    </row>
    <row r="189" spans="1:4" ht="20.25" x14ac:dyDescent="0.25">
      <c r="A189" s="114"/>
      <c r="B189" s="23"/>
      <c r="C189" s="36"/>
      <c r="D189" s="36"/>
    </row>
    <row r="190" spans="1:4" ht="20.25" x14ac:dyDescent="0.25">
      <c r="A190" s="114"/>
      <c r="B190" s="23"/>
      <c r="C190" s="36"/>
      <c r="D190" s="36"/>
    </row>
    <row r="191" spans="1:4" ht="20.25" x14ac:dyDescent="0.25">
      <c r="A191" s="114"/>
      <c r="B191" s="23"/>
      <c r="C191" s="36"/>
      <c r="D191" s="36"/>
    </row>
    <row r="192" spans="1:4" ht="20.25" x14ac:dyDescent="0.25">
      <c r="A192" s="114"/>
      <c r="B192" s="23"/>
      <c r="C192" s="36"/>
      <c r="D192" s="36"/>
    </row>
    <row r="193" spans="1:4" ht="20.25" x14ac:dyDescent="0.25">
      <c r="A193" s="114"/>
      <c r="B193" s="23"/>
      <c r="C193" s="36"/>
      <c r="D193" s="36"/>
    </row>
    <row r="194" spans="1:4" ht="20.25" x14ac:dyDescent="0.25">
      <c r="A194" s="114"/>
      <c r="B194" s="23"/>
      <c r="C194" s="36"/>
      <c r="D194" s="36"/>
    </row>
    <row r="195" spans="1:4" ht="20.25" x14ac:dyDescent="0.25">
      <c r="A195" s="114"/>
      <c r="B195" s="23"/>
      <c r="C195" s="36"/>
      <c r="D195" s="36"/>
    </row>
    <row r="196" spans="1:4" ht="20.25" x14ac:dyDescent="0.25">
      <c r="A196" s="114"/>
      <c r="B196" s="23"/>
      <c r="C196" s="36"/>
      <c r="D196" s="36"/>
    </row>
    <row r="197" spans="1:4" ht="20.25" x14ac:dyDescent="0.25">
      <c r="A197" s="114"/>
      <c r="B197" s="23"/>
      <c r="C197" s="36"/>
      <c r="D197" s="36"/>
    </row>
    <row r="198" spans="1:4" ht="20.25" x14ac:dyDescent="0.25">
      <c r="A198" s="114"/>
      <c r="B198" s="23"/>
      <c r="C198" s="36"/>
      <c r="D198" s="36"/>
    </row>
    <row r="199" spans="1:4" ht="20.25" x14ac:dyDescent="0.25">
      <c r="A199" s="114"/>
      <c r="B199" s="23"/>
      <c r="C199" s="36"/>
      <c r="D199" s="36"/>
    </row>
    <row r="200" spans="1:4" ht="20.25" x14ac:dyDescent="0.25">
      <c r="A200" s="114"/>
      <c r="B200" s="23"/>
      <c r="C200" s="36"/>
      <c r="D200" s="36"/>
    </row>
    <row r="201" spans="1:4" ht="20.25" x14ac:dyDescent="0.25">
      <c r="A201" s="114"/>
      <c r="B201" s="23"/>
      <c r="C201" s="36"/>
      <c r="D201" s="36"/>
    </row>
    <row r="202" spans="1:4" ht="20.25" x14ac:dyDescent="0.25">
      <c r="A202" s="114"/>
      <c r="B202" s="23"/>
      <c r="C202" s="36"/>
      <c r="D202" s="36"/>
    </row>
    <row r="203" spans="1:4" ht="20.25" x14ac:dyDescent="0.25">
      <c r="A203" s="114"/>
      <c r="B203" s="23"/>
      <c r="C203" s="36"/>
      <c r="D203" s="36"/>
    </row>
    <row r="204" spans="1:4" ht="20.25" x14ac:dyDescent="0.25">
      <c r="A204" s="114"/>
      <c r="B204" s="23"/>
      <c r="C204" s="36"/>
      <c r="D204" s="36"/>
    </row>
    <row r="205" spans="1:4" ht="20.25" x14ac:dyDescent="0.25">
      <c r="A205" s="114"/>
      <c r="B205" s="23"/>
      <c r="C205" s="36"/>
      <c r="D205" s="36"/>
    </row>
    <row r="206" spans="1:4" ht="20.25" x14ac:dyDescent="0.25">
      <c r="A206" s="114"/>
      <c r="B206" s="23"/>
      <c r="C206" s="36"/>
      <c r="D206" s="36"/>
    </row>
    <row r="207" spans="1:4" ht="20.25" x14ac:dyDescent="0.25">
      <c r="A207" s="114"/>
      <c r="B207" s="23"/>
      <c r="C207" s="36"/>
      <c r="D207" s="36"/>
    </row>
    <row r="208" spans="1:4" x14ac:dyDescent="0.25">
      <c r="A208" s="94"/>
      <c r="B208" s="23"/>
      <c r="C208" s="23"/>
      <c r="D208" s="23"/>
    </row>
    <row r="209" spans="1:8" ht="20.25" x14ac:dyDescent="0.25">
      <c r="A209" s="94"/>
      <c r="B209" s="32" t="s">
        <v>88</v>
      </c>
      <c r="C209" s="32" t="s">
        <v>143</v>
      </c>
      <c r="D209" s="35" t="s">
        <v>88</v>
      </c>
      <c r="E209" s="35" t="s">
        <v>143</v>
      </c>
    </row>
    <row r="210" spans="1:8" ht="21" x14ac:dyDescent="0.35">
      <c r="A210" s="94"/>
      <c r="B210" s="33" t="s">
        <v>90</v>
      </c>
      <c r="C210" s="33"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94"/>
      <c r="B211" s="33" t="s">
        <v>90</v>
      </c>
      <c r="C211" s="33" t="s">
        <v>93</v>
      </c>
      <c r="E211" t="s">
        <v>58</v>
      </c>
      <c r="F211" t="str">
        <f t="shared" ref="F211:F221" si="0">IF(NOT(ISBLANK(D211)),D211,IF(NOT(ISBLANK(E211)),"     "&amp;E211,FALSE))</f>
        <v xml:space="preserve">     Afectación menor a 10 SMLMV .</v>
      </c>
    </row>
    <row r="212" spans="1:8" ht="21" x14ac:dyDescent="0.35">
      <c r="A212" s="94"/>
      <c r="B212" s="33" t="s">
        <v>90</v>
      </c>
      <c r="C212" s="33" t="s">
        <v>94</v>
      </c>
      <c r="E212" t="s">
        <v>93</v>
      </c>
      <c r="F212" t="str">
        <f t="shared" si="0"/>
        <v xml:space="preserve">     Entre 10 y 50 SMLMV </v>
      </c>
    </row>
    <row r="213" spans="1:8" ht="21" x14ac:dyDescent="0.35">
      <c r="A213" s="94"/>
      <c r="B213" s="33" t="s">
        <v>90</v>
      </c>
      <c r="C213" s="33" t="s">
        <v>95</v>
      </c>
      <c r="E213" t="s">
        <v>94</v>
      </c>
      <c r="F213" t="str">
        <f t="shared" si="0"/>
        <v xml:space="preserve">     Entre 50 y 100 SMLMV </v>
      </c>
    </row>
    <row r="214" spans="1:8" ht="21" x14ac:dyDescent="0.35">
      <c r="A214" s="94"/>
      <c r="B214" s="33" t="s">
        <v>90</v>
      </c>
      <c r="C214" s="33" t="s">
        <v>96</v>
      </c>
      <c r="E214" t="s">
        <v>95</v>
      </c>
      <c r="F214" t="str">
        <f t="shared" si="0"/>
        <v xml:space="preserve">     Entre 100 y 500 SMLMV </v>
      </c>
    </row>
    <row r="215" spans="1:8" ht="21" x14ac:dyDescent="0.35">
      <c r="A215" s="94"/>
      <c r="B215" s="33" t="s">
        <v>57</v>
      </c>
      <c r="C215" s="33" t="s">
        <v>97</v>
      </c>
      <c r="E215" t="s">
        <v>96</v>
      </c>
      <c r="F215" t="str">
        <f t="shared" si="0"/>
        <v xml:space="preserve">     Mayor a 500 SMLMV </v>
      </c>
    </row>
    <row r="216" spans="1:8" ht="21" x14ac:dyDescent="0.35">
      <c r="A216" s="94"/>
      <c r="B216" s="33" t="s">
        <v>57</v>
      </c>
      <c r="C216" s="33" t="s">
        <v>98</v>
      </c>
      <c r="D216" t="s">
        <v>57</v>
      </c>
      <c r="F216" t="str">
        <f t="shared" si="0"/>
        <v>Pérdida Reputacional</v>
      </c>
    </row>
    <row r="217" spans="1:8" ht="21" x14ac:dyDescent="0.35">
      <c r="A217" s="94"/>
      <c r="B217" s="33" t="s">
        <v>57</v>
      </c>
      <c r="C217" s="33" t="s">
        <v>100</v>
      </c>
      <c r="E217" t="s">
        <v>97</v>
      </c>
      <c r="F217" t="str">
        <f t="shared" si="0"/>
        <v xml:space="preserve">     El riesgo afecta la imagen de alguna área de la organización</v>
      </c>
    </row>
    <row r="218" spans="1:8" ht="21" x14ac:dyDescent="0.35">
      <c r="A218" s="94"/>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x14ac:dyDescent="0.35">
      <c r="A219" s="94"/>
      <c r="B219" s="33" t="s">
        <v>57</v>
      </c>
      <c r="C219" s="33" t="s">
        <v>118</v>
      </c>
      <c r="E219" t="s">
        <v>100</v>
      </c>
      <c r="F219" t="str">
        <f t="shared" si="0"/>
        <v xml:space="preserve">     El riesgo afecta la imagen de la entidad con algunos usuarios de relevancia frente al logro de los objetivos</v>
      </c>
    </row>
    <row r="220" spans="1:8" x14ac:dyDescent="0.25">
      <c r="A220" s="94"/>
      <c r="B220" s="34"/>
      <c r="C220" s="34"/>
      <c r="E220" t="s">
        <v>99</v>
      </c>
      <c r="F220" t="str">
        <f t="shared" si="0"/>
        <v xml:space="preserve">     El riesgo afecta la imagen de de la entidad con efecto publicitario sostenido a nivel de sector administrativo, nivel departamental o municipal</v>
      </c>
    </row>
    <row r="221" spans="1:8" x14ac:dyDescent="0.25">
      <c r="A221" s="94"/>
      <c r="B221" s="34" t="e" cm="1">
        <f t="array" aca="1" ref="B221:B223" ca="1">_xlfn.UNIQUE(Tabla1[[#All],[Criterios]])</f>
        <v>#NAME?</v>
      </c>
      <c r="C221" s="34"/>
      <c r="E221" t="s">
        <v>118</v>
      </c>
      <c r="F221" t="str">
        <f t="shared" si="0"/>
        <v xml:space="preserve">     El riesgo afecta la imagen de la entidad a nivel nacional, con efecto publicitarios sostenible a nivel país</v>
      </c>
    </row>
    <row r="222" spans="1:8" x14ac:dyDescent="0.25">
      <c r="A222" s="94"/>
      <c r="B222" s="34" t="e">
        <f ca="1"/>
        <v>#NAME?</v>
      </c>
      <c r="C222" s="34"/>
    </row>
    <row r="223" spans="1:8" x14ac:dyDescent="0.25">
      <c r="B223" s="34" t="e">
        <f ca="1"/>
        <v>#NAME?</v>
      </c>
      <c r="C223" s="34"/>
      <c r="F223" s="37" t="s">
        <v>145</v>
      </c>
    </row>
    <row r="224" spans="1:8" x14ac:dyDescent="0.25">
      <c r="B224" s="22"/>
      <c r="C224" s="22"/>
      <c r="F224" s="37" t="s">
        <v>146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7" workbookViewId="0">
      <selection activeCell="E7" sqref="E7"/>
    </sheetView>
  </sheetViews>
  <sheetFormatPr baseColWidth="10" defaultColWidth="14.28515625" defaultRowHeight="12.75" x14ac:dyDescent="0.2"/>
  <cols>
    <col min="1" max="2" width="14.28515625" style="99"/>
    <col min="3" max="3" width="17" style="99" customWidth="1"/>
    <col min="4" max="4" width="14.28515625" style="99"/>
    <col min="5" max="5" width="46" style="99" customWidth="1"/>
    <col min="6" max="16384" width="14.28515625" style="99"/>
  </cols>
  <sheetData>
    <row r="1" spans="2:6" ht="24" customHeight="1" thickBot="1" x14ac:dyDescent="0.25">
      <c r="B1" s="468" t="s">
        <v>78</v>
      </c>
      <c r="C1" s="469"/>
      <c r="D1" s="469"/>
      <c r="E1" s="469"/>
      <c r="F1" s="470"/>
    </row>
    <row r="2" spans="2:6" ht="16.5" thickBot="1" x14ac:dyDescent="0.3">
      <c r="B2" s="100"/>
      <c r="C2" s="100"/>
      <c r="D2" s="100"/>
      <c r="E2" s="100"/>
      <c r="F2" s="100"/>
    </row>
    <row r="3" spans="2:6" ht="16.5" thickBot="1" x14ac:dyDescent="0.25">
      <c r="B3" s="472" t="s">
        <v>64</v>
      </c>
      <c r="C3" s="473"/>
      <c r="D3" s="473"/>
      <c r="E3" s="112" t="s">
        <v>65</v>
      </c>
      <c r="F3" s="113" t="s">
        <v>66</v>
      </c>
    </row>
    <row r="4" spans="2:6" ht="31.5" x14ac:dyDescent="0.2">
      <c r="B4" s="474" t="s">
        <v>67</v>
      </c>
      <c r="C4" s="476" t="s">
        <v>13</v>
      </c>
      <c r="D4" s="101" t="s">
        <v>14</v>
      </c>
      <c r="E4" s="102" t="s">
        <v>68</v>
      </c>
      <c r="F4" s="103">
        <v>0.25</v>
      </c>
    </row>
    <row r="5" spans="2:6" ht="47.25" x14ac:dyDescent="0.2">
      <c r="B5" s="475"/>
      <c r="C5" s="477"/>
      <c r="D5" s="104" t="s">
        <v>15</v>
      </c>
      <c r="E5" s="105" t="s">
        <v>69</v>
      </c>
      <c r="F5" s="106">
        <v>0.15</v>
      </c>
    </row>
    <row r="6" spans="2:6" ht="47.25" x14ac:dyDescent="0.2">
      <c r="B6" s="475"/>
      <c r="C6" s="477"/>
      <c r="D6" s="104" t="s">
        <v>16</v>
      </c>
      <c r="E6" s="105" t="s">
        <v>70</v>
      </c>
      <c r="F6" s="106">
        <v>0.1</v>
      </c>
    </row>
    <row r="7" spans="2:6" ht="63" x14ac:dyDescent="0.2">
      <c r="B7" s="475"/>
      <c r="C7" s="477" t="s">
        <v>17</v>
      </c>
      <c r="D7" s="104" t="s">
        <v>10</v>
      </c>
      <c r="E7" s="105" t="s">
        <v>71</v>
      </c>
      <c r="F7" s="106">
        <v>0.25</v>
      </c>
    </row>
    <row r="8" spans="2:6" ht="31.5" x14ac:dyDescent="0.2">
      <c r="B8" s="475"/>
      <c r="C8" s="477"/>
      <c r="D8" s="104" t="s">
        <v>9</v>
      </c>
      <c r="E8" s="105" t="s">
        <v>72</v>
      </c>
      <c r="F8" s="106">
        <v>0.15</v>
      </c>
    </row>
    <row r="9" spans="2:6" ht="47.25" x14ac:dyDescent="0.2">
      <c r="B9" s="475" t="s">
        <v>160</v>
      </c>
      <c r="C9" s="477" t="s">
        <v>18</v>
      </c>
      <c r="D9" s="104" t="s">
        <v>19</v>
      </c>
      <c r="E9" s="105" t="s">
        <v>73</v>
      </c>
      <c r="F9" s="107" t="s">
        <v>74</v>
      </c>
    </row>
    <row r="10" spans="2:6" ht="63" x14ac:dyDescent="0.2">
      <c r="B10" s="475"/>
      <c r="C10" s="477"/>
      <c r="D10" s="104" t="s">
        <v>20</v>
      </c>
      <c r="E10" s="105" t="s">
        <v>75</v>
      </c>
      <c r="F10" s="107" t="s">
        <v>74</v>
      </c>
    </row>
    <row r="11" spans="2:6" ht="47.25" x14ac:dyDescent="0.2">
      <c r="B11" s="475"/>
      <c r="C11" s="477" t="s">
        <v>21</v>
      </c>
      <c r="D11" s="104" t="s">
        <v>22</v>
      </c>
      <c r="E11" s="105" t="s">
        <v>76</v>
      </c>
      <c r="F11" s="107" t="s">
        <v>74</v>
      </c>
    </row>
    <row r="12" spans="2:6" ht="47.25" x14ac:dyDescent="0.2">
      <c r="B12" s="475"/>
      <c r="C12" s="477"/>
      <c r="D12" s="104" t="s">
        <v>23</v>
      </c>
      <c r="E12" s="105" t="s">
        <v>77</v>
      </c>
      <c r="F12" s="107" t="s">
        <v>74</v>
      </c>
    </row>
    <row r="13" spans="2:6" ht="31.5" x14ac:dyDescent="0.2">
      <c r="B13" s="475"/>
      <c r="C13" s="477" t="s">
        <v>24</v>
      </c>
      <c r="D13" s="104" t="s">
        <v>119</v>
      </c>
      <c r="E13" s="105" t="s">
        <v>122</v>
      </c>
      <c r="F13" s="107" t="s">
        <v>74</v>
      </c>
    </row>
    <row r="14" spans="2:6" ht="32.25" thickBot="1" x14ac:dyDescent="0.25">
      <c r="B14" s="478"/>
      <c r="C14" s="479"/>
      <c r="D14" s="108" t="s">
        <v>120</v>
      </c>
      <c r="E14" s="109" t="s">
        <v>121</v>
      </c>
      <c r="F14" s="110" t="s">
        <v>74</v>
      </c>
    </row>
    <row r="15" spans="2:6" ht="49.5" customHeight="1" x14ac:dyDescent="0.2">
      <c r="B15" s="471" t="s">
        <v>157</v>
      </c>
      <c r="C15" s="471"/>
      <c r="D15" s="471"/>
      <c r="E15" s="471"/>
      <c r="F15" s="471"/>
    </row>
    <row r="16" spans="2:6" ht="27" customHeight="1" x14ac:dyDescent="0.25">
      <c r="B16" s="11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2020-05-13T01:12:22Z</cp:lastPrinted>
  <dcterms:created xsi:type="dcterms:W3CDTF">2020-03-24T23:12:47Z</dcterms:created>
  <dcterms:modified xsi:type="dcterms:W3CDTF">2025-07-16T20:52:50Z</dcterms:modified>
</cp:coreProperties>
</file>