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Mapa Riesgos Institucionles 2025\"/>
    </mc:Choice>
  </mc:AlternateContent>
  <bookViews>
    <workbookView xWindow="0" yWindow="0" windowWidth="20490" windowHeight="712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10" r:id="rId10"/>
  </pivotCaches>
</workbook>
</file>

<file path=xl/calcChain.xml><?xml version="1.0" encoding="utf-8"?>
<calcChain xmlns="http://schemas.openxmlformats.org/spreadsheetml/2006/main">
  <c r="Q13" i="1" l="1"/>
  <c r="H13" i="1" l="1"/>
  <c r="I13" i="1" s="1"/>
  <c r="X13" i="1" s="1"/>
  <c r="Z13" i="1" l="1"/>
  <c r="Y13" i="1"/>
  <c r="F221" i="13" l="1"/>
  <c r="F211" i="13"/>
  <c r="F212" i="13"/>
  <c r="F213" i="13"/>
  <c r="F214" i="13"/>
  <c r="F215" i="13"/>
  <c r="F216" i="13"/>
  <c r="F217" i="13"/>
  <c r="F218" i="13"/>
  <c r="F219" i="13"/>
  <c r="F220" i="13"/>
  <c r="F210" i="13"/>
  <c r="B221" i="13" a="1"/>
  <c r="B221" i="13" l="1"/>
  <c r="Q16" i="1"/>
  <c r="AL44" i="18" l="1"/>
  <c r="AJ44" i="18"/>
  <c r="AF44" i="18"/>
  <c r="AD44" i="18"/>
  <c r="T44" i="18"/>
  <c r="R44" i="18"/>
  <c r="N44" i="18"/>
  <c r="L44" i="18"/>
  <c r="AL36" i="18"/>
  <c r="AJ36" i="18"/>
  <c r="AL28" i="18"/>
  <c r="AJ28" i="18"/>
  <c r="AF28" i="18"/>
  <c r="AD28" i="18"/>
  <c r="Z28" i="18"/>
  <c r="X28" i="18"/>
  <c r="T28" i="18"/>
  <c r="R28" i="18"/>
  <c r="N28" i="18"/>
  <c r="L28" i="18"/>
  <c r="AL20" i="18"/>
  <c r="AJ20" i="18"/>
  <c r="AF20" i="18"/>
  <c r="AD20" i="18"/>
  <c r="Z20" i="18"/>
  <c r="X20" i="18"/>
  <c r="T20" i="18"/>
  <c r="R20" i="18"/>
  <c r="N20" i="18"/>
  <c r="L20" i="18"/>
  <c r="H210" i="13"/>
  <c r="T18" i="1" l="1"/>
  <c r="Q18" i="1"/>
  <c r="H18" i="1"/>
  <c r="I18" i="1" s="1"/>
  <c r="T17" i="1"/>
  <c r="Q17" i="1"/>
  <c r="H17" i="1"/>
  <c r="I17" i="1" s="1"/>
  <c r="T16" i="1"/>
  <c r="H16" i="1"/>
  <c r="I16" i="1" s="1"/>
  <c r="T15" i="1"/>
  <c r="Q15" i="1"/>
  <c r="H15" i="1"/>
  <c r="I15" i="1" s="1"/>
  <c r="T14" i="1"/>
  <c r="Q14" i="1"/>
  <c r="H14" i="1"/>
  <c r="I14" i="1" s="1"/>
  <c r="H12" i="1"/>
  <c r="T12" i="1"/>
  <c r="Q12" i="1"/>
  <c r="I12" i="1" l="1"/>
  <c r="X12" i="1" s="1"/>
  <c r="X18" i="1"/>
  <c r="X17" i="1"/>
  <c r="X16" i="1"/>
  <c r="X15" i="1"/>
  <c r="X14" i="1"/>
  <c r="Y18" i="1" l="1"/>
  <c r="Z18" i="1"/>
  <c r="Y17" i="1"/>
  <c r="Z17" i="1"/>
  <c r="Y16" i="1"/>
  <c r="Z16" i="1"/>
  <c r="Y15" i="1"/>
  <c r="Z15" i="1"/>
  <c r="Y14" i="1"/>
  <c r="Z14" i="1"/>
  <c r="Y12" i="1"/>
  <c r="Z12" i="1"/>
  <c r="B223" i="13" l="1"/>
  <c r="B222" i="13"/>
  <c r="K13" i="1" l="1"/>
  <c r="L13" i="1" s="1"/>
  <c r="T22" i="18" s="1"/>
  <c r="K18" i="1"/>
  <c r="L18" i="1" s="1"/>
  <c r="K14" i="1"/>
  <c r="L14" i="1" s="1"/>
  <c r="K15" i="1"/>
  <c r="L15" i="1" s="1"/>
  <c r="K12" i="1"/>
  <c r="L12" i="1" s="1"/>
  <c r="K16" i="1"/>
  <c r="L16" i="1" s="1"/>
  <c r="K17" i="1"/>
  <c r="L17" i="1" s="1"/>
  <c r="N16" i="1" l="1"/>
  <c r="L18" i="18"/>
  <c r="R26" i="18"/>
  <c r="AJ26" i="18"/>
  <c r="L26" i="18"/>
  <c r="AD26" i="18"/>
  <c r="M16" i="1"/>
  <c r="AB16" i="1" s="1"/>
  <c r="AA16" i="1" s="1"/>
  <c r="AB33" i="19" s="1"/>
  <c r="T26" i="18"/>
  <c r="N26" i="18"/>
  <c r="M17" i="1"/>
  <c r="AB17" i="1" s="1"/>
  <c r="AA17" i="1" s="1"/>
  <c r="AH34" i="19" s="1"/>
  <c r="N17" i="1"/>
  <c r="N18" i="18"/>
  <c r="AL26" i="18"/>
  <c r="AF26" i="18"/>
  <c r="M12" i="1"/>
  <c r="AB12" i="1" s="1"/>
  <c r="AA12" i="1" s="1"/>
  <c r="J27" i="19" s="1"/>
  <c r="R22" i="18"/>
  <c r="L14" i="18"/>
  <c r="AD22" i="18"/>
  <c r="N12" i="1"/>
  <c r="N15" i="1"/>
  <c r="N24" i="18"/>
  <c r="AF24" i="18"/>
  <c r="T24" i="18"/>
  <c r="AL24" i="18"/>
  <c r="M15" i="1"/>
  <c r="AB15" i="1" s="1"/>
  <c r="AA15" i="1" s="1"/>
  <c r="J41" i="19" s="1"/>
  <c r="N16" i="18"/>
  <c r="M14" i="1"/>
  <c r="AB14" i="1" s="1"/>
  <c r="AA14" i="1" s="1"/>
  <c r="P40" i="19" s="1"/>
  <c r="L16" i="18"/>
  <c r="L24" i="18"/>
  <c r="R24" i="18"/>
  <c r="N14" i="1"/>
  <c r="AJ24" i="18"/>
  <c r="AD24" i="18"/>
  <c r="J28" i="18"/>
  <c r="AH28" i="18"/>
  <c r="P28" i="18"/>
  <c r="P44" i="18"/>
  <c r="P20" i="18"/>
  <c r="J20" i="18"/>
  <c r="AB28" i="18"/>
  <c r="N18" i="1"/>
  <c r="AH36" i="18"/>
  <c r="AB20" i="18"/>
  <c r="V28" i="18"/>
  <c r="V20" i="18"/>
  <c r="AH44" i="18"/>
  <c r="J44" i="18"/>
  <c r="AB44" i="18"/>
  <c r="M18" i="1"/>
  <c r="AB18" i="1" s="1"/>
  <c r="AA18" i="1" s="1"/>
  <c r="AB45" i="19" s="1"/>
  <c r="AH20" i="18"/>
  <c r="M13" i="1"/>
  <c r="AB13" i="1" s="1"/>
  <c r="AA13" i="1" s="1"/>
  <c r="AC13" i="1" s="1"/>
  <c r="N13" i="1"/>
  <c r="S30" i="19" l="1"/>
  <c r="P41" i="19"/>
  <c r="AC15" i="1"/>
  <c r="AB34" i="19"/>
  <c r="J24" i="19"/>
  <c r="AC17" i="1"/>
  <c r="P44" i="19"/>
  <c r="AC12" i="1"/>
  <c r="AC18" i="1"/>
  <c r="AH35" i="19"/>
  <c r="J25" i="19"/>
  <c r="P45" i="19"/>
  <c r="AB35" i="19"/>
  <c r="AC16" i="1"/>
  <c r="P43" i="19"/>
  <c r="AC14"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<sst xmlns="http://schemas.openxmlformats.org/spreadsheetml/2006/main" count="460" uniqueCount="285">
  <si>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</si>
  <si>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</si>
  <si>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</si>
  <si>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</si>
  <si>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</si>
  <si>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</si>
  <si>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</si>
  <si>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</si>
  <si>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</si>
  <si>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</si>
  <si>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</si>
  <si>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</si>
  <si>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</si>
  <si>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</si>
  <si>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</si>
  <si>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</si>
  <si>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</si>
  <si>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</si>
  <si>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</si>
  <si>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</si>
  <si>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</si>
  <si>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</si>
  <si>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</si>
  <si>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</si>
  <si>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</si>
  <si>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</si>
  <si>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</si>
  <si>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</si>
  <si>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</si>
  <si>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</si>
  <si>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</si>
  <si>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</si>
  <si>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</si>
  <si>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</si>
  <si>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</si>
  <si>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</si>
  <si>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</si>
  <si>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</si>
  <si>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</si>
  <si>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</si>
  <si>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</si>
  <si>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</si>
  <si>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</si>
  <si>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</si>
  <si>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</si>
  <si>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</si>
  <si>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</si>
  <si>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</si>
  <si>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</si>
  <si>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</si>
  <si>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</si>
  <si>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</si>
  <si>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</si>
  <si>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</si>
  <si>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</si>
  <si>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</si>
  <si>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</si>
  <si>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</si>
  <si>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</si>
  <si>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</si>
  <si>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</si>
  <si>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</si>
  <si>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</si>
  <si>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</si>
  <si>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</si>
  <si>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</si>
  <si>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</si>
  <si>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</si>
  <si>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</si>
  <si>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</si>
  <si>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</si>
  <si>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</si>
  <si>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</si>
  <si>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</si>
  <si>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</si>
  <si>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</si>
  <si>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</si>
  <si>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</si>
  <si>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</si>
  <si>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</si>
  <si>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</si>
  <si>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</si>
  <si>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</si>
  <si>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</si>
  <si>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</si>
  <si>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</si>
  <si>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</si>
  <si>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</si>
  <si>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</si>
  <si>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</si>
  <si>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</si>
  <si>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</si>
  <si>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</si>
  <si>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</si>
  <si>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</si>
  <si>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</si>
  <si>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</si>
  <si>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</si>
  <si>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</si>
  <si>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</si>
  <si>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</si>
  <si>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</si>
  <si>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</si>
  <si>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</si>
  <si>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</si>
  <si>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</si>
  <si>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</si>
  <si>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</si>
  <si>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</si>
  <si>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</si>
  <si>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</si>
  <si>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</si>
  <si>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</si>
  <si>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</si>
  <si>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</si>
  <si>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</si>
  <si>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</si>
  <si>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</si>
  <si>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</si>
  <si>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</si>
  <si>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</si>
  <si>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</si>
  <si>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</si>
  <si>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</si>
  <si>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</si>
  <si>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</si>
  <si>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</si>
  <si>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</si>
  <si>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</si>
  <si>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</si>
  <si>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</si>
  <si>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</si>
  <si>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</si>
  <si>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</si>
  <si>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</si>
  <si>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</si>
  <si>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</si>
  <si>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</si>
  <si>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</si>
  <si>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</si>
  <si>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</si>
  <si>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</si>
  <si>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</si>
  <si>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</si>
  <si>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</si>
  <si>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</si>
  <si>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</si>
  <si>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</si>
  <si>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</si>
  <si>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</si>
  <si>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</si>
  <si>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</si>
  <si>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</si>
  <si>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</si>
  <si>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</si>
  <si>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</si>
  <si>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</si>
  <si>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</si>
  <si>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</si>
  <si>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</si>
  <si>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</si>
  <si>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</si>
  <si>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</si>
  <si>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</si>
  <si>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</si>
  <si>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</si>
  <si>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</si>
  <si>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</si>
  <si>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</si>
  <si>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</si>
  <si>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</si>
  <si>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</si>
  <si>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</si>
  <si>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</si>
  <si>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</si>
  <si>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</si>
  <si>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</si>
  <si>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</si>
  <si>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</si>
  <si>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</si>
  <si>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</si>
  <si>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</si>
  <si>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</si>
  <si>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</si>
  <si>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</si>
  <si>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</si>
  <si>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</si>
  <si>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</si>
  <si>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</si>
  <si>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</si>
  <si>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</si>
  <si>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</si>
  <si>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</si>
  <si>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</si>
  <si>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</si>
  <si>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</si>
  <si>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</si>
  <si>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</si>
  <si>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</si>
  <si>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</si>
  <si>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</si>
  <si>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</si>
  <si>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</si>
  <si>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</si>
  <si>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</si>
  <si>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</si>
  <si>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</si>
  <si>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</si>
  <si>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</si>
  <si>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</si>
  <si>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</si>
  <si>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</si>
  <si>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</si>
  <si>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EDUCACIÓN</t>
  </si>
  <si>
    <t>Direccionar, regular y controlar la prestación del servicio educativo en el Departamento del Quindío en relación con las competencias de los municipios no certificados, en concurrencia, subsidiaridad, y complementariedad de la acción municipal y mediante la coordinación de acciones o convenios de financiación con entidades del orden nacional e internacional.</t>
  </si>
  <si>
    <t>MATRIZ</t>
  </si>
  <si>
    <t>Código</t>
  </si>
  <si>
    <t>Mapa de Riesgos de Gestión</t>
  </si>
  <si>
    <t>Versión</t>
  </si>
  <si>
    <t>Fecha</t>
  </si>
  <si>
    <t>Página</t>
  </si>
  <si>
    <t>1 de 1</t>
  </si>
  <si>
    <t>MR-EDU-01</t>
  </si>
  <si>
    <t xml:space="preserve">ELABORÓ: </t>
  </si>
  <si>
    <t xml:space="preserve">REVISÓ: </t>
  </si>
  <si>
    <t xml:space="preserve">APROBÓ: </t>
  </si>
  <si>
    <t>Aplica para la Secretaría de Educación Departamental e instituciones educativas de los municipios no certificados del Departamento del Quindío.</t>
  </si>
  <si>
    <t>Monitoreo del Riesgo e Indicadores</t>
  </si>
  <si>
    <t>Semeste I</t>
  </si>
  <si>
    <t>Semestre II</t>
  </si>
  <si>
    <t>Numerador</t>
  </si>
  <si>
    <t>Denominador</t>
  </si>
  <si>
    <t>Resultado</t>
  </si>
  <si>
    <t>Descripción del Logro</t>
  </si>
  <si>
    <t>Evidencias</t>
  </si>
  <si>
    <t xml:space="preserve">Daño antijurídico, multas y/o sanciones y deterioro en la credibilidad de la institucionalidad </t>
  </si>
  <si>
    <t>Por mala imagen institucional y sanciones</t>
  </si>
  <si>
    <t>directora de Cobertura Educativa</t>
  </si>
  <si>
    <t>Directores y profesionales universitrios SEDQ.</t>
  </si>
  <si>
    <t>Directora de Cobertura Educativa y profesional Universitario lider del proceso del PAE</t>
  </si>
  <si>
    <t xml:space="preserve">Directora de Cobertura Educativa </t>
  </si>
  <si>
    <t>Por multas y/o sanciones por parte de organismo de control</t>
  </si>
  <si>
    <t xml:space="preserve">Por daño antijurídico </t>
  </si>
  <si>
    <t>Por sanciones o multas por los entes de control</t>
  </si>
  <si>
    <t>Por multa o sanción por los organismos de control y disminución de la credibilidad de la ciudadanía en la institucionalidad</t>
  </si>
  <si>
    <t>Debido a la falta de planeación y desarrollo  en la etapa precontractual y contractual ocasionando fallas en la prestación de los servicio de transporte escolar y arrendamiento de la planta física de las Instituciones Educativas</t>
  </si>
  <si>
    <t xml:space="preserve">Debido a inadecuado  procesos de planeación y desarrollo  en la etapa precontractual y contractual ocasionando fallas en la prestación del servicio del programa de alimentación escolar PAE </t>
  </si>
  <si>
    <t>Posibilidad de afectación Reputacional Daño antijurídico, multas y/o sanciones y deterioro en la credibilidad de la institucionalidad  Debido a la falta de planeación y desarrollo  en la etapa precontractual y contractual ocasionando fallas en la prestación de los servicio de transporte escolar y arrendamiento de la planta física de las Instituciones Educativas</t>
  </si>
  <si>
    <t>Carlos Eduardo Montaño Figueroa - Profesional Universitario</t>
  </si>
  <si>
    <t>Tatiana Hernandez Mejía - Secretaria de Despacho</t>
  </si>
  <si>
    <t>Posibilidad de afectación económico y reputacional por multas y/o sanciones por parte de organismo de control debido al incumplimiento de términos legales por la no contestación de fondo a requerimientos o derechos de petición de una entidad administrativa, judicial o por la ciudadanía</t>
  </si>
  <si>
    <t>El Asesor Jurídico de la SEDQ, fortalecerá el proceso de respuesta a derechos de petición, para dar contestación de fondo a entidades administrativas, judiciales o por la ciudadanía</t>
  </si>
  <si>
    <t xml:space="preserve">Asesor Jurídico de la SEDQ </t>
  </si>
  <si>
    <t>Debido al incumplimiento de términos legales por la no contestación de fondo a requerimientos o derechos de petición de una entidad administrativa, judicial o por la ciudadanía</t>
  </si>
  <si>
    <t>Debido a incumplimiento de términos legales en procesos judiciales o no presentación de defensa adecuada</t>
  </si>
  <si>
    <t xml:space="preserve">Por multas y/o sanciones, condenas o pérdidas patrimoniales significativas para la entidad </t>
  </si>
  <si>
    <t>Posibilidad de afectación económico y reputacional por multas y/o sanciones, condenas o pérdidas patrimoniales significativas para la entidad debido a  incumplimiento de términos legales en procesos judiciales o no presentación de defensa adecuada</t>
  </si>
  <si>
    <t>Emitir circular interna, para advertir el cumplimiento del procedimiento P-EDU-81-V4, donde esta implicito ademas   la exigenia del control de revisión en las respuestas a los derechos de petición por parte de la oficina asesora jurídica de la Secretaria de Educacion Departamental del Quindio SEDQ</t>
  </si>
  <si>
    <t>El Asesor Jurídico de la SEDQ, actualizará, socializará y efecturá  seguimiento al  procedimiento  de atención a procesos judiciales en contra de la Secretaría de Educación Departamental</t>
  </si>
  <si>
    <t>Realizar actualizacion,  socialización y seguimiento a  los procesos judiciales en curso a travez de  informe de los procesos judiciales en contra de la SEDQ</t>
  </si>
  <si>
    <t>Debido al incumplimiento legislativo y jurisprudencial para la atención a la población  estudiantil vulnerable, con discapacidad, transtornos, víctima y con capacidades y talentos especiales</t>
  </si>
  <si>
    <t>Posibilidad de afectación económico y reputacional por daño antijurídico, debido al incumplimiento legislativo y jurisprudencial para la atención a la población  estudiantil vulnerable, con discapacidad, trastornos, víctima y con capacidades y talentos especiales</t>
  </si>
  <si>
    <t xml:space="preserve">El Secretario de Despacho en conjunto con el Director de Cobertura Educativa,  realizará la gestión oportuna para conformar el equipo interdisciplinario (Psicólogos, licenciados en educación, educadores especiales, fonoaudiólogos, terapeutas ocupacionales, interpretes LSC, modelos lingüísticos, Docentes bilingües biculturales.) que permita cubrir el calendario escolar. </t>
  </si>
  <si>
    <t xml:space="preserve">Contratar el equipo interdisciplinario (Psicólogos, licenciados en educación, educadores especiales, fonoaudiólogos, terapeutas ocupacionales, interpretes LSC, modelos lingüísticos, Docentes bilingües biculturales.) que permita cubrir el calendario escolar. </t>
  </si>
  <si>
    <t>Debido a hallazgos en el reporte de información, que vulneran derechos de poblaciones diferenciales, por parte de las IE y el equipo técnico de la SEDQ líder del proceso del SIMAT</t>
  </si>
  <si>
    <t>Posibilidad de afectación reputacional por sanciones o multas por los Entes de Control, debido a hallazgos en el reporte de información, que vulneran derechos de poblaciones diferenciales, por parte de las IE y el equipo técnico de la SEDQ líder del proceso del SIMAT</t>
  </si>
  <si>
    <t>Debido a incumplimiento en la realización de trámites, funciones, actividades y generación de información, dada la falta de articulación de los subprocesos y procedimientos, fuga de conocimiento, desconocimiento del cumplimiento de roles y responsabilidades.</t>
  </si>
  <si>
    <t>Posibilidad de afectación reputacional por mala imagen institucional y sanciones debido a incumplimiento en la realización de trámites, funciones, actividades y generación de información, debido a la falta de articulación de los subprocesos y procedimientos, fuga de conocimiento, desconocimiento del cumplimiento de roles y responsabilidades, lo que conduce a reprocesos, a la duplicación de esfuerzos, a la omisión de tareas, a la falta de interacción y trabajo en equipo, deterioro del ambiente laboral y a dificultades para compartir información, acceder a datos relevantes o colaborar en proyectos conjuntos</t>
  </si>
  <si>
    <t xml:space="preserve">Directores y profesionales universitarios de la SEDQ  realizarán actualización, elaboración, socialización y aplicación de los procedimientos de la SEDQ. </t>
  </si>
  <si>
    <t xml:space="preserve">Realizar asesorías y capacitaciones al personal  administrativo de las Instituciones Educativas, en el cargue de información en la plataforma SIMAT de la comunidad estudiantil. </t>
  </si>
  <si>
    <t xml:space="preserve">Realizar actualizacion elaboracion, socialización e implementación de procedimientos de competencia de los Directores de la SEDQ de conformidad de los subprocesos a cargo   </t>
  </si>
  <si>
    <t xml:space="preserve">No. de procedimientos revisados actualizados  socializacializados  y elaborados   / No. de procedimientos revisados actualizados  socializacializados  y elaborados programados  * 100
No de socializaciones realizadas/ No de socializaciones programadas * 100 
</t>
  </si>
  <si>
    <t xml:space="preserve">Informe de verificación de respuestas a derechos de petición con controles de calidad (Proyección, Elaboración y Revisión), mediane un muestreo aleatorio mensual de 10 derechos de petición contestados por las diferentes áreas de la SEDQ.
No. de informes de verificacion realizados / No. del numero de infomes programados * 100 </t>
  </si>
  <si>
    <t>Procedimientos actualizados, registros de asistencias de las socializaciones, e informe de seguimiento . 
No.  de procedimientos actualizados / No.  de procedimientos programados  *100.
No.  de socializaciones realizadas/ No.  de socializaciones  programados  *100.
No de informes de seguimiento realizados / No de informes de seguimientos programados *100</t>
  </si>
  <si>
    <t>Contratación del equipo interdisciplinario (Psicólogos, licenciados en educación, educadores especiales, fonoaudiólogos, terapeutas ocupacionales, interpretes LSC, modelos lingüísticos, Docentes bilingües biculturales.)  A mas tardar en el mes de febrero de la vigencia. 
No. de contratos realizados / No. de contratros programados *100</t>
  </si>
  <si>
    <t>Informe de asesorías y  capacitaciones realizadas.
No. de  infomres realizados/ No. de infomes  programados *100</t>
  </si>
  <si>
    <t xml:space="preserve">Posibilidad de afectación económico y reputacional por multa o sanción por los organismos de control y disminución de la credibilidad de la ciudadanía en la institucionalidad debido a inadecuado  procesos de planeación y desarrollo  en la etapa precontractual y contractual ocasionando fallas en la prestación del servicio del programa de alimentación escolar PAE </t>
  </si>
  <si>
    <t xml:space="preserve">Contratación del operador del PAE para dar cumplimiento con el calendario escolar . 
No. de contratos suscritos / No.  de contratos programados *100 </t>
  </si>
  <si>
    <t xml:space="preserve">
Realizar el proceso contractual y de transferencia de recursos de manera oportuna (MESES DE ENERO Y MAYO) que permitan la prestación de servicios de transporte escolar y arrendamiento de la planta física de IE.   </t>
  </si>
  <si>
    <t xml:space="preserve">Contratación y transferencia de recursos para servicios de transporte y arrendamiento de la planta fisica de la IE
No. de contratos suscritos  / No.  de contratos programados *100 
No. de transferencias realizadas  / No.  transferencias  programados *100 </t>
  </si>
  <si>
    <t xml:space="preserve">El Director (a)  de Cobertura Educativa, coordinará con los funcionarios de la dirección,  asesorias y capacitaciones  en el manejo del aplicativo SIMAT, al personal encargado del cargue de la información de las Diferentes Instituciones Educativas  </t>
  </si>
  <si>
    <t>El Director (a) de Cobertura fortalecerá la operación del programa de alimentación escolar, mediante el seguimiento continuo y un adecuado proceso de planeación mejorando el procedimiento del PAE</t>
  </si>
  <si>
    <t>El Director (a) de Cobertura gestionará con oportunidad la prestación de servicios de transporte escolar y arrendamiento de la planta física de las IE adscritas a la SEDQ.</t>
  </si>
  <si>
    <t xml:space="preserve">Realizar el proceso contractual del operador PAE de acuerdo a mesas de planeacoin con oportunidad  minimo en los meses de  SEPTIEMBRE  vigencia actual, para garantizar la atencion en el primer semestre de la proxima vigencia; y ABRIL de cada anualidad  para garantizar la operatividad en el segundo semestre de la vigenia  en curso, previendo los tiempos estimados en etapas  precontractuales y contracutales para garantizar la atención del PAE durante el calendario escolar de cada vigencia. </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</si>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</sst>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family val="2"/>
    </font>
    <font>
      <b/>
      <sz val="10"/>
      <color theme="1"/>
      <name val="Arial"/>
      <family val="2"/>
    </font>
    <font>
      <b/>
      <sz val="14"/>
      <color theme="1"/>
      <name val="Arial"/>
      <family val="2"/>
    </font>
    <font>
      <sz val="10"/>
      <color theme="1"/>
      <name val="Arial"/>
      <family val="2"/>
    </font>
    <font>
      <sz val="8"/>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4" fillId="0" borderId="0" applyFont="0" applyFill="0" applyBorder="0" applyAlignment="0" applyProtection="0"/>
    <xf numFmtId="0" fontId="47" fillId="0" borderId="0"/>
    <xf numFmtId="0" fontId="48" fillId="0" borderId="0"/>
    <xf numFmtId="0" fontId="5" fillId="0" borderId="0"/>
  </cellStyleXfs>
  <cellXfs count="40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14" fontId="1" fillId="0" borderId="2" xfId="0" applyNumberFormat="1" applyFont="1" applyBorder="1" applyAlignment="1" applyProtection="1">
      <alignment horizontal="center" vertical="center"/>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46" xfId="2" applyFont="1" applyFill="1" applyBorder="1"/>
    <xf numFmtId="0" fontId="49" fillId="3" borderId="47" xfId="2" applyFont="1" applyFill="1" applyBorder="1"/>
    <xf numFmtId="0" fontId="49" fillId="3" borderId="48"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9" xfId="0" applyFont="1" applyFill="1" applyBorder="1" applyAlignment="1">
      <alignment horizontal="center" vertical="center" wrapText="1" readingOrder="1"/>
    </xf>
    <xf numFmtId="0" fontId="38" fillId="3" borderId="29"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8" fillId="3" borderId="28" xfId="0" applyFont="1" applyFill="1" applyBorder="1" applyAlignment="1">
      <alignment horizontal="justify" vertical="center" wrapText="1" readingOrder="1"/>
    </xf>
    <xf numFmtId="9" fontId="37" fillId="3" borderId="3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7" fillId="3" borderId="35" xfId="0" applyFont="1" applyFill="1" applyBorder="1" applyAlignment="1">
      <alignment horizontal="center" vertical="center" wrapText="1" readingOrder="1"/>
    </xf>
    <xf numFmtId="0" fontId="38" fillId="3" borderId="35" xfId="0" applyFont="1" applyFill="1" applyBorder="1" applyAlignment="1">
      <alignment horizontal="justify" vertical="center" wrapText="1" readingOrder="1"/>
    </xf>
    <xf numFmtId="0" fontId="38" fillId="3" borderId="36" xfId="0" applyFont="1" applyFill="1" applyBorder="1" applyAlignment="1">
      <alignment horizontal="center" vertical="center" wrapText="1" readingOrder="1"/>
    </xf>
    <xf numFmtId="0" fontId="46" fillId="3" borderId="0" xfId="0" applyFont="1" applyFill="1"/>
    <xf numFmtId="0" fontId="37" fillId="15" borderId="40" xfId="0" applyFont="1" applyFill="1" applyBorder="1" applyAlignment="1">
      <alignment horizontal="center" vertical="center" wrapText="1" readingOrder="1"/>
    </xf>
    <xf numFmtId="0" fontId="37" fillId="15" borderId="41"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pplyProtection="1">
      <alignment horizontal="justify" vertical="center" wrapText="1"/>
      <protection locked="0"/>
    </xf>
    <xf numFmtId="0" fontId="0" fillId="0" borderId="0" xfId="0" applyAlignment="1">
      <alignment vertical="center" wrapText="1"/>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10" fontId="1" fillId="0" borderId="0" xfId="1" applyNumberFormat="1" applyFont="1"/>
    <xf numFmtId="10" fontId="1" fillId="3" borderId="0" xfId="1" applyNumberFormat="1" applyFont="1" applyFill="1"/>
    <xf numFmtId="10" fontId="1" fillId="0" borderId="2" xfId="1" applyNumberFormat="1" applyFont="1" applyBorder="1" applyAlignment="1" applyProtection="1">
      <alignment horizontal="center" vertical="center"/>
      <protection locked="0"/>
    </xf>
    <xf numFmtId="0" fontId="59" fillId="0" borderId="73" xfId="0" applyFont="1" applyBorder="1" applyAlignment="1">
      <alignment horizontal="center" vertical="center"/>
    </xf>
    <xf numFmtId="0" fontId="61" fillId="0" borderId="73" xfId="0" applyFont="1" applyBorder="1" applyAlignment="1">
      <alignment vertical="center"/>
    </xf>
    <xf numFmtId="0" fontId="4" fillId="0" borderId="4"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locked="0"/>
    </xf>
    <xf numFmtId="0" fontId="59" fillId="0" borderId="28" xfId="0" applyFont="1" applyBorder="1" applyAlignment="1">
      <alignment horizontal="center" vertical="center" wrapText="1"/>
    </xf>
    <xf numFmtId="0" fontId="61" fillId="0" borderId="28" xfId="0" applyFont="1" applyBorder="1" applyAlignment="1">
      <alignment horizontal="center" vertical="center" wrapText="1"/>
    </xf>
    <xf numFmtId="15" fontId="61" fillId="0" borderId="28" xfId="0" applyNumberFormat="1" applyFont="1" applyBorder="1" applyAlignment="1">
      <alignment horizontal="center" vertical="center" wrapText="1"/>
    </xf>
    <xf numFmtId="0" fontId="1" fillId="3" borderId="0" xfId="0" applyFont="1" applyFill="1" applyAlignment="1">
      <alignment wrapText="1"/>
    </xf>
    <xf numFmtId="0" fontId="1" fillId="0" borderId="0" xfId="0" applyFont="1" applyAlignment="1">
      <alignment wrapText="1"/>
    </xf>
    <xf numFmtId="0" fontId="1"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textRotation="90"/>
      <protection locked="0"/>
    </xf>
    <xf numFmtId="9" fontId="1" fillId="0" borderId="2" xfId="0" applyNumberFormat="1" applyFont="1" applyFill="1" applyBorder="1" applyAlignment="1" applyProtection="1">
      <alignment horizontal="center" vertical="center"/>
      <protection hidden="1"/>
    </xf>
    <xf numFmtId="164" fontId="1" fillId="0" borderId="2" xfId="1" applyNumberFormat="1" applyFont="1" applyFill="1" applyBorder="1" applyAlignment="1">
      <alignment horizontal="center" vertical="center"/>
    </xf>
    <xf numFmtId="0" fontId="0" fillId="0" borderId="2" xfId="0" applyFill="1" applyBorder="1" applyAlignment="1" applyProtection="1">
      <alignment horizontal="justify" vertical="center" wrapText="1"/>
      <protection locked="0"/>
    </xf>
    <xf numFmtId="0" fontId="0" fillId="0" borderId="2"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protection locked="0"/>
    </xf>
    <xf numFmtId="0" fontId="1" fillId="0" borderId="4" xfId="0" applyFont="1" applyFill="1" applyBorder="1" applyAlignment="1">
      <alignment horizontal="center" vertical="center"/>
    </xf>
    <xf numFmtId="0" fontId="19" fillId="13" borderId="0" xfId="0" applyFont="1" applyFill="1" applyBorder="1" applyAlignment="1" applyProtection="1">
      <alignment horizontal="center" wrapText="1" readingOrder="1"/>
      <protection hidden="1"/>
    </xf>
    <xf numFmtId="9" fontId="1" fillId="0" borderId="4" xfId="0" applyNumberFormat="1" applyFont="1" applyBorder="1" applyAlignment="1" applyProtection="1">
      <alignment horizontal="justify" vertical="center" wrapText="1"/>
      <protection locked="0"/>
    </xf>
    <xf numFmtId="9" fontId="1" fillId="0" borderId="4" xfId="0" applyNumberFormat="1" applyFont="1" applyBorder="1" applyAlignment="1" applyProtection="1">
      <alignment horizontal="justify" vertical="center" wrapText="1"/>
      <protection hidden="1"/>
    </xf>
    <xf numFmtId="9" fontId="1" fillId="0" borderId="4" xfId="0" applyNumberFormat="1" applyFont="1" applyFill="1" applyBorder="1" applyAlignment="1" applyProtection="1">
      <alignment horizontal="justify" vertical="center" wrapText="1"/>
      <protection locked="0"/>
    </xf>
    <xf numFmtId="9" fontId="1" fillId="0" borderId="4" xfId="0" applyNumberFormat="1" applyFont="1" applyFill="1" applyBorder="1" applyAlignment="1" applyProtection="1">
      <alignment horizontal="justify" vertical="center" wrapText="1"/>
      <protection hidden="1"/>
    </xf>
    <xf numFmtId="0" fontId="50" fillId="14" borderId="43" xfId="2" applyFont="1" applyFill="1" applyBorder="1" applyAlignment="1">
      <alignment horizontal="center" vertical="center" wrapText="1"/>
    </xf>
    <xf numFmtId="0" fontId="50" fillId="14" borderId="44" xfId="2" applyFont="1" applyFill="1" applyBorder="1" applyAlignment="1">
      <alignment horizontal="center" vertical="center" wrapText="1"/>
    </xf>
    <xf numFmtId="0" fontId="50" fillId="14" borderId="45"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3" xfId="2" quotePrefix="1" applyFont="1" applyBorder="1" applyAlignment="1">
      <alignment horizontal="left" vertical="center" wrapText="1"/>
    </xf>
    <xf numFmtId="0" fontId="49" fillId="0" borderId="64"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51" fillId="3" borderId="46" xfId="2" quotePrefix="1" applyFont="1" applyFill="1" applyBorder="1" applyAlignment="1">
      <alignment horizontal="left" vertical="top" wrapText="1"/>
    </xf>
    <xf numFmtId="0" fontId="52" fillId="3" borderId="47" xfId="2" quotePrefix="1" applyFont="1" applyFill="1" applyBorder="1" applyAlignment="1">
      <alignment horizontal="left" vertical="top" wrapText="1"/>
    </xf>
    <xf numFmtId="0" fontId="52" fillId="3" borderId="48"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49" xfId="3" applyFont="1" applyFill="1" applyBorder="1" applyAlignment="1">
      <alignment horizontal="center" vertical="center" wrapText="1"/>
    </xf>
    <xf numFmtId="0" fontId="54" fillId="14" borderId="50" xfId="3" applyFont="1" applyFill="1" applyBorder="1" applyAlignment="1">
      <alignment horizontal="center" vertical="center" wrapText="1"/>
    </xf>
    <xf numFmtId="0" fontId="54" fillId="14" borderId="51" xfId="2" applyFont="1" applyFill="1" applyBorder="1" applyAlignment="1">
      <alignment horizontal="center" vertical="center"/>
    </xf>
    <xf numFmtId="0" fontId="54"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54" fillId="3" borderId="53" xfId="3" applyFont="1" applyFill="1" applyBorder="1" applyAlignment="1">
      <alignment horizontal="left" vertical="top" wrapText="1" readingOrder="1"/>
    </xf>
    <xf numFmtId="0" fontId="54" fillId="3" borderId="54" xfId="3" applyFont="1" applyFill="1" applyBorder="1" applyAlignment="1">
      <alignment horizontal="left" vertical="top" wrapText="1" readingOrder="1"/>
    </xf>
    <xf numFmtId="0" fontId="55" fillId="3" borderId="55" xfId="2" applyFont="1" applyFill="1" applyBorder="1" applyAlignment="1">
      <alignment horizontal="justify" vertical="center" wrapText="1"/>
    </xf>
    <xf numFmtId="0" fontId="55" fillId="3" borderId="56"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5" fillId="3" borderId="59" xfId="2" applyFont="1" applyFill="1" applyBorder="1" applyAlignment="1">
      <alignment horizontal="justify" vertical="center" wrapText="1"/>
    </xf>
    <xf numFmtId="0" fontId="55" fillId="3" borderId="60"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66" xfId="0" applyFont="1" applyFill="1" applyBorder="1" applyAlignment="1">
      <alignment horizontal="left" vertical="center" wrapText="1"/>
    </xf>
    <xf numFmtId="0" fontId="54" fillId="3" borderId="67" xfId="0" applyFont="1" applyFill="1" applyBorder="1" applyAlignment="1">
      <alignment horizontal="left" vertical="center"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5" fillId="3" borderId="61" xfId="0" applyFont="1" applyFill="1" applyBorder="1" applyAlignment="1">
      <alignment horizontal="justify" vertical="center" wrapText="1"/>
    </xf>
    <xf numFmtId="0" fontId="55" fillId="3" borderId="62" xfId="0" applyFont="1" applyFill="1" applyBorder="1" applyAlignment="1">
      <alignment horizontal="justify"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8" fillId="0" borderId="72" xfId="0" applyFont="1" applyBorder="1" applyAlignment="1">
      <alignment horizontal="center" vertical="center"/>
    </xf>
    <xf numFmtId="0" fontId="58" fillId="0" borderId="74" xfId="0" applyFont="1" applyBorder="1" applyAlignment="1">
      <alignment horizontal="center" vertical="center"/>
    </xf>
    <xf numFmtId="0" fontId="58" fillId="0" borderId="73" xfId="0" applyFont="1" applyBorder="1" applyAlignment="1">
      <alignment horizontal="center" vertical="center"/>
    </xf>
    <xf numFmtId="0" fontId="60" fillId="0" borderId="75" xfId="0" applyFont="1" applyBorder="1" applyAlignment="1">
      <alignment horizontal="center" vertical="center"/>
    </xf>
    <xf numFmtId="0" fontId="60" fillId="0" borderId="47" xfId="0" applyFont="1" applyBorder="1" applyAlignment="1">
      <alignment horizontal="center" vertical="center"/>
    </xf>
    <xf numFmtId="0" fontId="60" fillId="0" borderId="76" xfId="0" applyFont="1" applyBorder="1" applyAlignment="1">
      <alignment horizontal="center" vertical="center"/>
    </xf>
    <xf numFmtId="0" fontId="60" fillId="0" borderId="70" xfId="0" applyFont="1" applyBorder="1" applyAlignment="1">
      <alignment horizontal="center" vertical="center"/>
    </xf>
    <xf numFmtId="0" fontId="60" fillId="0" borderId="0" xfId="0" applyFont="1" applyAlignment="1">
      <alignment horizontal="center" vertical="center"/>
    </xf>
    <xf numFmtId="0" fontId="60" fillId="0" borderId="71" xfId="0" applyFont="1" applyBorder="1" applyAlignment="1">
      <alignment horizontal="center" vertical="center"/>
    </xf>
    <xf numFmtId="0" fontId="60" fillId="0" borderId="77" xfId="0" applyFont="1" applyBorder="1" applyAlignment="1">
      <alignment horizontal="center" vertical="center"/>
    </xf>
    <xf numFmtId="0" fontId="60" fillId="0" borderId="64" xfId="0" applyFont="1" applyBorder="1" applyAlignment="1">
      <alignment horizontal="center" vertical="center"/>
    </xf>
    <xf numFmtId="0" fontId="60" fillId="0" borderId="78" xfId="0" applyFont="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14" borderId="2" xfId="0" applyFont="1" applyFill="1" applyBorder="1" applyAlignment="1">
      <alignment horizontal="center" vertical="center" wrapText="1"/>
    </xf>
    <xf numFmtId="0" fontId="7" fillId="3" borderId="6"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0" borderId="28" xfId="0" applyFont="1" applyBorder="1" applyAlignment="1">
      <alignment horizontal="center" vertical="center"/>
    </xf>
    <xf numFmtId="0" fontId="1" fillId="0" borderId="72" xfId="0" applyFont="1" applyBorder="1" applyAlignment="1">
      <alignment horizontal="center" vertical="center"/>
    </xf>
    <xf numFmtId="0" fontId="0" fillId="0" borderId="0" xfId="0" applyAlignment="1">
      <alignment horizontal="left" vertical="center" wrapText="1"/>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6"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25"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0" xfId="0" applyFont="1" applyFill="1" applyBorder="1" applyAlignment="1">
      <alignment horizontal="center" vertical="center" wrapText="1" readingOrder="1"/>
    </xf>
    <xf numFmtId="0" fontId="40" fillId="15" borderId="31" xfId="0" applyFont="1" applyFill="1" applyBorder="1" applyAlignment="1">
      <alignment horizontal="center" vertical="center" wrapText="1" readingOrder="1"/>
    </xf>
    <xf numFmtId="0" fontId="40" fillId="15" borderId="42"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9" xfId="0" applyFont="1" applyFill="1" applyBorder="1" applyAlignment="1">
      <alignment horizontal="center" vertical="center" wrapText="1" readingOrder="1"/>
    </xf>
    <xf numFmtId="0" fontId="37" fillId="15" borderId="4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2" xfId="0" applyFont="1" applyFill="1" applyBorder="1" applyAlignment="1">
      <alignment horizontal="center" vertical="center" wrapText="1" readingOrder="1"/>
    </xf>
    <xf numFmtId="0" fontId="37" fillId="3" borderId="29"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244928</xdr:colOff>
      <xdr:row>0</xdr:row>
      <xdr:rowOff>31750</xdr:rowOff>
    </xdr:from>
    <xdr:to>
      <xdr:col>1</xdr:col>
      <xdr:colOff>802820</xdr:colOff>
      <xdr:row>3</xdr:row>
      <xdr:rowOff>149672</xdr:rowOff>
    </xdr:to>
    <xdr:pic>
      <xdr:nvPicPr>
        <xdr:cNvPr id="2" name="2 Imagen" descr="C:\Users\AUXPLANEACION03\Desktop\Gobernacion_del_quindio.jpg">
          <a:extLst>
            <a:ext uri="{FF2B5EF4-FFF2-40B4-BE49-F238E27FC236}">
              <a16:creationId xmlns:a16="http://schemas.microsoft.com/office/drawing/2014/main" id="{B30692AE-2FE0-4DA0-B3AF-104EC03176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928" y="31750"/>
          <a:ext cx="830035" cy="1015993"/>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3" zoomScale="120" zoomScaleNormal="120" workbookViewId="0">
      <selection activeCell="C36" sqref="C36:D36"/>
    </sheetView>
  </sheetViews>
  <sheetFormatPr baseColWidth="10" defaultColWidth="11.42578125" defaultRowHeight="15" x14ac:dyDescent="0.25"/>
  <cols>
    <col min="1" max="1" width="2.85546875" style="91" customWidth="1"/>
    <col min="2" max="3" width="24.7109375" style="91" customWidth="1"/>
    <col min="4" max="4" width="16" style="91" customWidth="1"/>
    <col min="5" max="5" width="24.7109375" style="91" customWidth="1"/>
    <col min="6" max="6" width="27.7109375" style="91" customWidth="1"/>
    <col min="7" max="8" width="24.7109375" style="91" customWidth="1"/>
    <col min="9" max="16384" width="11.42578125" style="91"/>
  </cols>
  <sheetData>
    <row r="1" spans="2:8" ht="15.75" thickBot="1" x14ac:dyDescent="0.3"/>
    <row r="2" spans="2:8" ht="18" x14ac:dyDescent="0.25">
      <c r="B2" s="167" t="s">
        <v>165</v>
      </c>
      <c r="C2" s="168"/>
      <c r="D2" s="168"/>
      <c r="E2" s="168"/>
      <c r="F2" s="168"/>
      <c r="G2" s="168"/>
      <c r="H2" s="169"/>
    </row>
    <row r="3" spans="2:8" x14ac:dyDescent="0.25">
      <c r="B3" s="92"/>
      <c r="C3" s="93"/>
      <c r="D3" s="93"/>
      <c r="E3" s="93"/>
      <c r="F3" s="93"/>
      <c r="G3" s="93"/>
      <c r="H3" s="94"/>
    </row>
    <row r="4" spans="2:8" ht="63" customHeight="1" x14ac:dyDescent="0.25">
      <c r="B4" s="170" t="s">
        <v>208</v>
      </c>
      <c r="C4" s="171"/>
      <c r="D4" s="171"/>
      <c r="E4" s="171"/>
      <c r="F4" s="171"/>
      <c r="G4" s="171"/>
      <c r="H4" s="172"/>
    </row>
    <row r="5" spans="2:8" ht="63" customHeight="1" x14ac:dyDescent="0.25">
      <c r="B5" s="173"/>
      <c r="C5" s="174"/>
      <c r="D5" s="174"/>
      <c r="E5" s="174"/>
      <c r="F5" s="174"/>
      <c r="G5" s="174"/>
      <c r="H5" s="175"/>
    </row>
    <row r="6" spans="2:8" ht="16.5" x14ac:dyDescent="0.25">
      <c r="B6" s="176" t="s">
        <v>163</v>
      </c>
      <c r="C6" s="177"/>
      <c r="D6" s="177"/>
      <c r="E6" s="177"/>
      <c r="F6" s="177"/>
      <c r="G6" s="177"/>
      <c r="H6" s="178"/>
    </row>
    <row r="7" spans="2:8" ht="95.25" customHeight="1" x14ac:dyDescent="0.25">
      <c r="B7" s="186" t="s">
        <v>168</v>
      </c>
      <c r="C7" s="187"/>
      <c r="D7" s="187"/>
      <c r="E7" s="187"/>
      <c r="F7" s="187"/>
      <c r="G7" s="187"/>
      <c r="H7" s="188"/>
    </row>
    <row r="8" spans="2:8" ht="16.5" x14ac:dyDescent="0.25">
      <c r="B8" s="128"/>
      <c r="C8" s="129"/>
      <c r="D8" s="129"/>
      <c r="E8" s="129"/>
      <c r="F8" s="129"/>
      <c r="G8" s="129"/>
      <c r="H8" s="130"/>
    </row>
    <row r="9" spans="2:8" ht="16.5" customHeight="1" x14ac:dyDescent="0.25">
      <c r="B9" s="179" t="s">
        <v>201</v>
      </c>
      <c r="C9" s="180"/>
      <c r="D9" s="180"/>
      <c r="E9" s="180"/>
      <c r="F9" s="180"/>
      <c r="G9" s="180"/>
      <c r="H9" s="181"/>
    </row>
    <row r="10" spans="2:8" ht="44.25" customHeight="1" x14ac:dyDescent="0.25">
      <c r="B10" s="179"/>
      <c r="C10" s="180"/>
      <c r="D10" s="180"/>
      <c r="E10" s="180"/>
      <c r="F10" s="180"/>
      <c r="G10" s="180"/>
      <c r="H10" s="181"/>
    </row>
    <row r="11" spans="2:8" ht="15.75" thickBot="1" x14ac:dyDescent="0.3">
      <c r="B11" s="117"/>
      <c r="C11" s="120"/>
      <c r="D11" s="125"/>
      <c r="E11" s="126"/>
      <c r="F11" s="126"/>
      <c r="G11" s="127"/>
      <c r="H11" s="121"/>
    </row>
    <row r="12" spans="2:8" ht="15.75" thickTop="1" x14ac:dyDescent="0.25">
      <c r="B12" s="117"/>
      <c r="C12" s="182" t="s">
        <v>164</v>
      </c>
      <c r="D12" s="183"/>
      <c r="E12" s="184" t="s">
        <v>202</v>
      </c>
      <c r="F12" s="185"/>
      <c r="G12" s="120"/>
      <c r="H12" s="121"/>
    </row>
    <row r="13" spans="2:8" ht="35.25" customHeight="1" x14ac:dyDescent="0.25">
      <c r="B13" s="117"/>
      <c r="C13" s="189" t="s">
        <v>195</v>
      </c>
      <c r="D13" s="190"/>
      <c r="E13" s="191" t="s">
        <v>200</v>
      </c>
      <c r="F13" s="192"/>
      <c r="G13" s="120"/>
      <c r="H13" s="121"/>
    </row>
    <row r="14" spans="2:8" ht="17.25" customHeight="1" x14ac:dyDescent="0.25">
      <c r="B14" s="117"/>
      <c r="C14" s="189" t="s">
        <v>196</v>
      </c>
      <c r="D14" s="190"/>
      <c r="E14" s="191" t="s">
        <v>198</v>
      </c>
      <c r="F14" s="192"/>
      <c r="G14" s="120"/>
      <c r="H14" s="121"/>
    </row>
    <row r="15" spans="2:8" ht="19.5" customHeight="1" x14ac:dyDescent="0.25">
      <c r="B15" s="117"/>
      <c r="C15" s="189" t="s">
        <v>197</v>
      </c>
      <c r="D15" s="190"/>
      <c r="E15" s="191" t="s">
        <v>199</v>
      </c>
      <c r="F15" s="192"/>
      <c r="G15" s="120"/>
      <c r="H15" s="121"/>
    </row>
    <row r="16" spans="2:8" ht="69.75" customHeight="1" x14ac:dyDescent="0.25">
      <c r="B16" s="117"/>
      <c r="C16" s="189" t="s">
        <v>166</v>
      </c>
      <c r="D16" s="190"/>
      <c r="E16" s="191" t="s">
        <v>167</v>
      </c>
      <c r="F16" s="192"/>
      <c r="G16" s="120"/>
      <c r="H16" s="121"/>
    </row>
    <row r="17" spans="2:8" ht="34.5" customHeight="1" x14ac:dyDescent="0.25">
      <c r="B17" s="117"/>
      <c r="C17" s="193" t="s">
        <v>2</v>
      </c>
      <c r="D17" s="194"/>
      <c r="E17" s="195" t="s">
        <v>209</v>
      </c>
      <c r="F17" s="196"/>
      <c r="G17" s="120"/>
      <c r="H17" s="121"/>
    </row>
    <row r="18" spans="2:8" ht="27.75" customHeight="1" x14ac:dyDescent="0.25">
      <c r="B18" s="117"/>
      <c r="C18" s="193" t="s">
        <v>3</v>
      </c>
      <c r="D18" s="194"/>
      <c r="E18" s="195" t="s">
        <v>210</v>
      </c>
      <c r="F18" s="196"/>
      <c r="G18" s="120"/>
      <c r="H18" s="121"/>
    </row>
    <row r="19" spans="2:8" ht="28.5" customHeight="1" x14ac:dyDescent="0.25">
      <c r="B19" s="117"/>
      <c r="C19" s="193" t="s">
        <v>42</v>
      </c>
      <c r="D19" s="194"/>
      <c r="E19" s="195" t="s">
        <v>211</v>
      </c>
      <c r="F19" s="196"/>
      <c r="G19" s="120"/>
      <c r="H19" s="121"/>
    </row>
    <row r="20" spans="2:8" ht="72.75" customHeight="1" x14ac:dyDescent="0.25">
      <c r="B20" s="117"/>
      <c r="C20" s="193" t="s">
        <v>1</v>
      </c>
      <c r="D20" s="194"/>
      <c r="E20" s="195" t="s">
        <v>212</v>
      </c>
      <c r="F20" s="196"/>
      <c r="G20" s="120"/>
      <c r="H20" s="121"/>
    </row>
    <row r="21" spans="2:8" ht="64.5" customHeight="1" x14ac:dyDescent="0.25">
      <c r="B21" s="117"/>
      <c r="C21" s="193" t="s">
        <v>50</v>
      </c>
      <c r="D21" s="194"/>
      <c r="E21" s="195" t="s">
        <v>170</v>
      </c>
      <c r="F21" s="196"/>
      <c r="G21" s="120"/>
      <c r="H21" s="121"/>
    </row>
    <row r="22" spans="2:8" ht="71.25" customHeight="1" x14ac:dyDescent="0.25">
      <c r="B22" s="117"/>
      <c r="C22" s="193" t="s">
        <v>169</v>
      </c>
      <c r="D22" s="194"/>
      <c r="E22" s="195" t="s">
        <v>171</v>
      </c>
      <c r="F22" s="196"/>
      <c r="G22" s="120"/>
      <c r="H22" s="121"/>
    </row>
    <row r="23" spans="2:8" ht="55.5" customHeight="1" x14ac:dyDescent="0.25">
      <c r="B23" s="117"/>
      <c r="C23" s="200" t="s">
        <v>172</v>
      </c>
      <c r="D23" s="201"/>
      <c r="E23" s="195" t="s">
        <v>173</v>
      </c>
      <c r="F23" s="196"/>
      <c r="G23" s="120"/>
      <c r="H23" s="121"/>
    </row>
    <row r="24" spans="2:8" ht="42" customHeight="1" x14ac:dyDescent="0.25">
      <c r="B24" s="117"/>
      <c r="C24" s="200" t="s">
        <v>48</v>
      </c>
      <c r="D24" s="201"/>
      <c r="E24" s="195" t="s">
        <v>174</v>
      </c>
      <c r="F24" s="196"/>
      <c r="G24" s="120"/>
      <c r="H24" s="121"/>
    </row>
    <row r="25" spans="2:8" ht="59.25" customHeight="1" x14ac:dyDescent="0.25">
      <c r="B25" s="117"/>
      <c r="C25" s="200" t="s">
        <v>162</v>
      </c>
      <c r="D25" s="201"/>
      <c r="E25" s="195" t="s">
        <v>175</v>
      </c>
      <c r="F25" s="196"/>
      <c r="G25" s="120"/>
      <c r="H25" s="121"/>
    </row>
    <row r="26" spans="2:8" ht="23.25" customHeight="1" x14ac:dyDescent="0.25">
      <c r="B26" s="117"/>
      <c r="C26" s="200" t="s">
        <v>12</v>
      </c>
      <c r="D26" s="201"/>
      <c r="E26" s="195" t="s">
        <v>176</v>
      </c>
      <c r="F26" s="196"/>
      <c r="G26" s="120"/>
      <c r="H26" s="121"/>
    </row>
    <row r="27" spans="2:8" ht="30.75" customHeight="1" x14ac:dyDescent="0.25">
      <c r="B27" s="117"/>
      <c r="C27" s="200" t="s">
        <v>180</v>
      </c>
      <c r="D27" s="201"/>
      <c r="E27" s="195" t="s">
        <v>177</v>
      </c>
      <c r="F27" s="196"/>
      <c r="G27" s="120"/>
      <c r="H27" s="121"/>
    </row>
    <row r="28" spans="2:8" ht="35.25" customHeight="1" x14ac:dyDescent="0.25">
      <c r="B28" s="117"/>
      <c r="C28" s="200" t="s">
        <v>181</v>
      </c>
      <c r="D28" s="201"/>
      <c r="E28" s="195" t="s">
        <v>178</v>
      </c>
      <c r="F28" s="196"/>
      <c r="G28" s="120"/>
      <c r="H28" s="121"/>
    </row>
    <row r="29" spans="2:8" ht="33" customHeight="1" x14ac:dyDescent="0.25">
      <c r="B29" s="117"/>
      <c r="C29" s="200" t="s">
        <v>181</v>
      </c>
      <c r="D29" s="201"/>
      <c r="E29" s="195" t="s">
        <v>178</v>
      </c>
      <c r="F29" s="196"/>
      <c r="G29" s="120"/>
      <c r="H29" s="121"/>
    </row>
    <row r="30" spans="2:8" ht="30" customHeight="1" x14ac:dyDescent="0.25">
      <c r="B30" s="117"/>
      <c r="C30" s="200" t="s">
        <v>182</v>
      </c>
      <c r="D30" s="201"/>
      <c r="E30" s="195" t="s">
        <v>179</v>
      </c>
      <c r="F30" s="196"/>
      <c r="G30" s="120"/>
      <c r="H30" s="121"/>
    </row>
    <row r="31" spans="2:8" ht="35.25" customHeight="1" x14ac:dyDescent="0.25">
      <c r="B31" s="117"/>
      <c r="C31" s="200" t="s">
        <v>183</v>
      </c>
      <c r="D31" s="201"/>
      <c r="E31" s="195" t="s">
        <v>184</v>
      </c>
      <c r="F31" s="196"/>
      <c r="G31" s="120"/>
      <c r="H31" s="121"/>
    </row>
    <row r="32" spans="2:8" ht="31.5" customHeight="1" x14ac:dyDescent="0.25">
      <c r="B32" s="117"/>
      <c r="C32" s="200" t="s">
        <v>185</v>
      </c>
      <c r="D32" s="201"/>
      <c r="E32" s="195" t="s">
        <v>186</v>
      </c>
      <c r="F32" s="196"/>
      <c r="G32" s="120"/>
      <c r="H32" s="121"/>
    </row>
    <row r="33" spans="2:8" ht="35.25" customHeight="1" x14ac:dyDescent="0.25">
      <c r="B33" s="117"/>
      <c r="C33" s="200" t="s">
        <v>187</v>
      </c>
      <c r="D33" s="201"/>
      <c r="E33" s="195" t="s">
        <v>188</v>
      </c>
      <c r="F33" s="196"/>
      <c r="G33" s="120"/>
      <c r="H33" s="121"/>
    </row>
    <row r="34" spans="2:8" ht="59.25" customHeight="1" x14ac:dyDescent="0.25">
      <c r="B34" s="117"/>
      <c r="C34" s="200" t="s">
        <v>189</v>
      </c>
      <c r="D34" s="201"/>
      <c r="E34" s="195" t="s">
        <v>190</v>
      </c>
      <c r="F34" s="196"/>
      <c r="G34" s="120"/>
      <c r="H34" s="121"/>
    </row>
    <row r="35" spans="2:8" ht="29.25" customHeight="1" x14ac:dyDescent="0.25">
      <c r="B35" s="117"/>
      <c r="C35" s="200" t="s">
        <v>29</v>
      </c>
      <c r="D35" s="201"/>
      <c r="E35" s="195" t="s">
        <v>191</v>
      </c>
      <c r="F35" s="196"/>
      <c r="G35" s="120"/>
      <c r="H35" s="121"/>
    </row>
    <row r="36" spans="2:8" ht="82.5" customHeight="1" x14ac:dyDescent="0.25">
      <c r="B36" s="117"/>
      <c r="C36" s="200" t="s">
        <v>193</v>
      </c>
      <c r="D36" s="201"/>
      <c r="E36" s="195" t="s">
        <v>192</v>
      </c>
      <c r="F36" s="196"/>
      <c r="G36" s="120"/>
      <c r="H36" s="121"/>
    </row>
    <row r="37" spans="2:8" ht="46.5" customHeight="1" x14ac:dyDescent="0.25">
      <c r="B37" s="117"/>
      <c r="C37" s="200" t="s">
        <v>39</v>
      </c>
      <c r="D37" s="201"/>
      <c r="E37" s="195" t="s">
        <v>194</v>
      </c>
      <c r="F37" s="196"/>
      <c r="G37" s="120"/>
      <c r="H37" s="121"/>
    </row>
    <row r="38" spans="2:8" ht="6.75" customHeight="1" thickBot="1" x14ac:dyDescent="0.3">
      <c r="B38" s="117"/>
      <c r="C38" s="202"/>
      <c r="D38" s="203"/>
      <c r="E38" s="204"/>
      <c r="F38" s="205"/>
      <c r="G38" s="120"/>
      <c r="H38" s="121"/>
    </row>
    <row r="39" spans="2:8" ht="15.75" thickTop="1" x14ac:dyDescent="0.25">
      <c r="B39" s="117"/>
      <c r="C39" s="118"/>
      <c r="D39" s="118"/>
      <c r="E39" s="119"/>
      <c r="F39" s="119"/>
      <c r="G39" s="120"/>
      <c r="H39" s="121"/>
    </row>
    <row r="40" spans="2:8" ht="21" customHeight="1" x14ac:dyDescent="0.25">
      <c r="B40" s="197" t="s">
        <v>203</v>
      </c>
      <c r="C40" s="198"/>
      <c r="D40" s="198"/>
      <c r="E40" s="198"/>
      <c r="F40" s="198"/>
      <c r="G40" s="198"/>
      <c r="H40" s="199"/>
    </row>
    <row r="41" spans="2:8" ht="20.25" customHeight="1" x14ac:dyDescent="0.25">
      <c r="B41" s="197" t="s">
        <v>204</v>
      </c>
      <c r="C41" s="198"/>
      <c r="D41" s="198"/>
      <c r="E41" s="198"/>
      <c r="F41" s="198"/>
      <c r="G41" s="198"/>
      <c r="H41" s="199"/>
    </row>
    <row r="42" spans="2:8" ht="20.25" customHeight="1" x14ac:dyDescent="0.25">
      <c r="B42" s="197" t="s">
        <v>205</v>
      </c>
      <c r="C42" s="198"/>
      <c r="D42" s="198"/>
      <c r="E42" s="198"/>
      <c r="F42" s="198"/>
      <c r="G42" s="198"/>
      <c r="H42" s="199"/>
    </row>
    <row r="43" spans="2:8" ht="20.25" customHeight="1" x14ac:dyDescent="0.25">
      <c r="B43" s="197" t="s">
        <v>206</v>
      </c>
      <c r="C43" s="198"/>
      <c r="D43" s="198"/>
      <c r="E43" s="198"/>
      <c r="F43" s="198"/>
      <c r="G43" s="198"/>
      <c r="H43" s="199"/>
    </row>
    <row r="44" spans="2:8" x14ac:dyDescent="0.25">
      <c r="B44" s="197" t="s">
        <v>207</v>
      </c>
      <c r="C44" s="198"/>
      <c r="D44" s="198"/>
      <c r="E44" s="198"/>
      <c r="F44" s="198"/>
      <c r="G44" s="198"/>
      <c r="H44" s="199"/>
    </row>
    <row r="45" spans="2:8" ht="15.75" thickBot="1" x14ac:dyDescent="0.3">
      <c r="B45" s="122"/>
      <c r="C45" s="123"/>
      <c r="D45" s="123"/>
      <c r="E45" s="123"/>
      <c r="F45" s="123"/>
      <c r="G45" s="123"/>
      <c r="H45" s="12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25"/>
  <sheetViews>
    <sheetView showGridLines="0" tabSelected="1" topLeftCell="Q8" zoomScale="80" zoomScaleNormal="80" workbookViewId="0">
      <selection activeCell="X13" sqref="X13"/>
    </sheetView>
  </sheetViews>
  <sheetFormatPr baseColWidth="10" defaultColWidth="11.42578125" defaultRowHeight="16.5" x14ac:dyDescent="0.3"/>
  <cols>
    <col min="1" max="1" width="4" style="2" bestFit="1" customWidth="1"/>
    <col min="2" max="2" width="14.140625" style="2" customWidth="1"/>
    <col min="3" max="3" width="31.7109375" style="2" customWidth="1"/>
    <col min="4" max="4" width="49.28515625" style="2" customWidth="1"/>
    <col min="5" max="5" width="44" style="1" customWidth="1"/>
    <col min="6" max="6" width="29.140625" style="4" customWidth="1"/>
    <col min="7" max="7" width="22.28515625" style="1" customWidth="1"/>
    <col min="8" max="8" width="17.85546875" style="1" customWidth="1"/>
    <col min="9" max="9" width="5.7109375" style="1" customWidth="1"/>
    <col min="10" max="10" width="21.7109375" style="1" customWidth="1"/>
    <col min="11" max="11" width="16.28515625" style="1" customWidth="1"/>
    <col min="12" max="12" width="15.42578125" style="1" customWidth="1"/>
    <col min="13" max="13" width="6.42578125" style="1" customWidth="1"/>
    <col min="14" max="14" width="17.140625" style="1" customWidth="1"/>
    <col min="15" max="15" width="32" style="1" customWidth="1"/>
    <col min="16" max="16" width="45.7109375" style="1" customWidth="1"/>
    <col min="17" max="17" width="14" style="1" customWidth="1"/>
    <col min="18" max="23" width="5.85546875" style="1" customWidth="1"/>
    <col min="24" max="24" width="12.140625" style="1" customWidth="1"/>
    <col min="25" max="25" width="13" style="1" customWidth="1"/>
    <col min="26" max="26" width="5.7109375" style="1" customWidth="1"/>
    <col min="27" max="27" width="12.140625" style="1" customWidth="1"/>
    <col min="28" max="28" width="6.42578125" style="1" customWidth="1"/>
    <col min="29" max="29" width="13.42578125" style="1" customWidth="1"/>
    <col min="30" max="30" width="10" style="1" customWidth="1"/>
    <col min="31" max="31" width="55.42578125" style="1" bestFit="1" customWidth="1"/>
    <col min="32" max="32" width="18.85546875" style="1" customWidth="1"/>
    <col min="33" max="33" width="20.7109375" style="4" customWidth="1"/>
    <col min="34" max="34" width="19.28515625" style="4" customWidth="1"/>
    <col min="35" max="35" width="46.42578125" style="1" customWidth="1"/>
    <col min="36" max="36" width="21" style="1" customWidth="1"/>
    <col min="37" max="37" width="14" style="1" customWidth="1"/>
    <col min="38" max="38" width="16.7109375" style="1" customWidth="1"/>
    <col min="39" max="39" width="13.140625" style="135" customWidth="1"/>
    <col min="40" max="40" width="26.7109375" style="1" customWidth="1"/>
    <col min="41" max="41" width="14" style="1" customWidth="1"/>
    <col min="42" max="42" width="14" style="1" bestFit="1" customWidth="1"/>
    <col min="43" max="43" width="16.7109375" style="1" bestFit="1" customWidth="1"/>
    <col min="44" max="44" width="13.140625" style="135" bestFit="1" customWidth="1"/>
    <col min="45" max="45" width="27.85546875" style="1" customWidth="1"/>
    <col min="46" max="46" width="18.7109375" style="148" customWidth="1"/>
    <col min="47" max="16384" width="11.42578125" style="1"/>
  </cols>
  <sheetData>
    <row r="1" spans="1:68" ht="24" customHeight="1" x14ac:dyDescent="0.3">
      <c r="A1" s="241"/>
      <c r="B1" s="242"/>
      <c r="C1" s="209" t="s">
        <v>215</v>
      </c>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1"/>
      <c r="AS1" s="138" t="s">
        <v>216</v>
      </c>
      <c r="AT1" s="144" t="s">
        <v>222</v>
      </c>
    </row>
    <row r="2" spans="1:68" ht="24" customHeight="1" x14ac:dyDescent="0.3">
      <c r="A2" s="241"/>
      <c r="B2" s="242"/>
      <c r="C2" s="212" t="s">
        <v>217</v>
      </c>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4"/>
      <c r="AS2" s="139" t="s">
        <v>218</v>
      </c>
      <c r="AT2" s="145">
        <v>12</v>
      </c>
    </row>
    <row r="3" spans="1:68" ht="24" customHeight="1" x14ac:dyDescent="0.3">
      <c r="A3" s="241"/>
      <c r="B3" s="242"/>
      <c r="C3" s="215"/>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7"/>
      <c r="AS3" s="139" t="s">
        <v>219</v>
      </c>
      <c r="AT3" s="146">
        <v>45828</v>
      </c>
      <c r="AU3" s="7"/>
      <c r="AV3" s="7"/>
      <c r="AW3" s="7"/>
      <c r="AX3" s="7"/>
      <c r="AY3" s="7"/>
      <c r="AZ3" s="7"/>
      <c r="BA3" s="7"/>
      <c r="BB3" s="7"/>
      <c r="BC3" s="7"/>
      <c r="BD3" s="7"/>
      <c r="BE3" s="7"/>
      <c r="BF3" s="7"/>
      <c r="BG3" s="7"/>
      <c r="BH3" s="7"/>
      <c r="BI3" s="7"/>
      <c r="BJ3" s="7"/>
      <c r="BK3" s="7"/>
      <c r="BL3" s="7"/>
      <c r="BM3" s="7"/>
      <c r="BN3" s="7"/>
      <c r="BO3" s="7"/>
      <c r="BP3" s="7"/>
    </row>
    <row r="4" spans="1:68" ht="24" customHeight="1" x14ac:dyDescent="0.3">
      <c r="A4" s="241"/>
      <c r="B4" s="242"/>
      <c r="C4" s="218"/>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20"/>
      <c r="AS4" s="139" t="s">
        <v>220</v>
      </c>
      <c r="AT4" s="145" t="s">
        <v>221</v>
      </c>
      <c r="AU4" s="7"/>
      <c r="AV4" s="7"/>
      <c r="AW4" s="7"/>
      <c r="AX4" s="7"/>
      <c r="AY4" s="7"/>
      <c r="AZ4" s="7"/>
      <c r="BA4" s="7"/>
      <c r="BB4" s="7"/>
      <c r="BC4" s="7"/>
      <c r="BD4" s="7"/>
      <c r="BE4" s="7"/>
      <c r="BF4" s="7"/>
      <c r="BG4" s="7"/>
      <c r="BH4" s="7"/>
      <c r="BI4" s="7"/>
      <c r="BJ4" s="7"/>
      <c r="BK4" s="7"/>
      <c r="BL4" s="7"/>
      <c r="BM4" s="7"/>
      <c r="BN4" s="7"/>
      <c r="BO4" s="7"/>
      <c r="BP4" s="7"/>
    </row>
    <row r="5" spans="1:68" x14ac:dyDescent="0.3">
      <c r="A5" s="27"/>
      <c r="B5" s="28"/>
      <c r="C5" s="27"/>
      <c r="D5" s="27"/>
      <c r="E5" s="7"/>
      <c r="F5" s="26"/>
      <c r="G5" s="7"/>
      <c r="H5" s="7"/>
      <c r="I5" s="7"/>
      <c r="J5" s="7"/>
      <c r="K5" s="7"/>
      <c r="L5" s="7"/>
      <c r="M5" s="7"/>
      <c r="N5" s="7"/>
      <c r="O5" s="7"/>
      <c r="P5" s="7"/>
      <c r="Q5" s="7"/>
      <c r="R5" s="7"/>
      <c r="S5" s="7"/>
      <c r="T5" s="7"/>
      <c r="U5" s="7"/>
      <c r="V5" s="7"/>
      <c r="W5" s="7"/>
      <c r="X5" s="7"/>
      <c r="Y5" s="7"/>
      <c r="Z5" s="7"/>
      <c r="AA5" s="7"/>
      <c r="AB5" s="7"/>
      <c r="AC5" s="7"/>
      <c r="AD5" s="7"/>
      <c r="AE5" s="7"/>
      <c r="AF5" s="7"/>
      <c r="AG5" s="26"/>
      <c r="AH5" s="26"/>
      <c r="AI5" s="7"/>
      <c r="AJ5" s="7"/>
      <c r="AK5" s="7"/>
      <c r="AL5" s="7"/>
      <c r="AM5" s="136"/>
      <c r="AN5" s="7"/>
      <c r="AO5" s="7"/>
      <c r="AP5" s="7"/>
      <c r="AQ5" s="7"/>
      <c r="AR5" s="136"/>
      <c r="AS5" s="7"/>
      <c r="AT5" s="147"/>
      <c r="AU5" s="7"/>
      <c r="AV5" s="7"/>
      <c r="AW5" s="7"/>
      <c r="AX5" s="7"/>
      <c r="AY5" s="7"/>
      <c r="AZ5" s="7"/>
      <c r="BA5" s="7"/>
      <c r="BB5" s="7"/>
      <c r="BC5" s="7"/>
      <c r="BD5" s="7"/>
      <c r="BE5" s="7"/>
      <c r="BF5" s="7"/>
      <c r="BG5" s="7"/>
      <c r="BH5" s="7"/>
      <c r="BI5" s="7"/>
      <c r="BJ5" s="7"/>
      <c r="BK5" s="7"/>
      <c r="BL5" s="7"/>
      <c r="BM5" s="7"/>
      <c r="BN5" s="7"/>
      <c r="BO5" s="7"/>
      <c r="BP5" s="7"/>
    </row>
    <row r="6" spans="1:68" ht="26.25" customHeight="1" x14ac:dyDescent="0.3">
      <c r="A6" s="248" t="s">
        <v>43</v>
      </c>
      <c r="B6" s="249"/>
      <c r="C6" s="244" t="s">
        <v>213</v>
      </c>
      <c r="D6" s="245"/>
      <c r="E6" s="245"/>
      <c r="F6" s="245"/>
      <c r="G6" s="245"/>
      <c r="H6" s="245"/>
      <c r="I6" s="245"/>
      <c r="J6" s="245"/>
      <c r="K6" s="245"/>
      <c r="L6" s="245"/>
      <c r="M6" s="245"/>
      <c r="N6" s="246"/>
      <c r="O6" s="247"/>
      <c r="P6" s="247"/>
      <c r="Q6" s="247"/>
      <c r="R6" s="7"/>
      <c r="S6" s="7"/>
      <c r="T6" s="7"/>
      <c r="U6" s="7"/>
      <c r="V6" s="7"/>
      <c r="W6" s="7"/>
      <c r="X6" s="7"/>
      <c r="Y6" s="7"/>
      <c r="Z6" s="7"/>
      <c r="AA6" s="7"/>
      <c r="AB6" s="7"/>
      <c r="AC6" s="7"/>
      <c r="AD6" s="7"/>
      <c r="AE6" s="7"/>
      <c r="AF6" s="7"/>
      <c r="AG6" s="26"/>
      <c r="AH6" s="26"/>
      <c r="AI6" s="7"/>
      <c r="AJ6" s="7"/>
      <c r="AK6" s="7"/>
      <c r="AL6" s="7"/>
      <c r="AM6" s="136"/>
      <c r="AN6" s="7"/>
      <c r="AO6" s="7"/>
      <c r="AP6" s="7"/>
      <c r="AQ6" s="7"/>
      <c r="AR6" s="136"/>
      <c r="AS6" s="7"/>
      <c r="AT6" s="147"/>
      <c r="AU6" s="7"/>
      <c r="AV6" s="7"/>
      <c r="AW6" s="7"/>
      <c r="AX6" s="7"/>
      <c r="AY6" s="7"/>
      <c r="AZ6" s="7"/>
      <c r="BA6" s="7"/>
      <c r="BB6" s="7"/>
      <c r="BC6" s="7"/>
      <c r="BD6" s="7"/>
      <c r="BE6" s="7"/>
      <c r="BF6" s="7"/>
      <c r="BG6" s="7"/>
      <c r="BH6" s="7"/>
      <c r="BI6" s="7"/>
      <c r="BJ6" s="7"/>
      <c r="BK6" s="7"/>
      <c r="BL6" s="7"/>
      <c r="BM6" s="7"/>
      <c r="BN6" s="7"/>
      <c r="BO6" s="7"/>
      <c r="BP6" s="7"/>
    </row>
    <row r="7" spans="1:68" ht="51" customHeight="1" x14ac:dyDescent="0.3">
      <c r="A7" s="248" t="s">
        <v>130</v>
      </c>
      <c r="B7" s="249"/>
      <c r="C7" s="234" t="s">
        <v>214</v>
      </c>
      <c r="D7" s="235"/>
      <c r="E7" s="235"/>
      <c r="F7" s="235"/>
      <c r="G7" s="235"/>
      <c r="H7" s="235"/>
      <c r="I7" s="235"/>
      <c r="J7" s="235"/>
      <c r="K7" s="235"/>
      <c r="L7" s="235"/>
      <c r="M7" s="235"/>
      <c r="N7" s="236"/>
      <c r="O7" s="7"/>
      <c r="P7" s="7"/>
      <c r="Q7" s="7"/>
      <c r="R7" s="7"/>
      <c r="S7" s="7"/>
      <c r="T7" s="7"/>
      <c r="U7" s="7"/>
      <c r="V7" s="7"/>
      <c r="W7" s="7"/>
      <c r="X7" s="7"/>
      <c r="Y7" s="7"/>
      <c r="Z7" s="7"/>
      <c r="AA7" s="7"/>
      <c r="AB7" s="7"/>
      <c r="AC7" s="7"/>
      <c r="AD7" s="7"/>
      <c r="AE7" s="7"/>
      <c r="AF7" s="7"/>
      <c r="AG7" s="26"/>
      <c r="AH7" s="26"/>
      <c r="AI7" s="7"/>
      <c r="AJ7" s="7"/>
      <c r="AK7" s="7"/>
      <c r="AL7" s="7"/>
      <c r="AM7" s="136"/>
      <c r="AN7" s="7"/>
      <c r="AO7" s="7"/>
      <c r="AP7" s="7"/>
      <c r="AQ7" s="7"/>
      <c r="AR7" s="136"/>
      <c r="AS7" s="7"/>
      <c r="AT7" s="147"/>
      <c r="AU7" s="7"/>
      <c r="AV7" s="7"/>
      <c r="AW7" s="7"/>
      <c r="AX7" s="7"/>
      <c r="AY7" s="7"/>
      <c r="AZ7" s="7"/>
      <c r="BA7" s="7"/>
      <c r="BB7" s="7"/>
      <c r="BC7" s="7"/>
      <c r="BD7" s="7"/>
      <c r="BE7" s="7"/>
      <c r="BF7" s="7"/>
      <c r="BG7" s="7"/>
      <c r="BH7" s="7"/>
      <c r="BI7" s="7"/>
      <c r="BJ7" s="7"/>
      <c r="BK7" s="7"/>
      <c r="BL7" s="7"/>
      <c r="BM7" s="7"/>
      <c r="BN7" s="7"/>
      <c r="BO7" s="7"/>
      <c r="BP7" s="7"/>
    </row>
    <row r="8" spans="1:68" ht="49.5" customHeight="1" x14ac:dyDescent="0.3">
      <c r="A8" s="248" t="s">
        <v>44</v>
      </c>
      <c r="B8" s="249"/>
      <c r="C8" s="234" t="s">
        <v>226</v>
      </c>
      <c r="D8" s="237"/>
      <c r="E8" s="237"/>
      <c r="F8" s="237"/>
      <c r="G8" s="237"/>
      <c r="H8" s="237"/>
      <c r="I8" s="237"/>
      <c r="J8" s="237"/>
      <c r="K8" s="237"/>
      <c r="L8" s="237"/>
      <c r="M8" s="237"/>
      <c r="N8" s="238"/>
      <c r="O8" s="7"/>
      <c r="P8" s="7"/>
      <c r="Q8" s="7"/>
      <c r="R8" s="7"/>
      <c r="S8" s="7"/>
      <c r="T8" s="7"/>
      <c r="U8" s="7"/>
      <c r="V8" s="7"/>
      <c r="W8" s="7"/>
      <c r="X8" s="7"/>
      <c r="Y8" s="7"/>
      <c r="Z8" s="7"/>
      <c r="AA8" s="7"/>
      <c r="AB8" s="7"/>
      <c r="AC8" s="7"/>
      <c r="AD8" s="7"/>
      <c r="AE8" s="7"/>
      <c r="AF8" s="7"/>
      <c r="AG8" s="26"/>
      <c r="AH8" s="26"/>
      <c r="AI8" s="7"/>
      <c r="AJ8" s="7"/>
      <c r="AK8" s="7"/>
      <c r="AL8" s="7"/>
      <c r="AM8" s="136"/>
      <c r="AN8" s="7"/>
      <c r="AO8" s="7"/>
      <c r="AP8" s="7"/>
      <c r="AQ8" s="7"/>
      <c r="AR8" s="136"/>
      <c r="AS8" s="7"/>
      <c r="AT8" s="147"/>
      <c r="AU8" s="7"/>
      <c r="AV8" s="7"/>
      <c r="AW8" s="7"/>
      <c r="AX8" s="7"/>
      <c r="AY8" s="7"/>
      <c r="AZ8" s="7"/>
      <c r="BA8" s="7"/>
      <c r="BB8" s="7"/>
      <c r="BC8" s="7"/>
      <c r="BD8" s="7"/>
      <c r="BE8" s="7"/>
      <c r="BF8" s="7"/>
      <c r="BG8" s="7"/>
      <c r="BH8" s="7"/>
      <c r="BI8" s="7"/>
      <c r="BJ8" s="7"/>
      <c r="BK8" s="7"/>
      <c r="BL8" s="7"/>
      <c r="BM8" s="7"/>
      <c r="BN8" s="7"/>
      <c r="BO8" s="7"/>
      <c r="BP8" s="7"/>
    </row>
    <row r="9" spans="1:68" ht="23.25" customHeight="1" x14ac:dyDescent="0.3">
      <c r="A9" s="230" t="s">
        <v>139</v>
      </c>
      <c r="B9" s="231"/>
      <c r="C9" s="231"/>
      <c r="D9" s="231"/>
      <c r="E9" s="231"/>
      <c r="F9" s="231"/>
      <c r="G9" s="232"/>
      <c r="H9" s="230" t="s">
        <v>140</v>
      </c>
      <c r="I9" s="231"/>
      <c r="J9" s="231"/>
      <c r="K9" s="231"/>
      <c r="L9" s="231"/>
      <c r="M9" s="231"/>
      <c r="N9" s="232"/>
      <c r="O9" s="230" t="s">
        <v>141</v>
      </c>
      <c r="P9" s="231"/>
      <c r="Q9" s="231"/>
      <c r="R9" s="231"/>
      <c r="S9" s="231"/>
      <c r="T9" s="231"/>
      <c r="U9" s="231"/>
      <c r="V9" s="231"/>
      <c r="W9" s="232"/>
      <c r="X9" s="230" t="s">
        <v>142</v>
      </c>
      <c r="Y9" s="231"/>
      <c r="Z9" s="231"/>
      <c r="AA9" s="231"/>
      <c r="AB9" s="231"/>
      <c r="AC9" s="231"/>
      <c r="AD9" s="232"/>
      <c r="AE9" s="230" t="s">
        <v>34</v>
      </c>
      <c r="AF9" s="231"/>
      <c r="AG9" s="231"/>
      <c r="AH9" s="231"/>
      <c r="AI9" s="231"/>
      <c r="AJ9" s="232"/>
      <c r="AK9" s="228" t="s">
        <v>227</v>
      </c>
      <c r="AL9" s="228"/>
      <c r="AM9" s="228"/>
      <c r="AN9" s="228"/>
      <c r="AO9" s="228"/>
      <c r="AP9" s="228"/>
      <c r="AQ9" s="228"/>
      <c r="AR9" s="228"/>
      <c r="AS9" s="228"/>
      <c r="AT9" s="228"/>
      <c r="AU9" s="7"/>
      <c r="AV9" s="7"/>
      <c r="AW9" s="7"/>
      <c r="AX9" s="7"/>
      <c r="AY9" s="7"/>
      <c r="AZ9" s="7"/>
      <c r="BA9" s="7"/>
      <c r="BB9" s="7"/>
      <c r="BC9" s="7"/>
      <c r="BD9" s="7"/>
      <c r="BE9" s="7"/>
      <c r="BF9" s="7"/>
      <c r="BG9" s="7"/>
      <c r="BH9" s="7"/>
      <c r="BI9" s="7"/>
      <c r="BJ9" s="7"/>
      <c r="BK9" s="7"/>
      <c r="BL9" s="7"/>
      <c r="BM9" s="7"/>
      <c r="BN9" s="7"/>
      <c r="BO9" s="7"/>
      <c r="BP9" s="7"/>
    </row>
    <row r="10" spans="1:68" ht="16.5" customHeight="1" x14ac:dyDescent="0.3">
      <c r="A10" s="250" t="s">
        <v>0</v>
      </c>
      <c r="B10" s="228" t="s">
        <v>2</v>
      </c>
      <c r="C10" s="222" t="s">
        <v>3</v>
      </c>
      <c r="D10" s="222" t="s">
        <v>42</v>
      </c>
      <c r="E10" s="252" t="s">
        <v>1</v>
      </c>
      <c r="F10" s="229" t="s">
        <v>50</v>
      </c>
      <c r="G10" s="222" t="s">
        <v>135</v>
      </c>
      <c r="H10" s="224" t="s">
        <v>33</v>
      </c>
      <c r="I10" s="225" t="s">
        <v>5</v>
      </c>
      <c r="J10" s="229" t="s">
        <v>87</v>
      </c>
      <c r="K10" s="229" t="s">
        <v>92</v>
      </c>
      <c r="L10" s="227" t="s">
        <v>45</v>
      </c>
      <c r="M10" s="225" t="s">
        <v>5</v>
      </c>
      <c r="N10" s="222" t="s">
        <v>48</v>
      </c>
      <c r="O10" s="239" t="s">
        <v>11</v>
      </c>
      <c r="P10" s="223" t="s">
        <v>162</v>
      </c>
      <c r="Q10" s="229" t="s">
        <v>12</v>
      </c>
      <c r="R10" s="223" t="s">
        <v>8</v>
      </c>
      <c r="S10" s="223"/>
      <c r="T10" s="223"/>
      <c r="U10" s="223"/>
      <c r="V10" s="223"/>
      <c r="W10" s="223"/>
      <c r="X10" s="221" t="s">
        <v>138</v>
      </c>
      <c r="Y10" s="221" t="s">
        <v>46</v>
      </c>
      <c r="Z10" s="221" t="s">
        <v>5</v>
      </c>
      <c r="AA10" s="221" t="s">
        <v>47</v>
      </c>
      <c r="AB10" s="221" t="s">
        <v>5</v>
      </c>
      <c r="AC10" s="221" t="s">
        <v>49</v>
      </c>
      <c r="AD10" s="239" t="s">
        <v>29</v>
      </c>
      <c r="AE10" s="223" t="s">
        <v>34</v>
      </c>
      <c r="AF10" s="223" t="s">
        <v>35</v>
      </c>
      <c r="AG10" s="223" t="s">
        <v>36</v>
      </c>
      <c r="AH10" s="223" t="s">
        <v>38</v>
      </c>
      <c r="AI10" s="223" t="s">
        <v>37</v>
      </c>
      <c r="AJ10" s="223" t="s">
        <v>39</v>
      </c>
      <c r="AK10" s="233" t="s">
        <v>228</v>
      </c>
      <c r="AL10" s="233"/>
      <c r="AM10" s="233"/>
      <c r="AN10" s="233"/>
      <c r="AO10" s="233"/>
      <c r="AP10" s="233" t="s">
        <v>229</v>
      </c>
      <c r="AQ10" s="233"/>
      <c r="AR10" s="233"/>
      <c r="AS10" s="233"/>
      <c r="AT10" s="233"/>
      <c r="AU10" s="7"/>
      <c r="AV10" s="7"/>
      <c r="AW10" s="7"/>
      <c r="AX10" s="7"/>
      <c r="AY10" s="7"/>
      <c r="AZ10" s="7"/>
      <c r="BA10" s="7"/>
      <c r="BB10" s="7"/>
      <c r="BC10" s="7"/>
      <c r="BD10" s="7"/>
      <c r="BE10" s="7"/>
      <c r="BF10" s="7"/>
      <c r="BG10" s="7"/>
      <c r="BH10" s="7"/>
      <c r="BI10" s="7"/>
      <c r="BJ10" s="7"/>
      <c r="BK10" s="7"/>
      <c r="BL10" s="7"/>
      <c r="BM10" s="7"/>
      <c r="BN10" s="7"/>
      <c r="BO10" s="7"/>
      <c r="BP10" s="7"/>
    </row>
    <row r="11" spans="1:68" s="3" customFormat="1" ht="94.5" customHeight="1" x14ac:dyDescent="0.25">
      <c r="A11" s="251"/>
      <c r="B11" s="228"/>
      <c r="C11" s="223"/>
      <c r="D11" s="223"/>
      <c r="E11" s="228"/>
      <c r="F11" s="222"/>
      <c r="G11" s="223"/>
      <c r="H11" s="222"/>
      <c r="I11" s="226"/>
      <c r="J11" s="222"/>
      <c r="K11" s="222"/>
      <c r="L11" s="226"/>
      <c r="M11" s="226"/>
      <c r="N11" s="223"/>
      <c r="O11" s="240"/>
      <c r="P11" s="223"/>
      <c r="Q11" s="222"/>
      <c r="R11" s="6" t="s">
        <v>13</v>
      </c>
      <c r="S11" s="6" t="s">
        <v>17</v>
      </c>
      <c r="T11" s="6" t="s">
        <v>28</v>
      </c>
      <c r="U11" s="6" t="s">
        <v>18</v>
      </c>
      <c r="V11" s="6" t="s">
        <v>21</v>
      </c>
      <c r="W11" s="6" t="s">
        <v>24</v>
      </c>
      <c r="X11" s="221"/>
      <c r="Y11" s="221"/>
      <c r="Z11" s="221"/>
      <c r="AA11" s="221"/>
      <c r="AB11" s="221"/>
      <c r="AC11" s="221"/>
      <c r="AD11" s="240"/>
      <c r="AE11" s="223"/>
      <c r="AF11" s="223"/>
      <c r="AG11" s="223"/>
      <c r="AH11" s="223"/>
      <c r="AI11" s="223"/>
      <c r="AJ11" s="223"/>
      <c r="AK11" s="133" t="s">
        <v>230</v>
      </c>
      <c r="AL11" s="133" t="s">
        <v>231</v>
      </c>
      <c r="AM11" s="134" t="s">
        <v>232</v>
      </c>
      <c r="AN11" s="133" t="s">
        <v>233</v>
      </c>
      <c r="AO11" s="133" t="s">
        <v>234</v>
      </c>
      <c r="AP11" s="133" t="s">
        <v>230</v>
      </c>
      <c r="AQ11" s="133" t="s">
        <v>231</v>
      </c>
      <c r="AR11" s="134" t="s">
        <v>232</v>
      </c>
      <c r="AS11" s="133" t="s">
        <v>233</v>
      </c>
      <c r="AT11" s="133" t="s">
        <v>234</v>
      </c>
      <c r="AU11" s="25"/>
      <c r="AV11" s="25"/>
      <c r="AW11" s="25"/>
      <c r="AX11" s="25"/>
      <c r="AY11" s="25"/>
      <c r="AZ11" s="25"/>
      <c r="BA11" s="25"/>
      <c r="BB11" s="25"/>
      <c r="BC11" s="25"/>
      <c r="BD11" s="25"/>
      <c r="BE11" s="25"/>
      <c r="BF11" s="25"/>
      <c r="BG11" s="25"/>
      <c r="BH11" s="25"/>
      <c r="BI11" s="25"/>
      <c r="BJ11" s="25"/>
      <c r="BK11" s="25"/>
      <c r="BL11" s="25"/>
      <c r="BM11" s="25"/>
      <c r="BN11" s="25"/>
      <c r="BO11" s="25"/>
      <c r="BP11" s="25"/>
    </row>
    <row r="12" spans="1:68" ht="132" x14ac:dyDescent="0.3">
      <c r="A12" s="161">
        <v>1</v>
      </c>
      <c r="B12" s="150" t="s">
        <v>134</v>
      </c>
      <c r="C12" s="149" t="s">
        <v>241</v>
      </c>
      <c r="D12" s="149" t="s">
        <v>253</v>
      </c>
      <c r="E12" s="151" t="s">
        <v>250</v>
      </c>
      <c r="F12" s="150" t="s">
        <v>123</v>
      </c>
      <c r="G12" s="152">
        <v>800</v>
      </c>
      <c r="H12" s="140" t="str">
        <f>IF(G12&lt;=0,"",IF(G12&lt;=2,"Muy Baja",IF(G12&lt;=24,"Baja",IF(G12&lt;=500,"Media",IF(G12&lt;=5000,"Alta","Muy Alta")))))</f>
        <v>Alta</v>
      </c>
      <c r="I12" s="142">
        <f>IF(H12="","",IF(H12="Muy Baja",0.2,IF(H12="Baja",0.4,IF(H12="Media",0.6,IF(H12="Alta",0.8,IF(H12="Muy Alta",1,))))))</f>
        <v>0.8</v>
      </c>
      <c r="J12" s="163" t="s">
        <v>145</v>
      </c>
      <c r="K12" s="164" t="str">
        <f ca="1">IF(NOT(ISERROR(MATCH(J12,'Tabla Impacto'!$B$221:$B$223,0))),'Tabla Impacto'!$F$223&amp;"Por favor no seleccionar los criterios de impacto(Afectación Económica o presupuestal y Pérdida Reputacional)",J12)</f>
        <v xml:space="preserve">     Afectación menor a 10 SMLMV .</v>
      </c>
      <c r="L12" s="140" t="str">
        <f ca="1">IF(OR(K12='Tabla Impacto'!$C$11,K12='Tabla Impacto'!$D$11),"Leve",IF(OR(K12='Tabla Impacto'!$C$12,K12='Tabla Impacto'!$D$12),"Menor",IF(OR(K12='Tabla Impacto'!$C$13,K12='Tabla Impacto'!$D$13),"Moderado",IF(OR(K12='Tabla Impacto'!$C$14,K12='Tabla Impacto'!$D$14),"Mayor",IF(OR(K12='Tabla Impacto'!$C$15,K12='Tabla Impacto'!$D$15),"Catastrófico","")))))</f>
        <v>Leve</v>
      </c>
      <c r="M12" s="142">
        <f ca="1">IF(L12="","",IF(L12="Leve",0.2,IF(L12="Menor",0.4,IF(L12="Moderado",0.6,IF(L12="Mayor",0.8,IF(L12="Catastrófico",1,))))))</f>
        <v>0.2</v>
      </c>
      <c r="N12" s="141"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5">
        <v>1</v>
      </c>
      <c r="P12" s="153" t="s">
        <v>251</v>
      </c>
      <c r="Q12" s="154" t="str">
        <f t="shared" ref="Q12:Q17" si="0">IF(OR(R12="Preventivo",R12="Detectivo"),"Probabilidad",IF(R12="Correctivo","Impacto",""))</f>
        <v>Probabilidad</v>
      </c>
      <c r="R12" s="155" t="s">
        <v>14</v>
      </c>
      <c r="S12" s="155" t="s">
        <v>9</v>
      </c>
      <c r="T12" s="156" t="str">
        <f>IF(AND(R12="Preventivo",S12="Automático"),"50%",IF(AND(R12="Preventivo",S12="Manual"),"40%",IF(AND(R12="Detectivo",S12="Automático"),"40%",IF(AND(R12="Detectivo",S12="Manual"),"30%",IF(AND(R12="Correctivo",S12="Automático"),"35%",IF(AND(R12="Correctivo",S12="Manual"),"25%",""))))))</f>
        <v>40%</v>
      </c>
      <c r="U12" s="155" t="s">
        <v>19</v>
      </c>
      <c r="V12" s="155" t="s">
        <v>22</v>
      </c>
      <c r="W12" s="155" t="s">
        <v>119</v>
      </c>
      <c r="X12" s="157">
        <f>IFERROR(IF(Q12="Probabilidad",(I12-(+I12*T12)),IF(Q12="Impacto",I12,"")),"")</f>
        <v>0.48</v>
      </c>
      <c r="Y12" s="49" t="str">
        <f>IFERROR(IF(X12="","",IF(X12&lt;=0.2,"Muy Baja",IF(X12&lt;=0.4,"Baja",IF(X12&lt;=0.6,"Media",IF(X12&lt;=0.8,"Alta","Muy Alta"))))),"")</f>
        <v>Media</v>
      </c>
      <c r="Z12" s="50">
        <f>+X12</f>
        <v>0.48</v>
      </c>
      <c r="AA12" s="49" t="str">
        <f ca="1">IFERROR(IF(AB12="","",IF(AB12&lt;=0.2,"Leve",IF(AB12&lt;=0.4,"Menor",IF(AB12&lt;=0.6,"Moderado",IF(AB12&lt;=0.8,"Mayor","Catastrófico"))))),"")</f>
        <v>Leve</v>
      </c>
      <c r="AB12" s="50">
        <f ca="1">IFERROR(IF(Q12="Impacto",(M12-(+M12*T12)),IF(Q12="Probabilidad",M12,"")),"")</f>
        <v>0.2</v>
      </c>
      <c r="AC12" s="51"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52" t="s">
        <v>136</v>
      </c>
      <c r="AE12" s="153" t="s">
        <v>257</v>
      </c>
      <c r="AF12" s="131" t="s">
        <v>252</v>
      </c>
      <c r="AG12" s="53">
        <v>46022</v>
      </c>
      <c r="AH12" s="53" t="s">
        <v>284</v>
      </c>
      <c r="AI12" s="153" t="s">
        <v>272</v>
      </c>
      <c r="AJ12" s="45" t="s">
        <v>41</v>
      </c>
      <c r="AK12" s="45"/>
      <c r="AL12" s="45"/>
      <c r="AM12" s="137"/>
      <c r="AN12" s="45"/>
      <c r="AO12" s="45"/>
      <c r="AP12" s="45"/>
      <c r="AQ12" s="45"/>
      <c r="AR12" s="137"/>
      <c r="AS12" s="45"/>
      <c r="AT12" s="143"/>
      <c r="AU12" s="7"/>
      <c r="AV12" s="7"/>
      <c r="AW12" s="7"/>
      <c r="AX12" s="7"/>
      <c r="AY12" s="7"/>
      <c r="AZ12" s="7"/>
      <c r="BA12" s="7"/>
      <c r="BB12" s="7"/>
      <c r="BC12" s="7"/>
      <c r="BD12" s="7"/>
      <c r="BE12" s="7"/>
      <c r="BF12" s="7"/>
      <c r="BG12" s="7"/>
      <c r="BH12" s="7"/>
      <c r="BI12" s="7"/>
      <c r="BJ12" s="7"/>
      <c r="BK12" s="7"/>
      <c r="BL12" s="7"/>
      <c r="BM12" s="7"/>
      <c r="BN12" s="7"/>
      <c r="BO12" s="7"/>
      <c r="BP12" s="7"/>
    </row>
    <row r="13" spans="1:68" ht="181.5" x14ac:dyDescent="0.3">
      <c r="A13" s="161">
        <v>2</v>
      </c>
      <c r="B13" s="150" t="s">
        <v>134</v>
      </c>
      <c r="C13" s="149" t="s">
        <v>255</v>
      </c>
      <c r="D13" s="149" t="s">
        <v>254</v>
      </c>
      <c r="E13" s="151" t="s">
        <v>256</v>
      </c>
      <c r="F13" s="150" t="s">
        <v>123</v>
      </c>
      <c r="G13" s="152">
        <v>100</v>
      </c>
      <c r="H13" s="140" t="str">
        <f>IF(G13&lt;=0,"",IF(G13&lt;=2,"Muy Baja",IF(G13&lt;=24,"Baja",IF(G13&lt;=500,"Media",IF(G13&lt;=5000,"Alta","Muy Alta")))))</f>
        <v>Media</v>
      </c>
      <c r="I13" s="142">
        <f>IF(H13="","",IF(H13="Muy Baja",0.2,IF(H13="Baja",0.4,IF(H13="Media",0.6,IF(H13="Alta",0.8,IF(H13="Muy Alta",1,))))))</f>
        <v>0.6</v>
      </c>
      <c r="J13" s="163" t="s">
        <v>149</v>
      </c>
      <c r="K13" s="164" t="str">
        <f ca="1">IF(NOT(ISERROR(MATCH(J13,'Tabla Impacto'!$B$221:$B$223,0))),'Tabla Impacto'!$F$223&amp;"Por favor no seleccionar los criterios de impacto(Afectación Económica o presupuestal y Pérdida Reputacional)",J13)</f>
        <v xml:space="preserve">     Entre 10 y 50 SMLMV </v>
      </c>
      <c r="L13" s="140" t="str">
        <f ca="1">IF(OR(K13='Tabla Impacto'!$C$11,K13='Tabla Impacto'!$D$11),"Leve",IF(OR(K13='Tabla Impacto'!$C$12,K13='Tabla Impacto'!$D$12),"Menor",IF(OR(K13='Tabla Impacto'!$C$13,K13='Tabla Impacto'!$D$13),"Moderado",IF(OR(K13='Tabla Impacto'!$C$14,K13='Tabla Impacto'!$D$14),"Mayor",IF(OR(K13='Tabla Impacto'!$C$15,K13='Tabla Impacto'!$D$15),"Catastrófico","")))))</f>
        <v>Menor</v>
      </c>
      <c r="M13" s="142">
        <f ca="1">IF(L13="","",IF(L13="Leve",0.2,IF(L13="Menor",0.4,IF(L13="Moderado",0.6,IF(L13="Mayor",0.8,IF(L13="Catastrófico",1,))))))</f>
        <v>0.4</v>
      </c>
      <c r="N13" s="141"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5">
        <v>1</v>
      </c>
      <c r="P13" s="153" t="s">
        <v>258</v>
      </c>
      <c r="Q13" s="46" t="str">
        <f t="shared" si="0"/>
        <v>Probabilidad</v>
      </c>
      <c r="R13" s="47" t="s">
        <v>14</v>
      </c>
      <c r="S13" s="47" t="s">
        <v>9</v>
      </c>
      <c r="T13" s="48">
        <v>0.4</v>
      </c>
      <c r="U13" s="47" t="s">
        <v>19</v>
      </c>
      <c r="V13" s="47" t="s">
        <v>22</v>
      </c>
      <c r="W13" s="47" t="s">
        <v>119</v>
      </c>
      <c r="X13" s="23">
        <f>IFERROR(IF(Q13="Probabilidad",(I13-(+I13*T13)),IF(Q13="Impacto",I13,"")),"")</f>
        <v>0.36</v>
      </c>
      <c r="Y13" s="49" t="str">
        <f>IFERROR(IF(X13="","",IF(X13&lt;=0.2,"Muy Baja",IF(X13&lt;=0.4,"Baja",IF(X13&lt;=0.6,"Media",IF(X13&lt;=0.8,"Alta","Muy Alta"))))),"")</f>
        <v>Baja</v>
      </c>
      <c r="Z13" s="50">
        <f>+X13</f>
        <v>0.36</v>
      </c>
      <c r="AA13" s="49" t="str">
        <f ca="1">IFERROR(IF(AB13="","",IF(AB13&lt;=0.2,"Leve",IF(AB13&lt;=0.4,"Menor",IF(AB13&lt;=0.6,"Moderado",IF(AB13&lt;=0.8,"Mayor","Catastrófico"))))),"")</f>
        <v>Menor</v>
      </c>
      <c r="AB13" s="50">
        <f ca="1">IFERROR(IF(Q13="Impacto",(M13-(+M13*T13)),IF(Q13="Probabilidad",M13,"")),"")</f>
        <v>0.4</v>
      </c>
      <c r="AC13" s="51" t="str">
        <f ca="1">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52" t="s">
        <v>136</v>
      </c>
      <c r="AE13" s="153" t="s">
        <v>259</v>
      </c>
      <c r="AF13" s="153" t="s">
        <v>252</v>
      </c>
      <c r="AG13" s="53">
        <v>46022</v>
      </c>
      <c r="AH13" s="53" t="s">
        <v>284</v>
      </c>
      <c r="AI13" s="153" t="s">
        <v>273</v>
      </c>
      <c r="AJ13" s="45" t="s">
        <v>41</v>
      </c>
      <c r="AK13" s="45"/>
      <c r="AL13" s="45"/>
      <c r="AM13" s="137"/>
      <c r="AN13" s="45"/>
      <c r="AO13" s="45"/>
      <c r="AP13" s="45"/>
      <c r="AQ13" s="45"/>
      <c r="AR13" s="137"/>
      <c r="AS13" s="45"/>
      <c r="AT13" s="143"/>
      <c r="AU13" s="7"/>
      <c r="AV13" s="7"/>
      <c r="AW13" s="7"/>
      <c r="AX13" s="7"/>
      <c r="AY13" s="7"/>
      <c r="AZ13" s="7"/>
      <c r="BA13" s="7"/>
      <c r="BB13" s="7"/>
      <c r="BC13" s="7"/>
      <c r="BD13" s="7"/>
      <c r="BE13" s="7"/>
      <c r="BF13" s="7"/>
      <c r="BG13" s="7"/>
      <c r="BH13" s="7"/>
      <c r="BI13" s="7"/>
      <c r="BJ13" s="7"/>
      <c r="BK13" s="7"/>
      <c r="BL13" s="7"/>
      <c r="BM13" s="7"/>
      <c r="BN13" s="7"/>
      <c r="BO13" s="7"/>
      <c r="BP13" s="7"/>
    </row>
    <row r="14" spans="1:68" ht="148.5" x14ac:dyDescent="0.3">
      <c r="A14" s="161">
        <v>3</v>
      </c>
      <c r="B14" s="150" t="s">
        <v>134</v>
      </c>
      <c r="C14" s="149" t="s">
        <v>242</v>
      </c>
      <c r="D14" s="149" t="s">
        <v>260</v>
      </c>
      <c r="E14" s="151" t="s">
        <v>261</v>
      </c>
      <c r="F14" s="150" t="s">
        <v>123</v>
      </c>
      <c r="G14" s="152">
        <v>180</v>
      </c>
      <c r="H14" s="140" t="str">
        <f t="shared" ref="H14:H18" si="1">IF(G14&lt;=0,"",IF(G14&lt;=2,"Muy Baja",IF(G14&lt;=24,"Baja",IF(G14&lt;=500,"Media",IF(G14&lt;=5000,"Alta","Muy Alta")))))</f>
        <v>Media</v>
      </c>
      <c r="I14" s="142">
        <f t="shared" ref="I14:I18" si="2">IF(H14="","",IF(H14="Muy Baja",0.2,IF(H14="Baja",0.4,IF(H14="Media",0.6,IF(H14="Alta",0.8,IF(H14="Muy Alta",1,))))))</f>
        <v>0.6</v>
      </c>
      <c r="J14" s="163" t="s">
        <v>149</v>
      </c>
      <c r="K14" s="164" t="str">
        <f ca="1">IF(NOT(ISERROR(MATCH(J14,'Tabla Impacto'!$B$221:$B$223,0))),'Tabla Impacto'!$F$223&amp;"Por favor no seleccionar los criterios de impacto(Afectación Económica o presupuestal y Pérdida Reputacional)",J14)</f>
        <v xml:space="preserve">     Entre 10 y 50 SMLMV </v>
      </c>
      <c r="L14" s="140" t="str">
        <f ca="1">IF(OR(K14='Tabla Impacto'!$C$11,K14='Tabla Impacto'!$D$11),"Leve",IF(OR(K14='Tabla Impacto'!$C$12,K14='Tabla Impacto'!$D$12),"Menor",IF(OR(K14='Tabla Impacto'!$C$13,K14='Tabla Impacto'!$D$13),"Moderado",IF(OR(K14='Tabla Impacto'!$C$14,K14='Tabla Impacto'!$D$14),"Mayor",IF(OR(K14='Tabla Impacto'!$C$15,K14='Tabla Impacto'!$D$15),"Catastrófico","")))))</f>
        <v>Menor</v>
      </c>
      <c r="M14" s="142">
        <f t="shared" ref="M14:M18" ca="1" si="3">IF(L14="","",IF(L14="Leve",0.2,IF(L14="Menor",0.4,IF(L14="Moderado",0.6,IF(L14="Mayor",0.8,IF(L14="Catastrófico",1,))))))</f>
        <v>0.4</v>
      </c>
      <c r="N14" s="141" t="str">
        <f t="shared" ref="N14:N18" ca="1" si="4">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Moderado</v>
      </c>
      <c r="O14" s="5">
        <v>1</v>
      </c>
      <c r="P14" s="158" t="s">
        <v>262</v>
      </c>
      <c r="Q14" s="46" t="str">
        <f t="shared" si="0"/>
        <v>Probabilidad</v>
      </c>
      <c r="R14" s="47" t="s">
        <v>14</v>
      </c>
      <c r="S14" s="47" t="s">
        <v>9</v>
      </c>
      <c r="T14" s="48" t="str">
        <f t="shared" ref="T14:T18" si="5">IF(AND(R14="Preventivo",S14="Automático"),"50%",IF(AND(R14="Preventivo",S14="Manual"),"40%",IF(AND(R14="Detectivo",S14="Automático"),"40%",IF(AND(R14="Detectivo",S14="Manual"),"30%",IF(AND(R14="Correctivo",S14="Automático"),"35%",IF(AND(R14="Correctivo",S14="Manual"),"25%",""))))))</f>
        <v>40%</v>
      </c>
      <c r="U14" s="47" t="s">
        <v>19</v>
      </c>
      <c r="V14" s="47" t="s">
        <v>23</v>
      </c>
      <c r="W14" s="47" t="s">
        <v>119</v>
      </c>
      <c r="X14" s="23">
        <f t="shared" ref="X14:X18" si="6">IFERROR(IF(Q14="Probabilidad",(I14-(+I14*T14)),IF(Q14="Impacto",I14,"")),"")</f>
        <v>0.36</v>
      </c>
      <c r="Y14" s="49" t="str">
        <f t="shared" ref="Y14:Y18" si="7">IFERROR(IF(X14="","",IF(X14&lt;=0.2,"Muy Baja",IF(X14&lt;=0.4,"Baja",IF(X14&lt;=0.6,"Media",IF(X14&lt;=0.8,"Alta","Muy Alta"))))),"")</f>
        <v>Baja</v>
      </c>
      <c r="Z14" s="50">
        <f t="shared" ref="Z14:Z18" si="8">+X14</f>
        <v>0.36</v>
      </c>
      <c r="AA14" s="49" t="str">
        <f t="shared" ref="AA14:AA18" ca="1" si="9">IFERROR(IF(AB14="","",IF(AB14&lt;=0.2,"Leve",IF(AB14&lt;=0.4,"Menor",IF(AB14&lt;=0.6,"Moderado",IF(AB14&lt;=0.8,"Mayor","Catastrófico"))))),"")</f>
        <v>Menor</v>
      </c>
      <c r="AB14" s="50">
        <f t="shared" ref="AB14:AB18" ca="1" si="10">IFERROR(IF(Q14="Impacto",(M14-(+M14*T14)),IF(Q14="Probabilidad",M14,"")),"")</f>
        <v>0.4</v>
      </c>
      <c r="AC14" s="51" t="str">
        <f t="shared" ref="AC14:AC18" ca="1" si="11">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Moderado</v>
      </c>
      <c r="AD14" s="52" t="s">
        <v>136</v>
      </c>
      <c r="AE14" s="153" t="s">
        <v>263</v>
      </c>
      <c r="AF14" s="153" t="s">
        <v>237</v>
      </c>
      <c r="AG14" s="53">
        <v>46022</v>
      </c>
      <c r="AH14" s="53" t="s">
        <v>284</v>
      </c>
      <c r="AI14" s="153" t="s">
        <v>274</v>
      </c>
      <c r="AJ14" s="45" t="s">
        <v>41</v>
      </c>
      <c r="AK14" s="45"/>
      <c r="AL14" s="45"/>
      <c r="AM14" s="137"/>
      <c r="AN14" s="45"/>
      <c r="AO14" s="45"/>
      <c r="AP14" s="45"/>
      <c r="AQ14" s="45"/>
      <c r="AR14" s="137"/>
      <c r="AS14" s="45"/>
      <c r="AT14" s="143"/>
      <c r="AU14" s="7"/>
      <c r="AV14" s="7"/>
      <c r="AW14" s="7"/>
      <c r="AX14" s="7"/>
      <c r="AY14" s="7"/>
      <c r="AZ14" s="7"/>
      <c r="BA14" s="7"/>
      <c r="BB14" s="7"/>
      <c r="BC14" s="7"/>
      <c r="BD14" s="7"/>
      <c r="BE14" s="7"/>
      <c r="BF14" s="7"/>
      <c r="BG14" s="7"/>
      <c r="BH14" s="7"/>
      <c r="BI14" s="7"/>
      <c r="BJ14" s="7"/>
      <c r="BK14" s="7"/>
      <c r="BL14" s="7"/>
      <c r="BM14" s="7"/>
      <c r="BN14" s="7"/>
      <c r="BO14" s="7"/>
      <c r="BP14" s="7"/>
    </row>
    <row r="15" spans="1:68" ht="99" x14ac:dyDescent="0.3">
      <c r="A15" s="161">
        <v>4</v>
      </c>
      <c r="B15" s="150" t="s">
        <v>132</v>
      </c>
      <c r="C15" s="149" t="s">
        <v>243</v>
      </c>
      <c r="D15" s="149" t="s">
        <v>264</v>
      </c>
      <c r="E15" s="149" t="s">
        <v>265</v>
      </c>
      <c r="F15" s="150" t="s">
        <v>123</v>
      </c>
      <c r="G15" s="152">
        <v>365</v>
      </c>
      <c r="H15" s="140" t="str">
        <f t="shared" si="1"/>
        <v>Media</v>
      </c>
      <c r="I15" s="142">
        <f t="shared" si="2"/>
        <v>0.6</v>
      </c>
      <c r="J15" s="165" t="s">
        <v>152</v>
      </c>
      <c r="K15" s="166" t="str">
        <f ca="1">IF(NOT(ISERROR(MATCH(J15,'Tabla Impacto'!$B$221:$B$223,0))),'Tabla Impacto'!$F$223&amp;"Por favor no seleccionar los criterios de impacto(Afectación Económica o presupuestal y Pérdida Reputacional)",J15)</f>
        <v xml:space="preserve">     El riesgo afecta la imagen de alguna área de la organización</v>
      </c>
      <c r="L15" s="140" t="str">
        <f ca="1">IF(OR(K15='Tabla Impacto'!$C$11,K15='Tabla Impacto'!$D$11),"Leve",IF(OR(K15='Tabla Impacto'!$C$12,K15='Tabla Impacto'!$D$12),"Menor",IF(OR(K15='Tabla Impacto'!$C$13,K15='Tabla Impacto'!$D$13),"Moderado",IF(OR(K15='Tabla Impacto'!$C$14,K15='Tabla Impacto'!$D$14),"Mayor",IF(OR(K15='Tabla Impacto'!$C$15,K15='Tabla Impacto'!$D$15),"Catastrófico","")))))</f>
        <v>Leve</v>
      </c>
      <c r="M15" s="142">
        <f t="shared" ca="1" si="3"/>
        <v>0.2</v>
      </c>
      <c r="N15" s="141" t="str">
        <f t="shared" ca="1" si="4"/>
        <v>Moderado</v>
      </c>
      <c r="O15" s="5">
        <v>1</v>
      </c>
      <c r="P15" s="158" t="s">
        <v>280</v>
      </c>
      <c r="Q15" s="46" t="str">
        <f t="shared" si="0"/>
        <v>Probabilidad</v>
      </c>
      <c r="R15" s="47" t="s">
        <v>14</v>
      </c>
      <c r="S15" s="47" t="s">
        <v>9</v>
      </c>
      <c r="T15" s="48" t="str">
        <f t="shared" si="5"/>
        <v>40%</v>
      </c>
      <c r="U15" s="47" t="s">
        <v>19</v>
      </c>
      <c r="V15" s="47" t="s">
        <v>23</v>
      </c>
      <c r="W15" s="47" t="s">
        <v>119</v>
      </c>
      <c r="X15" s="23">
        <f t="shared" si="6"/>
        <v>0.36</v>
      </c>
      <c r="Y15" s="49" t="str">
        <f t="shared" si="7"/>
        <v>Baja</v>
      </c>
      <c r="Z15" s="50">
        <f t="shared" si="8"/>
        <v>0.36</v>
      </c>
      <c r="AA15" s="49" t="str">
        <f t="shared" ca="1" si="9"/>
        <v>Leve</v>
      </c>
      <c r="AB15" s="50">
        <f t="shared" ca="1" si="10"/>
        <v>0.2</v>
      </c>
      <c r="AC15" s="51" t="str">
        <f t="shared" ca="1" si="11"/>
        <v>Bajo</v>
      </c>
      <c r="AD15" s="52" t="s">
        <v>136</v>
      </c>
      <c r="AE15" s="153" t="s">
        <v>269</v>
      </c>
      <c r="AF15" s="153" t="s">
        <v>237</v>
      </c>
      <c r="AG15" s="53">
        <v>46022</v>
      </c>
      <c r="AH15" s="53" t="s">
        <v>284</v>
      </c>
      <c r="AI15" s="153" t="s">
        <v>275</v>
      </c>
      <c r="AJ15" s="45" t="s">
        <v>41</v>
      </c>
      <c r="AK15" s="45"/>
      <c r="AL15" s="45"/>
      <c r="AM15" s="137"/>
      <c r="AN15" s="45"/>
      <c r="AO15" s="45"/>
      <c r="AP15" s="45"/>
      <c r="AQ15" s="45"/>
      <c r="AR15" s="137"/>
      <c r="AS15" s="45"/>
      <c r="AT15" s="143"/>
      <c r="AU15" s="7"/>
      <c r="AV15" s="7"/>
      <c r="AW15" s="7"/>
      <c r="AX15" s="7"/>
      <c r="AY15" s="7"/>
      <c r="AZ15" s="7"/>
      <c r="BA15" s="7"/>
      <c r="BB15" s="7"/>
      <c r="BC15" s="7"/>
      <c r="BD15" s="7"/>
      <c r="BE15" s="7"/>
      <c r="BF15" s="7"/>
      <c r="BG15" s="7"/>
      <c r="BH15" s="7"/>
      <c r="BI15" s="7"/>
      <c r="BJ15" s="7"/>
      <c r="BK15" s="7"/>
      <c r="BL15" s="7"/>
      <c r="BM15" s="7"/>
      <c r="BN15" s="7"/>
      <c r="BO15" s="7"/>
      <c r="BP15" s="7"/>
    </row>
    <row r="16" spans="1:68" ht="214.5" x14ac:dyDescent="0.3">
      <c r="A16" s="161">
        <v>5</v>
      </c>
      <c r="B16" s="150" t="s">
        <v>132</v>
      </c>
      <c r="C16" s="149" t="s">
        <v>236</v>
      </c>
      <c r="D16" s="149" t="s">
        <v>266</v>
      </c>
      <c r="E16" s="151" t="s">
        <v>267</v>
      </c>
      <c r="F16" s="150" t="s">
        <v>123</v>
      </c>
      <c r="G16" s="152">
        <v>86</v>
      </c>
      <c r="H16" s="140" t="str">
        <f t="shared" si="1"/>
        <v>Media</v>
      </c>
      <c r="I16" s="142">
        <f t="shared" si="2"/>
        <v>0.6</v>
      </c>
      <c r="J16" s="165" t="s">
        <v>155</v>
      </c>
      <c r="K16" s="166"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140" t="str">
        <f ca="1">IF(OR(K16='Tabla Impacto'!$C$11,K16='Tabla Impacto'!$D$11),"Leve",IF(OR(K16='Tabla Impacto'!$C$12,K16='Tabla Impacto'!$D$12),"Menor",IF(OR(K16='Tabla Impacto'!$C$13,K16='Tabla Impacto'!$D$13),"Moderado",IF(OR(K16='Tabla Impacto'!$C$14,K16='Tabla Impacto'!$D$14),"Mayor",IF(OR(K16='Tabla Impacto'!$C$15,K16='Tabla Impacto'!$D$15),"Catastrófico","")))))</f>
        <v>Mayor</v>
      </c>
      <c r="M16" s="142">
        <f t="shared" ca="1" si="3"/>
        <v>0.8</v>
      </c>
      <c r="N16" s="141" t="str">
        <f t="shared" ca="1" si="4"/>
        <v>Alto</v>
      </c>
      <c r="O16" s="5">
        <v>1</v>
      </c>
      <c r="P16" s="159" t="s">
        <v>268</v>
      </c>
      <c r="Q16" s="46" t="str">
        <f t="shared" si="0"/>
        <v>Probabilidad</v>
      </c>
      <c r="R16" s="47" t="s">
        <v>15</v>
      </c>
      <c r="S16" s="47" t="s">
        <v>9</v>
      </c>
      <c r="T16" s="48" t="str">
        <f t="shared" si="5"/>
        <v>30%</v>
      </c>
      <c r="U16" s="47" t="s">
        <v>19</v>
      </c>
      <c r="V16" s="47" t="s">
        <v>23</v>
      </c>
      <c r="W16" s="47" t="s">
        <v>119</v>
      </c>
      <c r="X16" s="23">
        <f t="shared" si="6"/>
        <v>0.42</v>
      </c>
      <c r="Y16" s="49" t="str">
        <f t="shared" si="7"/>
        <v>Media</v>
      </c>
      <c r="Z16" s="50">
        <f t="shared" si="8"/>
        <v>0.42</v>
      </c>
      <c r="AA16" s="49" t="str">
        <f t="shared" ca="1" si="9"/>
        <v>Mayor</v>
      </c>
      <c r="AB16" s="50">
        <f t="shared" ca="1" si="10"/>
        <v>0.8</v>
      </c>
      <c r="AC16" s="51" t="str">
        <f t="shared" ca="1" si="11"/>
        <v>Alto</v>
      </c>
      <c r="AD16" s="52" t="s">
        <v>136</v>
      </c>
      <c r="AE16" s="153" t="s">
        <v>270</v>
      </c>
      <c r="AF16" s="153" t="s">
        <v>238</v>
      </c>
      <c r="AG16" s="53">
        <v>46022</v>
      </c>
      <c r="AH16" s="53" t="s">
        <v>284</v>
      </c>
      <c r="AI16" s="153" t="s">
        <v>271</v>
      </c>
      <c r="AJ16" s="45" t="s">
        <v>41</v>
      </c>
      <c r="AK16" s="45"/>
      <c r="AL16" s="45"/>
      <c r="AM16" s="137"/>
      <c r="AN16" s="45"/>
      <c r="AO16" s="45"/>
      <c r="AP16" s="45"/>
      <c r="AQ16" s="45"/>
      <c r="AR16" s="137"/>
      <c r="AS16" s="45"/>
      <c r="AT16" s="143"/>
      <c r="AU16" s="7"/>
      <c r="AV16" s="7"/>
      <c r="AW16" s="7"/>
      <c r="AX16" s="7"/>
      <c r="AY16" s="7"/>
      <c r="AZ16" s="7"/>
      <c r="BA16" s="7"/>
      <c r="BB16" s="7"/>
      <c r="BC16" s="7"/>
      <c r="BD16" s="7"/>
      <c r="BE16" s="7"/>
      <c r="BF16" s="7"/>
      <c r="BG16" s="7"/>
      <c r="BH16" s="7"/>
      <c r="BI16" s="7"/>
      <c r="BJ16" s="7"/>
      <c r="BK16" s="7"/>
      <c r="BL16" s="7"/>
      <c r="BM16" s="7"/>
      <c r="BN16" s="7"/>
      <c r="BO16" s="7"/>
      <c r="BP16" s="7"/>
    </row>
    <row r="17" spans="1:68" ht="132" x14ac:dyDescent="0.3">
      <c r="A17" s="161">
        <v>6</v>
      </c>
      <c r="B17" s="150" t="s">
        <v>134</v>
      </c>
      <c r="C17" s="149" t="s">
        <v>244</v>
      </c>
      <c r="D17" s="149" t="s">
        <v>246</v>
      </c>
      <c r="E17" s="151" t="s">
        <v>276</v>
      </c>
      <c r="F17" s="150" t="s">
        <v>123</v>
      </c>
      <c r="G17" s="152">
        <v>180</v>
      </c>
      <c r="H17" s="140" t="str">
        <f t="shared" si="1"/>
        <v>Media</v>
      </c>
      <c r="I17" s="142">
        <f t="shared" si="2"/>
        <v>0.6</v>
      </c>
      <c r="J17" s="165" t="s">
        <v>156</v>
      </c>
      <c r="K17" s="166" t="str">
        <f ca="1">IF(NOT(ISERROR(MATCH(J17,'Tabla Impacto'!$B$221:$B$223,0))),'Tabla Impacto'!$F$223&amp;"Por favor no seleccionar los criterios de impacto(Afectación Económica o presupuestal y Pérdida Reputacional)",J17)</f>
        <v xml:space="preserve">     El riesgo afecta la imagen de la entidad a nivel nacional, con efecto publicitarios sostenible a nivel país</v>
      </c>
      <c r="L17" s="140" t="str">
        <f ca="1">IF(OR(K17='Tabla Impacto'!$C$11,K17='Tabla Impacto'!$D$11),"Leve",IF(OR(K17='Tabla Impacto'!$C$12,K17='Tabla Impacto'!$D$12),"Menor",IF(OR(K17='Tabla Impacto'!$C$13,K17='Tabla Impacto'!$D$13),"Moderado",IF(OR(K17='Tabla Impacto'!$C$14,K17='Tabla Impacto'!$D$14),"Mayor",IF(OR(K17='Tabla Impacto'!$C$15,K17='Tabla Impacto'!$D$15),"Catastrófico","")))))</f>
        <v>Catastrófico</v>
      </c>
      <c r="M17" s="142">
        <f t="shared" ca="1" si="3"/>
        <v>1</v>
      </c>
      <c r="N17" s="141" t="str">
        <f t="shared" ca="1" si="4"/>
        <v>Extremo</v>
      </c>
      <c r="O17" s="5">
        <v>1</v>
      </c>
      <c r="P17" s="158" t="s">
        <v>281</v>
      </c>
      <c r="Q17" s="46" t="str">
        <f t="shared" si="0"/>
        <v>Probabilidad</v>
      </c>
      <c r="R17" s="47" t="s">
        <v>15</v>
      </c>
      <c r="S17" s="47" t="s">
        <v>9</v>
      </c>
      <c r="T17" s="48" t="str">
        <f t="shared" si="5"/>
        <v>30%</v>
      </c>
      <c r="U17" s="47" t="s">
        <v>19</v>
      </c>
      <c r="V17" s="47" t="s">
        <v>22</v>
      </c>
      <c r="W17" s="47" t="s">
        <v>119</v>
      </c>
      <c r="X17" s="23">
        <f t="shared" si="6"/>
        <v>0.42</v>
      </c>
      <c r="Y17" s="49" t="str">
        <f t="shared" si="7"/>
        <v>Media</v>
      </c>
      <c r="Z17" s="50">
        <f t="shared" si="8"/>
        <v>0.42</v>
      </c>
      <c r="AA17" s="49" t="str">
        <f t="shared" ca="1" si="9"/>
        <v>Catastrófico</v>
      </c>
      <c r="AB17" s="50">
        <f t="shared" ca="1" si="10"/>
        <v>1</v>
      </c>
      <c r="AC17" s="51" t="str">
        <f t="shared" ca="1" si="11"/>
        <v>Extremo</v>
      </c>
      <c r="AD17" s="52" t="s">
        <v>136</v>
      </c>
      <c r="AE17" s="153" t="s">
        <v>283</v>
      </c>
      <c r="AF17" s="153" t="s">
        <v>239</v>
      </c>
      <c r="AG17" s="53">
        <v>46022</v>
      </c>
      <c r="AH17" s="53" t="s">
        <v>284</v>
      </c>
      <c r="AI17" s="160" t="s">
        <v>277</v>
      </c>
      <c r="AJ17" s="45" t="s">
        <v>41</v>
      </c>
      <c r="AK17" s="45"/>
      <c r="AL17" s="45"/>
      <c r="AM17" s="137"/>
      <c r="AN17" s="45"/>
      <c r="AO17" s="45"/>
      <c r="AP17" s="45"/>
      <c r="AQ17" s="45"/>
      <c r="AR17" s="137"/>
      <c r="AS17" s="45"/>
      <c r="AT17" s="143"/>
      <c r="AU17" s="7"/>
      <c r="AV17" s="7"/>
      <c r="AW17" s="7"/>
      <c r="AX17" s="7"/>
      <c r="AY17" s="7"/>
      <c r="AZ17" s="7"/>
      <c r="BA17" s="7"/>
      <c r="BB17" s="7"/>
      <c r="BC17" s="7"/>
      <c r="BD17" s="7"/>
      <c r="BE17" s="7"/>
      <c r="BF17" s="7"/>
      <c r="BG17" s="7"/>
      <c r="BH17" s="7"/>
      <c r="BI17" s="7"/>
      <c r="BJ17" s="7"/>
      <c r="BK17" s="7"/>
      <c r="BL17" s="7"/>
      <c r="BM17" s="7"/>
      <c r="BN17" s="7"/>
      <c r="BO17" s="7"/>
      <c r="BP17" s="7"/>
    </row>
    <row r="18" spans="1:68" ht="165" x14ac:dyDescent="0.3">
      <c r="A18" s="161">
        <v>7</v>
      </c>
      <c r="B18" s="150" t="s">
        <v>132</v>
      </c>
      <c r="C18" s="149" t="s">
        <v>235</v>
      </c>
      <c r="D18" s="149" t="s">
        <v>245</v>
      </c>
      <c r="E18" s="151" t="s">
        <v>247</v>
      </c>
      <c r="F18" s="150" t="s">
        <v>123</v>
      </c>
      <c r="G18" s="152">
        <v>180</v>
      </c>
      <c r="H18" s="140" t="str">
        <f t="shared" si="1"/>
        <v>Media</v>
      </c>
      <c r="I18" s="142">
        <f t="shared" si="2"/>
        <v>0.6</v>
      </c>
      <c r="J18" s="165" t="s">
        <v>155</v>
      </c>
      <c r="K18" s="166" t="str">
        <f ca="1">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140" t="str">
        <f ca="1">IF(OR(K18='Tabla Impacto'!$C$11,K18='Tabla Impacto'!$D$11),"Leve",IF(OR(K18='Tabla Impacto'!$C$12,K18='Tabla Impacto'!$D$12),"Menor",IF(OR(K18='Tabla Impacto'!$C$13,K18='Tabla Impacto'!$D$13),"Moderado",IF(OR(K18='Tabla Impacto'!$C$14,K18='Tabla Impacto'!$D$14),"Mayor",IF(OR(K18='Tabla Impacto'!$C$15,K18='Tabla Impacto'!$D$15),"Catastrófico","")))))</f>
        <v>Mayor</v>
      </c>
      <c r="M18" s="142">
        <f t="shared" ca="1" si="3"/>
        <v>0.8</v>
      </c>
      <c r="N18" s="141" t="str">
        <f t="shared" ca="1" si="4"/>
        <v>Alto</v>
      </c>
      <c r="O18" s="5">
        <v>1</v>
      </c>
      <c r="P18" s="158" t="s">
        <v>282</v>
      </c>
      <c r="Q18" s="46" t="str">
        <f t="shared" ref="Q18" si="12">IF(OR(R18="Preventivo",R18="Detectivo"),"Probabilidad",IF(R18="Correctivo","Impacto",""))</f>
        <v>Probabilidad</v>
      </c>
      <c r="R18" s="47" t="s">
        <v>14</v>
      </c>
      <c r="S18" s="47" t="s">
        <v>9</v>
      </c>
      <c r="T18" s="48" t="str">
        <f t="shared" si="5"/>
        <v>40%</v>
      </c>
      <c r="U18" s="47" t="s">
        <v>19</v>
      </c>
      <c r="V18" s="47" t="s">
        <v>22</v>
      </c>
      <c r="W18" s="47" t="s">
        <v>119</v>
      </c>
      <c r="X18" s="23">
        <f t="shared" si="6"/>
        <v>0.36</v>
      </c>
      <c r="Y18" s="49" t="str">
        <f t="shared" si="7"/>
        <v>Baja</v>
      </c>
      <c r="Z18" s="50">
        <f t="shared" si="8"/>
        <v>0.36</v>
      </c>
      <c r="AA18" s="49" t="str">
        <f t="shared" ca="1" si="9"/>
        <v>Mayor</v>
      </c>
      <c r="AB18" s="50">
        <f t="shared" ca="1" si="10"/>
        <v>0.8</v>
      </c>
      <c r="AC18" s="51" t="str">
        <f t="shared" ca="1" si="11"/>
        <v>Alto</v>
      </c>
      <c r="AD18" s="52" t="s">
        <v>136</v>
      </c>
      <c r="AE18" s="153" t="s">
        <v>278</v>
      </c>
      <c r="AF18" s="160" t="s">
        <v>240</v>
      </c>
      <c r="AG18" s="53">
        <v>46022</v>
      </c>
      <c r="AH18" s="53" t="s">
        <v>284</v>
      </c>
      <c r="AI18" s="160" t="s">
        <v>279</v>
      </c>
      <c r="AJ18" s="45" t="s">
        <v>41</v>
      </c>
      <c r="AK18" s="45"/>
      <c r="AL18" s="45"/>
      <c r="AM18" s="137"/>
      <c r="AN18" s="45"/>
      <c r="AO18" s="45"/>
      <c r="AP18" s="45"/>
      <c r="AQ18" s="45"/>
      <c r="AR18" s="137"/>
      <c r="AS18" s="45"/>
      <c r="AT18" s="143"/>
      <c r="AU18" s="7"/>
      <c r="AV18" s="7"/>
      <c r="AW18" s="7"/>
      <c r="AX18" s="7"/>
      <c r="AY18" s="7"/>
      <c r="AZ18" s="7"/>
      <c r="BA18" s="7"/>
      <c r="BB18" s="7"/>
      <c r="BC18" s="7"/>
      <c r="BD18" s="7"/>
      <c r="BE18" s="7"/>
      <c r="BF18" s="7"/>
      <c r="BG18" s="7"/>
      <c r="BH18" s="7"/>
      <c r="BI18" s="7"/>
      <c r="BJ18" s="7"/>
      <c r="BK18" s="7"/>
      <c r="BL18" s="7"/>
      <c r="BM18" s="7"/>
      <c r="BN18" s="7"/>
      <c r="BO18" s="7"/>
      <c r="BP18" s="7"/>
    </row>
    <row r="19" spans="1:68" ht="49.5" customHeight="1" x14ac:dyDescent="0.3">
      <c r="A19" s="5"/>
      <c r="B19" s="206" t="s">
        <v>131</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8"/>
    </row>
    <row r="21" spans="1:68" x14ac:dyDescent="0.3">
      <c r="A21" s="1"/>
      <c r="B21" s="24" t="s">
        <v>143</v>
      </c>
      <c r="C21" s="1"/>
      <c r="D21" s="1"/>
      <c r="F21" s="1"/>
    </row>
    <row r="23" spans="1:68" x14ac:dyDescent="0.3">
      <c r="B23" s="132" t="s">
        <v>223</v>
      </c>
      <c r="C23" s="243" t="s">
        <v>248</v>
      </c>
      <c r="D23" s="243"/>
    </row>
    <row r="24" spans="1:68" x14ac:dyDescent="0.3">
      <c r="B24" s="132" t="s">
        <v>224</v>
      </c>
      <c r="C24" s="243" t="s">
        <v>249</v>
      </c>
      <c r="D24" s="243"/>
    </row>
    <row r="25" spans="1:68" x14ac:dyDescent="0.3">
      <c r="B25" s="132" t="s">
        <v>225</v>
      </c>
      <c r="C25" s="243" t="s">
        <v>249</v>
      </c>
      <c r="D25" s="243"/>
    </row>
  </sheetData>
  <dataConsolidate/>
  <mergeCells count="53">
    <mergeCell ref="A1:B4"/>
    <mergeCell ref="C23:D23"/>
    <mergeCell ref="C25:D25"/>
    <mergeCell ref="C6:N6"/>
    <mergeCell ref="O6:Q6"/>
    <mergeCell ref="A9:G9"/>
    <mergeCell ref="H9:N9"/>
    <mergeCell ref="O9:W9"/>
    <mergeCell ref="C24:D24"/>
    <mergeCell ref="A6:B6"/>
    <mergeCell ref="A7:B7"/>
    <mergeCell ref="A8:B8"/>
    <mergeCell ref="A10:A11"/>
    <mergeCell ref="F10:F11"/>
    <mergeCell ref="E10:E11"/>
    <mergeCell ref="D10:D11"/>
    <mergeCell ref="C10:C11"/>
    <mergeCell ref="C7:N7"/>
    <mergeCell ref="C8:N8"/>
    <mergeCell ref="AC10:AC11"/>
    <mergeCell ref="AB10:AB11"/>
    <mergeCell ref="X10:X11"/>
    <mergeCell ref="P10:P11"/>
    <mergeCell ref="X9:AD9"/>
    <mergeCell ref="Q10:Q11"/>
    <mergeCell ref="R10:W10"/>
    <mergeCell ref="AD10:AD11"/>
    <mergeCell ref="O10:O11"/>
    <mergeCell ref="AE9:AJ9"/>
    <mergeCell ref="AE10:AE11"/>
    <mergeCell ref="AJ10:AJ11"/>
    <mergeCell ref="AI10:AI11"/>
    <mergeCell ref="AK9:AT9"/>
    <mergeCell ref="AK10:AO10"/>
    <mergeCell ref="AP10:AT10"/>
    <mergeCell ref="AG10:AG11"/>
    <mergeCell ref="AF10:AF11"/>
    <mergeCell ref="B19:AT19"/>
    <mergeCell ref="C1:AR1"/>
    <mergeCell ref="C2:AR4"/>
    <mergeCell ref="AA10:AA11"/>
    <mergeCell ref="Y10:Y11"/>
    <mergeCell ref="Z10:Z11"/>
    <mergeCell ref="G10:G11"/>
    <mergeCell ref="H10:H11"/>
    <mergeCell ref="I10:I11"/>
    <mergeCell ref="L10:L11"/>
    <mergeCell ref="M10:M11"/>
    <mergeCell ref="B10:B11"/>
    <mergeCell ref="N10:N11"/>
    <mergeCell ref="J10:J11"/>
    <mergeCell ref="AH10:AH11"/>
    <mergeCell ref="K10:K11"/>
  </mergeCells>
  <phoneticPr fontId="62" type="noConversion"/>
  <conditionalFormatting sqref="H12:H18 Y12:Y18">
    <cfRule type="cellIs" dxfId="18" priority="49" operator="equal">
      <formula>"Muy Alta"</formula>
    </cfRule>
    <cfRule type="cellIs" dxfId="17" priority="50" operator="equal">
      <formula>"Alta"</formula>
    </cfRule>
    <cfRule type="cellIs" dxfId="16" priority="51" operator="equal">
      <formula>"Media"</formula>
    </cfRule>
    <cfRule type="cellIs" dxfId="15" priority="52" operator="equal">
      <formula>"Baja"</formula>
    </cfRule>
    <cfRule type="cellIs" dxfId="14" priority="53" operator="equal">
      <formula>"Muy Baja"</formula>
    </cfRule>
  </conditionalFormatting>
  <conditionalFormatting sqref="K12:K18">
    <cfRule type="containsText" dxfId="13" priority="30" operator="containsText" text="❌">
      <formula>NOT(ISERROR(SEARCH("❌",K12)))</formula>
    </cfRule>
  </conditionalFormatting>
  <conditionalFormatting sqref="L12:L18 AA12:AA18">
    <cfRule type="cellIs" dxfId="12" priority="54" operator="equal">
      <formula>"Catastrófico"</formula>
    </cfRule>
    <cfRule type="cellIs" dxfId="11" priority="55" operator="equal">
      <formula>"Mayor"</formula>
    </cfRule>
    <cfRule type="cellIs" dxfId="10" priority="56" operator="equal">
      <formula>"Moderado"</formula>
    </cfRule>
    <cfRule type="cellIs" dxfId="9" priority="57" operator="equal">
      <formula>"Menor"</formula>
    </cfRule>
    <cfRule type="cellIs" dxfId="8" priority="58" operator="equal">
      <formula>"Leve"</formula>
    </cfRule>
  </conditionalFormatting>
  <conditionalFormatting sqref="N12:N18 AC12:AC18">
    <cfRule type="cellIs" dxfId="7" priority="45" operator="equal">
      <formula>"Extremo"</formula>
    </cfRule>
    <cfRule type="cellIs" dxfId="6" priority="46" operator="equal">
      <formula>"Alto"</formula>
    </cfRule>
    <cfRule type="cellIs" dxfId="5" priority="47" operator="equal">
      <formula>"Moderado"</formula>
    </cfRule>
    <cfRule type="cellIs" dxfId="4" priority="48"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4">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AF12:AF15</xm:sqref>
        </x14:dataValidation>
        <x14:dataValidation type="list" allowBlank="1" showInputMessage="1" showErrorMessage="1">
          <x14:formula1>
            <xm:f>'Opciones Tratamiento'!$B$9:$B$10</xm:f>
          </x14:formula1>
          <xm:sqref>AJ12:AJ18</xm:sqref>
        </x14:dataValidation>
        <x14:dataValidation type="list" allowBlank="1" showInputMessage="1" showErrorMessage="1">
          <x14:formula1>
            <xm:f>'Tabla Valoración controles'!$D$4:$D$6</xm:f>
          </x14:formula1>
          <xm:sqref>R12:R18</xm:sqref>
        </x14:dataValidation>
        <x14:dataValidation type="list" allowBlank="1" showInputMessage="1" showErrorMessage="1">
          <x14:formula1>
            <xm:f>'Tabla Valoración controles'!$D$7:$D$8</xm:f>
          </x14:formula1>
          <xm:sqref>S12:S18</xm:sqref>
        </x14:dataValidation>
        <x14:dataValidation type="list" allowBlank="1" showInputMessage="1" showErrorMessage="1">
          <x14:formula1>
            <xm:f>'Tabla Valoración controles'!$D$9:$D$10</xm:f>
          </x14:formula1>
          <xm:sqref>U12:U18</xm:sqref>
        </x14:dataValidation>
        <x14:dataValidation type="list" allowBlank="1" showInputMessage="1" showErrorMessage="1">
          <x14:formula1>
            <xm:f>'Tabla Valoración controles'!$D$11:$D$12</xm:f>
          </x14:formula1>
          <xm:sqref>V12:V18</xm:sqref>
        </x14:dataValidation>
        <x14:dataValidation type="list" allowBlank="1" showInputMessage="1" showErrorMessage="1">
          <x14:formula1>
            <xm:f>'Tabla Valoración controles'!$D$13:$D$14</xm:f>
          </x14:formula1>
          <xm:sqref>W12:W18</xm:sqref>
        </x14:dataValidation>
        <x14:dataValidation type="list" allowBlank="1" showInputMessage="1" showErrorMessage="1">
          <x14:formula1>
            <xm:f>'Opciones Tratamiento'!$B$13:$B$19</xm:f>
          </x14:formula1>
          <xm:sqref>F12:F18</xm:sqref>
        </x14:dataValidation>
        <x14:dataValidation type="list" allowBlank="1" showInputMessage="1" showErrorMessage="1">
          <x14:formula1>
            <xm:f>'Opciones Tratamiento'!$E$2:$E$4</xm:f>
          </x14:formula1>
          <xm:sqref>B12:B18</xm:sqref>
        </x14:dataValidation>
        <x14:dataValidation type="list" allowBlank="1" showInputMessage="1" showErrorMessage="1">
          <x14:formula1>
            <xm:f>'Opciones Tratamiento'!$B$2:$B$5</xm:f>
          </x14:formula1>
          <xm:sqref>AD12:AD18</xm:sqref>
        </x14:dataValidation>
        <x14:dataValidation type="list" allowBlank="1" showInputMessage="1" showErrorMessage="1">
          <x14:formula1>
            <xm:f>'Tabla Impacto'!$F$210:$F$221</xm:f>
          </x14:formula1>
          <xm:sqref>J12:J18</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AI12:AI18</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AG12:AG18</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V30" sqref="V30:W31"/>
    </sheetView>
  </sheetViews>
  <sheetFormatPr baseColWidth="10" defaultRowHeight="15" x14ac:dyDescent="0.25"/>
  <cols>
    <col min="2" max="14" width="5.7109375" customWidth="1"/>
    <col min="15" max="15" width="15.7109375" customWidth="1"/>
    <col min="16" max="20" width="5.7109375" customWidth="1"/>
    <col min="21" max="21" width="17.140625" customWidth="1"/>
    <col min="22" max="26" width="5.7109375" customWidth="1"/>
    <col min="27" max="27" width="16" customWidth="1"/>
    <col min="28" max="32" width="5.7109375" customWidth="1"/>
    <col min="33" max="33" width="14.85546875" customWidth="1"/>
    <col min="34" max="37" width="5.7109375" customWidth="1"/>
    <col min="38" max="38" width="15.140625" customWidth="1"/>
    <col min="39" max="40" width="18.5703125" customWidth="1"/>
    <col min="41" max="46" width="5.7109375" customWidth="1"/>
  </cols>
  <sheetData>
    <row r="1" spans="1:99" x14ac:dyDescent="0.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row>
    <row r="2" spans="1:99" ht="18" customHeight="1" x14ac:dyDescent="0.25">
      <c r="A2" s="91"/>
      <c r="B2" s="253" t="s">
        <v>160</v>
      </c>
      <c r="C2" s="253"/>
      <c r="D2" s="253"/>
      <c r="E2" s="253"/>
      <c r="F2" s="253"/>
      <c r="G2" s="253"/>
      <c r="H2" s="253"/>
      <c r="I2" s="253"/>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row>
    <row r="3" spans="1:99" ht="18.75" customHeight="1" x14ac:dyDescent="0.25">
      <c r="A3" s="91"/>
      <c r="B3" s="253"/>
      <c r="C3" s="253"/>
      <c r="D3" s="253"/>
      <c r="E3" s="253"/>
      <c r="F3" s="253"/>
      <c r="G3" s="253"/>
      <c r="H3" s="253"/>
      <c r="I3" s="253"/>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row>
    <row r="4" spans="1:99" ht="15" customHeight="1" x14ac:dyDescent="0.25">
      <c r="A4" s="91"/>
      <c r="B4" s="253"/>
      <c r="C4" s="253"/>
      <c r="D4" s="253"/>
      <c r="E4" s="253"/>
      <c r="F4" s="253"/>
      <c r="G4" s="253"/>
      <c r="H4" s="253"/>
      <c r="I4" s="253"/>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row>
    <row r="5" spans="1:99" ht="15.75"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row>
    <row r="6" spans="1:99" ht="15" customHeight="1" x14ac:dyDescent="0.25">
      <c r="A6" s="91"/>
      <c r="B6" s="301" t="s">
        <v>4</v>
      </c>
      <c r="C6" s="301"/>
      <c r="D6" s="302"/>
      <c r="E6" s="291" t="s">
        <v>116</v>
      </c>
      <c r="F6" s="292"/>
      <c r="G6" s="292"/>
      <c r="H6" s="292"/>
      <c r="I6" s="293"/>
      <c r="J6" s="287"/>
      <c r="K6" s="288"/>
      <c r="L6" s="288"/>
      <c r="M6" s="288"/>
      <c r="N6" s="288"/>
      <c r="O6" s="289"/>
      <c r="P6" s="287"/>
      <c r="Q6" s="288"/>
      <c r="R6" s="288"/>
      <c r="S6" s="288"/>
      <c r="T6" s="288"/>
      <c r="U6" s="289"/>
      <c r="V6" s="287"/>
      <c r="W6" s="288"/>
      <c r="X6" s="288"/>
      <c r="Y6" s="288"/>
      <c r="Z6" s="288"/>
      <c r="AA6" s="289"/>
      <c r="AB6" s="287"/>
      <c r="AC6" s="288"/>
      <c r="AD6" s="288"/>
      <c r="AE6" s="288"/>
      <c r="AF6" s="288"/>
      <c r="AG6" s="289"/>
      <c r="AH6" s="278"/>
      <c r="AI6" s="279"/>
      <c r="AJ6" s="279"/>
      <c r="AK6" s="279"/>
      <c r="AL6" s="279"/>
      <c r="AM6" s="280"/>
      <c r="AO6" s="303" t="s">
        <v>79</v>
      </c>
      <c r="AP6" s="304"/>
      <c r="AQ6" s="304"/>
      <c r="AR6" s="304"/>
      <c r="AS6" s="304"/>
      <c r="AT6" s="305"/>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row>
    <row r="7" spans="1:99" ht="15" customHeight="1" x14ac:dyDescent="0.25">
      <c r="A7" s="91"/>
      <c r="B7" s="301"/>
      <c r="C7" s="301"/>
      <c r="D7" s="302"/>
      <c r="E7" s="294"/>
      <c r="F7" s="295"/>
      <c r="G7" s="295"/>
      <c r="H7" s="295"/>
      <c r="I7" s="296"/>
      <c r="J7" s="281"/>
      <c r="K7" s="282"/>
      <c r="L7" s="282"/>
      <c r="M7" s="282"/>
      <c r="N7" s="282"/>
      <c r="O7" s="283"/>
      <c r="P7" s="281"/>
      <c r="Q7" s="282"/>
      <c r="R7" s="282"/>
      <c r="S7" s="282"/>
      <c r="T7" s="282"/>
      <c r="U7" s="283"/>
      <c r="V7" s="281"/>
      <c r="W7" s="282"/>
      <c r="X7" s="282"/>
      <c r="Y7" s="282"/>
      <c r="Z7" s="282"/>
      <c r="AA7" s="283"/>
      <c r="AB7" s="281"/>
      <c r="AC7" s="282"/>
      <c r="AD7" s="282"/>
      <c r="AE7" s="282"/>
      <c r="AF7" s="282"/>
      <c r="AG7" s="283"/>
      <c r="AH7" s="272"/>
      <c r="AI7" s="273"/>
      <c r="AJ7" s="273"/>
      <c r="AK7" s="273"/>
      <c r="AL7" s="273"/>
      <c r="AM7" s="274"/>
      <c r="AN7" s="91"/>
      <c r="AO7" s="306"/>
      <c r="AP7" s="307"/>
      <c r="AQ7" s="307"/>
      <c r="AR7" s="307"/>
      <c r="AS7" s="307"/>
      <c r="AT7" s="308"/>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row>
    <row r="8" spans="1:99" ht="15" customHeight="1" x14ac:dyDescent="0.25">
      <c r="A8" s="91"/>
      <c r="B8" s="301"/>
      <c r="C8" s="301"/>
      <c r="D8" s="302"/>
      <c r="E8" s="294"/>
      <c r="F8" s="295"/>
      <c r="G8" s="295"/>
      <c r="H8" s="295"/>
      <c r="I8" s="296"/>
      <c r="J8" s="281"/>
      <c r="K8" s="282"/>
      <c r="L8" s="282"/>
      <c r="M8" s="282"/>
      <c r="N8" s="282"/>
      <c r="O8" s="283"/>
      <c r="P8" s="281"/>
      <c r="Q8" s="282"/>
      <c r="R8" s="282"/>
      <c r="S8" s="282"/>
      <c r="T8" s="282"/>
      <c r="U8" s="283"/>
      <c r="V8" s="281"/>
      <c r="W8" s="282"/>
      <c r="X8" s="282"/>
      <c r="Y8" s="282"/>
      <c r="Z8" s="282"/>
      <c r="AA8" s="283"/>
      <c r="AB8" s="281"/>
      <c r="AC8" s="282"/>
      <c r="AD8" s="282"/>
      <c r="AE8" s="282"/>
      <c r="AF8" s="282"/>
      <c r="AG8" s="283"/>
      <c r="AH8" s="272"/>
      <c r="AI8" s="273"/>
      <c r="AJ8" s="273"/>
      <c r="AK8" s="273"/>
      <c r="AL8" s="273"/>
      <c r="AM8" s="274"/>
      <c r="AN8" s="91"/>
      <c r="AO8" s="306"/>
      <c r="AP8" s="307"/>
      <c r="AQ8" s="307"/>
      <c r="AR8" s="307"/>
      <c r="AS8" s="307"/>
      <c r="AT8" s="308"/>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row>
    <row r="9" spans="1:99" ht="15" customHeight="1" x14ac:dyDescent="0.25">
      <c r="A9" s="91"/>
      <c r="B9" s="301"/>
      <c r="C9" s="301"/>
      <c r="D9" s="302"/>
      <c r="E9" s="294"/>
      <c r="F9" s="295"/>
      <c r="G9" s="295"/>
      <c r="H9" s="295"/>
      <c r="I9" s="296"/>
      <c r="J9" s="281"/>
      <c r="K9" s="282"/>
      <c r="L9" s="282"/>
      <c r="M9" s="282"/>
      <c r="N9" s="282"/>
      <c r="O9" s="283"/>
      <c r="P9" s="281"/>
      <c r="Q9" s="282"/>
      <c r="R9" s="282"/>
      <c r="S9" s="282"/>
      <c r="T9" s="282"/>
      <c r="U9" s="283"/>
      <c r="V9" s="281"/>
      <c r="W9" s="282"/>
      <c r="X9" s="282"/>
      <c r="Y9" s="282"/>
      <c r="Z9" s="282"/>
      <c r="AA9" s="283"/>
      <c r="AB9" s="281"/>
      <c r="AC9" s="282"/>
      <c r="AD9" s="282"/>
      <c r="AE9" s="282"/>
      <c r="AF9" s="282"/>
      <c r="AG9" s="283"/>
      <c r="AH9" s="272"/>
      <c r="AI9" s="273"/>
      <c r="AJ9" s="273"/>
      <c r="AK9" s="273"/>
      <c r="AL9" s="273"/>
      <c r="AM9" s="274"/>
      <c r="AN9" s="91"/>
      <c r="AO9" s="306"/>
      <c r="AP9" s="307"/>
      <c r="AQ9" s="307"/>
      <c r="AR9" s="307"/>
      <c r="AS9" s="307"/>
      <c r="AT9" s="308"/>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row>
    <row r="10" spans="1:99" ht="15" customHeight="1" x14ac:dyDescent="0.25">
      <c r="A10" s="91"/>
      <c r="B10" s="301"/>
      <c r="C10" s="301"/>
      <c r="D10" s="302"/>
      <c r="E10" s="294"/>
      <c r="F10" s="295"/>
      <c r="G10" s="295"/>
      <c r="H10" s="295"/>
      <c r="I10" s="296"/>
      <c r="J10" s="281"/>
      <c r="K10" s="282"/>
      <c r="L10" s="282"/>
      <c r="M10" s="282"/>
      <c r="N10" s="282"/>
      <c r="O10" s="283"/>
      <c r="P10" s="281"/>
      <c r="Q10" s="282"/>
      <c r="R10" s="282"/>
      <c r="S10" s="282"/>
      <c r="T10" s="282"/>
      <c r="U10" s="283"/>
      <c r="V10" s="281"/>
      <c r="W10" s="282"/>
      <c r="X10" s="282"/>
      <c r="Y10" s="282"/>
      <c r="Z10" s="282"/>
      <c r="AA10" s="283"/>
      <c r="AB10" s="281"/>
      <c r="AC10" s="282"/>
      <c r="AD10" s="282"/>
      <c r="AE10" s="282"/>
      <c r="AF10" s="282"/>
      <c r="AG10" s="283"/>
      <c r="AH10" s="272"/>
      <c r="AI10" s="273"/>
      <c r="AJ10" s="273"/>
      <c r="AK10" s="273"/>
      <c r="AL10" s="273"/>
      <c r="AM10" s="274"/>
      <c r="AN10" s="91"/>
      <c r="AO10" s="306"/>
      <c r="AP10" s="307"/>
      <c r="AQ10" s="307"/>
      <c r="AR10" s="307"/>
      <c r="AS10" s="307"/>
      <c r="AT10" s="308"/>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row>
    <row r="11" spans="1:99" ht="15" customHeight="1" x14ac:dyDescent="0.25">
      <c r="A11" s="91"/>
      <c r="B11" s="301"/>
      <c r="C11" s="301"/>
      <c r="D11" s="302"/>
      <c r="E11" s="294"/>
      <c r="F11" s="295"/>
      <c r="G11" s="295"/>
      <c r="H11" s="295"/>
      <c r="I11" s="296"/>
      <c r="J11" s="281"/>
      <c r="K11" s="282"/>
      <c r="L11" s="282"/>
      <c r="M11" s="282"/>
      <c r="N11" s="282"/>
      <c r="O11" s="283"/>
      <c r="P11" s="281"/>
      <c r="Q11" s="282"/>
      <c r="R11" s="282"/>
      <c r="S11" s="282"/>
      <c r="T11" s="282"/>
      <c r="U11" s="283"/>
      <c r="V11" s="281"/>
      <c r="W11" s="282"/>
      <c r="X11" s="282"/>
      <c r="Y11" s="282"/>
      <c r="Z11" s="282"/>
      <c r="AA11" s="283"/>
      <c r="AB11" s="281"/>
      <c r="AC11" s="282"/>
      <c r="AD11" s="282"/>
      <c r="AE11" s="282"/>
      <c r="AF11" s="282"/>
      <c r="AG11" s="283"/>
      <c r="AH11" s="272"/>
      <c r="AI11" s="273"/>
      <c r="AJ11" s="273"/>
      <c r="AK11" s="273"/>
      <c r="AL11" s="273"/>
      <c r="AM11" s="274"/>
      <c r="AN11" s="91"/>
      <c r="AO11" s="306"/>
      <c r="AP11" s="307"/>
      <c r="AQ11" s="307"/>
      <c r="AR11" s="307"/>
      <c r="AS11" s="307"/>
      <c r="AT11" s="308"/>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row>
    <row r="12" spans="1:99" ht="15" customHeight="1" x14ac:dyDescent="0.25">
      <c r="A12" s="91"/>
      <c r="B12" s="301"/>
      <c r="C12" s="301"/>
      <c r="D12" s="302"/>
      <c r="E12" s="294"/>
      <c r="F12" s="295"/>
      <c r="G12" s="295"/>
      <c r="H12" s="295"/>
      <c r="I12" s="296"/>
      <c r="J12" s="281"/>
      <c r="K12" s="282"/>
      <c r="L12" s="282"/>
      <c r="M12" s="282"/>
      <c r="N12" s="282"/>
      <c r="O12" s="283"/>
      <c r="P12" s="281"/>
      <c r="Q12" s="282"/>
      <c r="R12" s="282"/>
      <c r="S12" s="282"/>
      <c r="T12" s="282"/>
      <c r="U12" s="283"/>
      <c r="V12" s="281"/>
      <c r="W12" s="282"/>
      <c r="X12" s="282"/>
      <c r="Y12" s="282"/>
      <c r="Z12" s="282"/>
      <c r="AA12" s="283"/>
      <c r="AB12" s="281"/>
      <c r="AC12" s="282"/>
      <c r="AD12" s="282"/>
      <c r="AE12" s="282"/>
      <c r="AF12" s="282"/>
      <c r="AG12" s="283"/>
      <c r="AH12" s="272"/>
      <c r="AI12" s="273"/>
      <c r="AJ12" s="273"/>
      <c r="AK12" s="273"/>
      <c r="AL12" s="273"/>
      <c r="AM12" s="274"/>
      <c r="AN12" s="91"/>
      <c r="AO12" s="306"/>
      <c r="AP12" s="307"/>
      <c r="AQ12" s="307"/>
      <c r="AR12" s="307"/>
      <c r="AS12" s="307"/>
      <c r="AT12" s="308"/>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row>
    <row r="13" spans="1:99" ht="15.75" customHeight="1" thickBot="1" x14ac:dyDescent="0.3">
      <c r="A13" s="91"/>
      <c r="B13" s="301"/>
      <c r="C13" s="301"/>
      <c r="D13" s="302"/>
      <c r="E13" s="297"/>
      <c r="F13" s="298"/>
      <c r="G13" s="298"/>
      <c r="H13" s="298"/>
      <c r="I13" s="299"/>
      <c r="J13" s="281"/>
      <c r="K13" s="282"/>
      <c r="L13" s="282"/>
      <c r="M13" s="282"/>
      <c r="N13" s="282"/>
      <c r="O13" s="283"/>
      <c r="P13" s="281"/>
      <c r="Q13" s="282"/>
      <c r="R13" s="282"/>
      <c r="S13" s="282"/>
      <c r="T13" s="282"/>
      <c r="U13" s="283"/>
      <c r="V13" s="281"/>
      <c r="W13" s="282"/>
      <c r="X13" s="282"/>
      <c r="Y13" s="282"/>
      <c r="Z13" s="282"/>
      <c r="AA13" s="283"/>
      <c r="AB13" s="281"/>
      <c r="AC13" s="282"/>
      <c r="AD13" s="282"/>
      <c r="AE13" s="282"/>
      <c r="AF13" s="282"/>
      <c r="AG13" s="283"/>
      <c r="AH13" s="275"/>
      <c r="AI13" s="276"/>
      <c r="AJ13" s="276"/>
      <c r="AK13" s="276"/>
      <c r="AL13" s="276"/>
      <c r="AM13" s="277"/>
      <c r="AN13" s="91"/>
      <c r="AO13" s="309"/>
      <c r="AP13" s="310"/>
      <c r="AQ13" s="310"/>
      <c r="AR13" s="310"/>
      <c r="AS13" s="310"/>
      <c r="AT13" s="31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row>
    <row r="14" spans="1:99" ht="15" customHeight="1" x14ac:dyDescent="0.25">
      <c r="A14" s="91"/>
      <c r="B14" s="301"/>
      <c r="C14" s="301"/>
      <c r="D14" s="302"/>
      <c r="E14" s="291" t="s">
        <v>115</v>
      </c>
      <c r="F14" s="292"/>
      <c r="G14" s="292"/>
      <c r="H14" s="292"/>
      <c r="I14" s="292"/>
      <c r="J14" s="269"/>
      <c r="K14" s="270"/>
      <c r="L14" s="270" t="str">
        <f ca="1">IF(AND('Mapa final'!$H$12="Alta",'Mapa final'!$L$12="Leve"),CONCATENATE("R",'Mapa final'!$A$12),"")</f>
        <v>R1</v>
      </c>
      <c r="M14" s="270"/>
      <c r="N14" s="270"/>
      <c r="O14" s="271"/>
      <c r="P14" s="269"/>
      <c r="Q14" s="270"/>
      <c r="R14" s="270"/>
      <c r="S14" s="270"/>
      <c r="T14" s="270"/>
      <c r="U14" s="271"/>
      <c r="V14" s="287"/>
      <c r="W14" s="288"/>
      <c r="X14" s="288"/>
      <c r="Y14" s="288"/>
      <c r="Z14" s="288"/>
      <c r="AA14" s="289"/>
      <c r="AB14" s="287"/>
      <c r="AC14" s="288"/>
      <c r="AD14" s="288"/>
      <c r="AE14" s="288"/>
      <c r="AF14" s="288"/>
      <c r="AG14" s="289"/>
      <c r="AH14" s="278"/>
      <c r="AI14" s="279"/>
      <c r="AJ14" s="279"/>
      <c r="AK14" s="279"/>
      <c r="AL14" s="279"/>
      <c r="AM14" s="280"/>
      <c r="AN14" s="91"/>
      <c r="AO14" s="312" t="s">
        <v>80</v>
      </c>
      <c r="AP14" s="313"/>
      <c r="AQ14" s="313"/>
      <c r="AR14" s="313"/>
      <c r="AS14" s="313"/>
      <c r="AT14" s="314"/>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row>
    <row r="15" spans="1:99" ht="15" customHeight="1" x14ac:dyDescent="0.25">
      <c r="A15" s="91"/>
      <c r="B15" s="301"/>
      <c r="C15" s="301"/>
      <c r="D15" s="302"/>
      <c r="E15" s="294"/>
      <c r="F15" s="295"/>
      <c r="G15" s="295"/>
      <c r="H15" s="295"/>
      <c r="I15" s="295"/>
      <c r="J15" s="263"/>
      <c r="K15" s="264"/>
      <c r="L15" s="264"/>
      <c r="M15" s="264"/>
      <c r="N15" s="264"/>
      <c r="O15" s="265"/>
      <c r="P15" s="263"/>
      <c r="Q15" s="264"/>
      <c r="R15" s="264"/>
      <c r="S15" s="264"/>
      <c r="T15" s="264"/>
      <c r="U15" s="265"/>
      <c r="V15" s="281"/>
      <c r="W15" s="282"/>
      <c r="X15" s="282"/>
      <c r="Y15" s="282"/>
      <c r="Z15" s="282"/>
      <c r="AA15" s="283"/>
      <c r="AB15" s="281"/>
      <c r="AC15" s="282"/>
      <c r="AD15" s="282"/>
      <c r="AE15" s="282"/>
      <c r="AF15" s="282"/>
      <c r="AG15" s="283"/>
      <c r="AH15" s="272"/>
      <c r="AI15" s="273"/>
      <c r="AJ15" s="273"/>
      <c r="AK15" s="273"/>
      <c r="AL15" s="273"/>
      <c r="AM15" s="274"/>
      <c r="AN15" s="91"/>
      <c r="AO15" s="315"/>
      <c r="AP15" s="316"/>
      <c r="AQ15" s="316"/>
      <c r="AR15" s="316"/>
      <c r="AS15" s="316"/>
      <c r="AT15" s="317"/>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row>
    <row r="16" spans="1:99" ht="15" customHeight="1" x14ac:dyDescent="0.25">
      <c r="A16" s="91"/>
      <c r="B16" s="301"/>
      <c r="C16" s="301"/>
      <c r="D16" s="302"/>
      <c r="E16" s="294"/>
      <c r="F16" s="295"/>
      <c r="G16" s="295"/>
      <c r="H16" s="295"/>
      <c r="I16" s="295"/>
      <c r="J16" s="263"/>
      <c r="K16" s="264"/>
      <c r="L16" s="264" t="str">
        <f ca="1">IF(AND('Mapa final'!$H$14="Alta",'Mapa final'!$L$14="Leve"),CONCATENATE("R",'Mapa final'!$A$14),"")</f>
        <v/>
      </c>
      <c r="M16" s="264"/>
      <c r="N16" s="264" t="str">
        <f ca="1">IF(AND('Mapa final'!$H$15="Alta",'Mapa final'!$L$15="Leve"),CONCATENATE("R",'Mapa final'!$A$15),"")</f>
        <v/>
      </c>
      <c r="O16" s="265"/>
      <c r="P16" s="263"/>
      <c r="Q16" s="264"/>
      <c r="R16" s="264"/>
      <c r="S16" s="264"/>
      <c r="T16" s="264"/>
      <c r="U16" s="265"/>
      <c r="V16" s="281"/>
      <c r="W16" s="282"/>
      <c r="X16" s="282"/>
      <c r="Y16" s="282"/>
      <c r="Z16" s="282"/>
      <c r="AA16" s="283"/>
      <c r="AB16" s="281"/>
      <c r="AC16" s="282"/>
      <c r="AD16" s="282"/>
      <c r="AE16" s="282"/>
      <c r="AF16" s="282"/>
      <c r="AG16" s="283"/>
      <c r="AH16" s="272"/>
      <c r="AI16" s="273"/>
      <c r="AJ16" s="273"/>
      <c r="AK16" s="273"/>
      <c r="AL16" s="273"/>
      <c r="AM16" s="274"/>
      <c r="AN16" s="91"/>
      <c r="AO16" s="315"/>
      <c r="AP16" s="316"/>
      <c r="AQ16" s="316"/>
      <c r="AR16" s="316"/>
      <c r="AS16" s="316"/>
      <c r="AT16" s="317"/>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row>
    <row r="17" spans="1:80" ht="15" customHeight="1" x14ac:dyDescent="0.25">
      <c r="A17" s="91"/>
      <c r="B17" s="301"/>
      <c r="C17" s="301"/>
      <c r="D17" s="302"/>
      <c r="E17" s="294"/>
      <c r="F17" s="295"/>
      <c r="G17" s="295"/>
      <c r="H17" s="295"/>
      <c r="I17" s="295"/>
      <c r="J17" s="263"/>
      <c r="K17" s="264"/>
      <c r="L17" s="264"/>
      <c r="M17" s="264"/>
      <c r="N17" s="264"/>
      <c r="O17" s="265"/>
      <c r="P17" s="263"/>
      <c r="Q17" s="264"/>
      <c r="R17" s="264"/>
      <c r="S17" s="264"/>
      <c r="T17" s="264"/>
      <c r="U17" s="265"/>
      <c r="V17" s="281"/>
      <c r="W17" s="282"/>
      <c r="X17" s="282"/>
      <c r="Y17" s="282"/>
      <c r="Z17" s="282"/>
      <c r="AA17" s="283"/>
      <c r="AB17" s="281"/>
      <c r="AC17" s="282"/>
      <c r="AD17" s="282"/>
      <c r="AE17" s="282"/>
      <c r="AF17" s="282"/>
      <c r="AG17" s="283"/>
      <c r="AH17" s="272"/>
      <c r="AI17" s="273"/>
      <c r="AJ17" s="273"/>
      <c r="AK17" s="273"/>
      <c r="AL17" s="273"/>
      <c r="AM17" s="274"/>
      <c r="AN17" s="91"/>
      <c r="AO17" s="315"/>
      <c r="AP17" s="316"/>
      <c r="AQ17" s="316"/>
      <c r="AR17" s="316"/>
      <c r="AS17" s="316"/>
      <c r="AT17" s="317"/>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row>
    <row r="18" spans="1:80" ht="15" customHeight="1" x14ac:dyDescent="0.25">
      <c r="A18" s="91"/>
      <c r="B18" s="301"/>
      <c r="C18" s="301"/>
      <c r="D18" s="302"/>
      <c r="E18" s="294"/>
      <c r="F18" s="295"/>
      <c r="G18" s="295"/>
      <c r="H18" s="295"/>
      <c r="I18" s="295"/>
      <c r="J18" s="263"/>
      <c r="K18" s="264"/>
      <c r="L18" s="264" t="str">
        <f ca="1">IF(AND('Mapa final'!$H$16="Alta",'Mapa final'!$L$16="Leve"),CONCATENATE("R",'Mapa final'!$A$16),"")</f>
        <v/>
      </c>
      <c r="M18" s="264"/>
      <c r="N18" s="264" t="str">
        <f ca="1">IF(AND('Mapa final'!$H$17="Alta",'Mapa final'!$L$17="Leve"),CONCATENATE("R",'Mapa final'!$A$17),"")</f>
        <v/>
      </c>
      <c r="O18" s="265"/>
      <c r="P18" s="263"/>
      <c r="Q18" s="264"/>
      <c r="R18" s="264"/>
      <c r="S18" s="264"/>
      <c r="T18" s="264"/>
      <c r="U18" s="265"/>
      <c r="V18" s="281"/>
      <c r="W18" s="282"/>
      <c r="X18" s="282"/>
      <c r="Y18" s="282"/>
      <c r="Z18" s="282"/>
      <c r="AA18" s="283"/>
      <c r="AB18" s="281"/>
      <c r="AC18" s="282"/>
      <c r="AD18" s="282"/>
      <c r="AE18" s="282"/>
      <c r="AF18" s="282"/>
      <c r="AG18" s="283"/>
      <c r="AH18" s="272"/>
      <c r="AI18" s="273"/>
      <c r="AJ18" s="273"/>
      <c r="AK18" s="273"/>
      <c r="AL18" s="273"/>
      <c r="AM18" s="274"/>
      <c r="AN18" s="91"/>
      <c r="AO18" s="315"/>
      <c r="AP18" s="316"/>
      <c r="AQ18" s="316"/>
      <c r="AR18" s="316"/>
      <c r="AS18" s="316"/>
      <c r="AT18" s="317"/>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row>
    <row r="19" spans="1:80" ht="15" customHeight="1" x14ac:dyDescent="0.25">
      <c r="A19" s="91"/>
      <c r="B19" s="301"/>
      <c r="C19" s="301"/>
      <c r="D19" s="302"/>
      <c r="E19" s="294"/>
      <c r="F19" s="295"/>
      <c r="G19" s="295"/>
      <c r="H19" s="295"/>
      <c r="I19" s="295"/>
      <c r="J19" s="263"/>
      <c r="K19" s="264"/>
      <c r="L19" s="264"/>
      <c r="M19" s="264"/>
      <c r="N19" s="264"/>
      <c r="O19" s="265"/>
      <c r="P19" s="263"/>
      <c r="Q19" s="264"/>
      <c r="R19" s="264"/>
      <c r="S19" s="264"/>
      <c r="T19" s="264"/>
      <c r="U19" s="265"/>
      <c r="V19" s="281"/>
      <c r="W19" s="282"/>
      <c r="X19" s="282"/>
      <c r="Y19" s="282"/>
      <c r="Z19" s="282"/>
      <c r="AA19" s="283"/>
      <c r="AB19" s="281"/>
      <c r="AC19" s="282"/>
      <c r="AD19" s="282"/>
      <c r="AE19" s="282"/>
      <c r="AF19" s="282"/>
      <c r="AG19" s="283"/>
      <c r="AH19" s="272"/>
      <c r="AI19" s="273"/>
      <c r="AJ19" s="273"/>
      <c r="AK19" s="273"/>
      <c r="AL19" s="273"/>
      <c r="AM19" s="274"/>
      <c r="AN19" s="91"/>
      <c r="AO19" s="315"/>
      <c r="AP19" s="316"/>
      <c r="AQ19" s="316"/>
      <c r="AR19" s="316"/>
      <c r="AS19" s="316"/>
      <c r="AT19" s="317"/>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row>
    <row r="20" spans="1:80" ht="15" customHeight="1" x14ac:dyDescent="0.25">
      <c r="A20" s="91"/>
      <c r="B20" s="301"/>
      <c r="C20" s="301"/>
      <c r="D20" s="302"/>
      <c r="E20" s="294"/>
      <c r="F20" s="295"/>
      <c r="G20" s="295"/>
      <c r="H20" s="295"/>
      <c r="I20" s="295"/>
      <c r="J20" s="263" t="str">
        <f ca="1">IF(AND('Mapa final'!$H$18="Alta",'Mapa final'!$L$18="Leve"),CONCATENATE("R",'Mapa final'!$A$18),"")</f>
        <v/>
      </c>
      <c r="K20" s="264"/>
      <c r="L20" s="264" t="str">
        <f>IF(AND('Mapa final'!$H$19="Alta",'Mapa final'!$L$19="Leve"),CONCATENATE("R",'Mapa final'!$A$19),"")</f>
        <v/>
      </c>
      <c r="M20" s="264"/>
      <c r="N20" s="264" t="str">
        <f>IF(AND('Mapa final'!$H$25="Alta",'Mapa final'!$L$25="Leve"),CONCATENATE("R",'Mapa final'!$A$25),"")</f>
        <v/>
      </c>
      <c r="O20" s="265"/>
      <c r="P20" s="263" t="str">
        <f ca="1">IF(AND('Mapa final'!$H$18="Alta",'Mapa final'!$L$18="Menor"),CONCATENATE("R",'Mapa final'!$A$18),"")</f>
        <v/>
      </c>
      <c r="Q20" s="264"/>
      <c r="R20" s="264" t="str">
        <f>IF(AND('Mapa final'!$H$19="Alta",'Mapa final'!$L$19="Menor"),CONCATENATE("R",'Mapa final'!$A$19),"")</f>
        <v/>
      </c>
      <c r="S20" s="264"/>
      <c r="T20" s="264" t="str">
        <f>IF(AND('Mapa final'!$H$25="Alta",'Mapa final'!$L$25="Menor"),CONCATENATE("R",'Mapa final'!$A$25),"")</f>
        <v/>
      </c>
      <c r="U20" s="265"/>
      <c r="V20" s="281" t="str">
        <f ca="1">IF(AND('Mapa final'!$H$18="Alta",'Mapa final'!$L$18="Moderado"),CONCATENATE("R",'Mapa final'!$A$18),"")</f>
        <v/>
      </c>
      <c r="W20" s="282"/>
      <c r="X20" s="282" t="str">
        <f>IF(AND('Mapa final'!$H$19="Alta",'Mapa final'!$L$19="Moderado"),CONCATENATE("R",'Mapa final'!$A$19),"")</f>
        <v/>
      </c>
      <c r="Y20" s="282"/>
      <c r="Z20" s="282" t="str">
        <f>IF(AND('Mapa final'!$H$25="Alta",'Mapa final'!$L$25="Moderado"),CONCATENATE("R",'Mapa final'!$A$25),"")</f>
        <v/>
      </c>
      <c r="AA20" s="283"/>
      <c r="AB20" s="281" t="str">
        <f ca="1">IF(AND('Mapa final'!$H$18="Alta",'Mapa final'!$L$18="Mayor"),CONCATENATE("R",'Mapa final'!$A$18),"")</f>
        <v/>
      </c>
      <c r="AC20" s="282"/>
      <c r="AD20" s="282" t="str">
        <f>IF(AND('Mapa final'!$H$19="Alta",'Mapa final'!$L$19="Mayor"),CONCATENATE("R",'Mapa final'!$A$19),"")</f>
        <v/>
      </c>
      <c r="AE20" s="282"/>
      <c r="AF20" s="282" t="str">
        <f>IF(AND('Mapa final'!$H$25="Alta",'Mapa final'!$L$25="Mayor"),CONCATENATE("R",'Mapa final'!$A$25),"")</f>
        <v/>
      </c>
      <c r="AG20" s="283"/>
      <c r="AH20" s="272" t="str">
        <f ca="1">IF(AND('Mapa final'!$H$18="Alta",'Mapa final'!$L$18="Catastrófico"),CONCATENATE("R",'Mapa final'!$A$18),"")</f>
        <v/>
      </c>
      <c r="AI20" s="273"/>
      <c r="AJ20" s="273" t="str">
        <f>IF(AND('Mapa final'!$H$19="Alta",'Mapa final'!$L$19="Catastrófico"),CONCATENATE("R",'Mapa final'!$A$19),"")</f>
        <v/>
      </c>
      <c r="AK20" s="273"/>
      <c r="AL20" s="273" t="str">
        <f>IF(AND('Mapa final'!$H$25="Alta",'Mapa final'!$L$25="Catastrófico"),CONCATENATE("R",'Mapa final'!$A$25),"")</f>
        <v/>
      </c>
      <c r="AM20" s="274"/>
      <c r="AN20" s="91"/>
      <c r="AO20" s="315"/>
      <c r="AP20" s="316"/>
      <c r="AQ20" s="316"/>
      <c r="AR20" s="316"/>
      <c r="AS20" s="316"/>
      <c r="AT20" s="317"/>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row>
    <row r="21" spans="1:80" ht="15.75" customHeight="1" thickBot="1" x14ac:dyDescent="0.3">
      <c r="A21" s="91"/>
      <c r="B21" s="301"/>
      <c r="C21" s="301"/>
      <c r="D21" s="302"/>
      <c r="E21" s="297"/>
      <c r="F21" s="298"/>
      <c r="G21" s="298"/>
      <c r="H21" s="298"/>
      <c r="I21" s="298"/>
      <c r="J21" s="266"/>
      <c r="K21" s="267"/>
      <c r="L21" s="267"/>
      <c r="M21" s="267"/>
      <c r="N21" s="267"/>
      <c r="O21" s="268"/>
      <c r="P21" s="266"/>
      <c r="Q21" s="267"/>
      <c r="R21" s="267"/>
      <c r="S21" s="267"/>
      <c r="T21" s="267"/>
      <c r="U21" s="268"/>
      <c r="V21" s="284"/>
      <c r="W21" s="285"/>
      <c r="X21" s="285"/>
      <c r="Y21" s="285"/>
      <c r="Z21" s="285"/>
      <c r="AA21" s="286"/>
      <c r="AB21" s="284"/>
      <c r="AC21" s="285"/>
      <c r="AD21" s="285"/>
      <c r="AE21" s="285"/>
      <c r="AF21" s="285"/>
      <c r="AG21" s="286"/>
      <c r="AH21" s="275"/>
      <c r="AI21" s="276"/>
      <c r="AJ21" s="276"/>
      <c r="AK21" s="276"/>
      <c r="AL21" s="276"/>
      <c r="AM21" s="277"/>
      <c r="AN21" s="91"/>
      <c r="AO21" s="318"/>
      <c r="AP21" s="319"/>
      <c r="AQ21" s="319"/>
      <c r="AR21" s="319"/>
      <c r="AS21" s="319"/>
      <c r="AT21" s="320"/>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row>
    <row r="22" spans="1:80" x14ac:dyDescent="0.25">
      <c r="A22" s="91"/>
      <c r="B22" s="301"/>
      <c r="C22" s="301"/>
      <c r="D22" s="302"/>
      <c r="E22" s="291" t="s">
        <v>117</v>
      </c>
      <c r="F22" s="292"/>
      <c r="G22" s="292"/>
      <c r="H22" s="292"/>
      <c r="I22" s="293"/>
      <c r="J22" s="269"/>
      <c r="K22" s="270"/>
      <c r="L22" s="270"/>
      <c r="M22" s="270"/>
      <c r="N22" s="270"/>
      <c r="O22" s="271"/>
      <c r="P22" s="269"/>
      <c r="Q22" s="270"/>
      <c r="R22" s="270" t="str">
        <f ca="1">IF(AND('Mapa final'!$H$12="Media",'Mapa final'!$L$12="Menor"),CONCATENATE("R",'Mapa final'!$A$12),"")</f>
        <v/>
      </c>
      <c r="S22" s="270"/>
      <c r="T22" s="270" t="str">
        <f ca="1">IF(AND('Mapa final'!$H$13="Media",'Mapa final'!$L$13="Menor"),CONCATENATE("R",'Mapa final'!$A$13),"")</f>
        <v>R2</v>
      </c>
      <c r="U22" s="271"/>
      <c r="V22" s="269"/>
      <c r="W22" s="270"/>
      <c r="X22" s="270"/>
      <c r="Y22" s="270"/>
      <c r="Z22" s="270"/>
      <c r="AA22" s="271"/>
      <c r="AB22" s="287"/>
      <c r="AC22" s="288"/>
      <c r="AD22" s="288" t="str">
        <f ca="1">IF(AND('Mapa final'!$H$12="Media",'Mapa final'!$L$12="Mayor"),CONCATENATE("R",'Mapa final'!$A$12),"")</f>
        <v/>
      </c>
      <c r="AE22" s="288"/>
      <c r="AF22" s="288"/>
      <c r="AG22" s="289"/>
      <c r="AH22" s="278"/>
      <c r="AI22" s="279"/>
      <c r="AJ22" s="279"/>
      <c r="AK22" s="279"/>
      <c r="AL22" s="279"/>
      <c r="AM22" s="280"/>
      <c r="AN22" s="91"/>
      <c r="AO22" s="321" t="s">
        <v>81</v>
      </c>
      <c r="AP22" s="322"/>
      <c r="AQ22" s="322"/>
      <c r="AR22" s="322"/>
      <c r="AS22" s="322"/>
      <c r="AT22" s="323"/>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row>
    <row r="23" spans="1:80" x14ac:dyDescent="0.25">
      <c r="A23" s="91"/>
      <c r="B23" s="301"/>
      <c r="C23" s="301"/>
      <c r="D23" s="302"/>
      <c r="E23" s="294"/>
      <c r="F23" s="295"/>
      <c r="G23" s="295"/>
      <c r="H23" s="295"/>
      <c r="I23" s="296"/>
      <c r="J23" s="263"/>
      <c r="K23" s="264"/>
      <c r="L23" s="264"/>
      <c r="M23" s="264"/>
      <c r="N23" s="264"/>
      <c r="O23" s="265"/>
      <c r="P23" s="263"/>
      <c r="Q23" s="264"/>
      <c r="R23" s="264"/>
      <c r="S23" s="264"/>
      <c r="T23" s="264"/>
      <c r="U23" s="265"/>
      <c r="V23" s="263"/>
      <c r="W23" s="264"/>
      <c r="X23" s="264"/>
      <c r="Y23" s="264"/>
      <c r="Z23" s="264"/>
      <c r="AA23" s="265"/>
      <c r="AB23" s="281"/>
      <c r="AC23" s="282"/>
      <c r="AD23" s="282"/>
      <c r="AE23" s="282"/>
      <c r="AF23" s="282"/>
      <c r="AG23" s="283"/>
      <c r="AH23" s="272"/>
      <c r="AI23" s="273"/>
      <c r="AJ23" s="273"/>
      <c r="AK23" s="273"/>
      <c r="AL23" s="273"/>
      <c r="AM23" s="274"/>
      <c r="AN23" s="91"/>
      <c r="AO23" s="324"/>
      <c r="AP23" s="325"/>
      <c r="AQ23" s="325"/>
      <c r="AR23" s="325"/>
      <c r="AS23" s="325"/>
      <c r="AT23" s="326"/>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row>
    <row r="24" spans="1:80" x14ac:dyDescent="0.25">
      <c r="A24" s="91"/>
      <c r="B24" s="301"/>
      <c r="C24" s="301"/>
      <c r="D24" s="302"/>
      <c r="E24" s="294"/>
      <c r="F24" s="295"/>
      <c r="G24" s="295"/>
      <c r="H24" s="295"/>
      <c r="I24" s="296"/>
      <c r="J24" s="263"/>
      <c r="K24" s="264"/>
      <c r="L24" s="264" t="str">
        <f ca="1">IF(AND('Mapa final'!$H$14="Media",'Mapa final'!$L$14="Leve"),CONCATENATE("R",'Mapa final'!$A$14),"")</f>
        <v/>
      </c>
      <c r="M24" s="264"/>
      <c r="N24" s="264" t="str">
        <f ca="1">IF(AND('Mapa final'!$H$15="Media",'Mapa final'!$L$15="Leve"),CONCATENATE("R",'Mapa final'!$A$15),"")</f>
        <v>R4</v>
      </c>
      <c r="O24" s="265"/>
      <c r="P24" s="263"/>
      <c r="Q24" s="264"/>
      <c r="R24" s="264" t="str">
        <f ca="1">IF(AND('Mapa final'!$H$14="Media",'Mapa final'!$L$14="Menor"),CONCATENATE("R",'Mapa final'!$A$14),"")</f>
        <v>R3</v>
      </c>
      <c r="S24" s="264"/>
      <c r="T24" s="264" t="str">
        <f ca="1">IF(AND('Mapa final'!$H$15="Media",'Mapa final'!$L$15="Menor"),CONCATENATE("R",'Mapa final'!$A$15),"")</f>
        <v/>
      </c>
      <c r="U24" s="265"/>
      <c r="V24" s="263"/>
      <c r="W24" s="264"/>
      <c r="X24" s="264"/>
      <c r="Y24" s="264"/>
      <c r="Z24" s="264"/>
      <c r="AA24" s="265"/>
      <c r="AB24" s="281"/>
      <c r="AC24" s="282"/>
      <c r="AD24" s="282" t="str">
        <f ca="1">IF(AND('Mapa final'!$H$14="Media",'Mapa final'!$L$14="Mayor"),CONCATENATE("R",'Mapa final'!$A$14),"")</f>
        <v/>
      </c>
      <c r="AE24" s="282"/>
      <c r="AF24" s="282" t="str">
        <f ca="1">IF(AND('Mapa final'!$H$15="Media",'Mapa final'!$L$15="Mayor"),CONCATENATE("R",'Mapa final'!$A$15),"")</f>
        <v/>
      </c>
      <c r="AG24" s="283"/>
      <c r="AH24" s="272"/>
      <c r="AI24" s="273"/>
      <c r="AJ24" s="273" t="str">
        <f ca="1">IF(AND('Mapa final'!$H$14="Media",'Mapa final'!$L$14="Catastrófico"),CONCATENATE("R",'Mapa final'!$A$14),"")</f>
        <v/>
      </c>
      <c r="AK24" s="273"/>
      <c r="AL24" s="273" t="str">
        <f ca="1">IF(AND('Mapa final'!$H$15="Media",'Mapa final'!$L$15="Catastrófico"),CONCATENATE("R",'Mapa final'!$A$15),"")</f>
        <v/>
      </c>
      <c r="AM24" s="274"/>
      <c r="AN24" s="91"/>
      <c r="AO24" s="324"/>
      <c r="AP24" s="325"/>
      <c r="AQ24" s="325"/>
      <c r="AR24" s="325"/>
      <c r="AS24" s="325"/>
      <c r="AT24" s="326"/>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row>
    <row r="25" spans="1:80" x14ac:dyDescent="0.25">
      <c r="A25" s="91"/>
      <c r="B25" s="301"/>
      <c r="C25" s="301"/>
      <c r="D25" s="302"/>
      <c r="E25" s="294"/>
      <c r="F25" s="295"/>
      <c r="G25" s="295"/>
      <c r="H25" s="295"/>
      <c r="I25" s="296"/>
      <c r="J25" s="263"/>
      <c r="K25" s="264"/>
      <c r="L25" s="264"/>
      <c r="M25" s="264"/>
      <c r="N25" s="264"/>
      <c r="O25" s="265"/>
      <c r="P25" s="263"/>
      <c r="Q25" s="264"/>
      <c r="R25" s="264"/>
      <c r="S25" s="264"/>
      <c r="T25" s="264"/>
      <c r="U25" s="265"/>
      <c r="V25" s="263"/>
      <c r="W25" s="264"/>
      <c r="X25" s="264"/>
      <c r="Y25" s="264"/>
      <c r="Z25" s="264"/>
      <c r="AA25" s="265"/>
      <c r="AB25" s="281"/>
      <c r="AC25" s="282"/>
      <c r="AD25" s="282"/>
      <c r="AE25" s="282"/>
      <c r="AF25" s="282"/>
      <c r="AG25" s="283"/>
      <c r="AH25" s="272"/>
      <c r="AI25" s="273"/>
      <c r="AJ25" s="273"/>
      <c r="AK25" s="273"/>
      <c r="AL25" s="273"/>
      <c r="AM25" s="274"/>
      <c r="AN25" s="91"/>
      <c r="AO25" s="324"/>
      <c r="AP25" s="325"/>
      <c r="AQ25" s="325"/>
      <c r="AR25" s="325"/>
      <c r="AS25" s="325"/>
      <c r="AT25" s="326"/>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row>
    <row r="26" spans="1:80" x14ac:dyDescent="0.25">
      <c r="A26" s="91"/>
      <c r="B26" s="301"/>
      <c r="C26" s="301"/>
      <c r="D26" s="302"/>
      <c r="E26" s="294"/>
      <c r="F26" s="295"/>
      <c r="G26" s="295"/>
      <c r="H26" s="295"/>
      <c r="I26" s="296"/>
      <c r="J26" s="263"/>
      <c r="K26" s="264"/>
      <c r="L26" s="264" t="str">
        <f ca="1">IF(AND('Mapa final'!$H$16="Media",'Mapa final'!$L$16="Leve"),CONCATENATE("R",'Mapa final'!$A$16),"")</f>
        <v/>
      </c>
      <c r="M26" s="264"/>
      <c r="N26" s="264" t="str">
        <f ca="1">IF(AND('Mapa final'!$H$17="Media",'Mapa final'!$L$17="Leve"),CONCATENATE("R",'Mapa final'!$A$17),"")</f>
        <v/>
      </c>
      <c r="O26" s="265"/>
      <c r="P26" s="263"/>
      <c r="Q26" s="264"/>
      <c r="R26" s="264" t="str">
        <f ca="1">IF(AND('Mapa final'!$H$16="Media",'Mapa final'!$L$16="Menor"),CONCATENATE("R",'Mapa final'!$A$16),"")</f>
        <v/>
      </c>
      <c r="S26" s="264"/>
      <c r="T26" s="264" t="str">
        <f ca="1">IF(AND('Mapa final'!$H$17="Media",'Mapa final'!$L$17="Menor"),CONCATENATE("R",'Mapa final'!$A$17),"")</f>
        <v/>
      </c>
      <c r="U26" s="265"/>
      <c r="V26" s="263"/>
      <c r="W26" s="264"/>
      <c r="X26" s="264"/>
      <c r="Y26" s="264"/>
      <c r="Z26" s="264"/>
      <c r="AA26" s="265"/>
      <c r="AB26" s="281"/>
      <c r="AC26" s="282"/>
      <c r="AD26" s="282" t="str">
        <f ca="1">IF(AND('Mapa final'!$H$16="Media",'Mapa final'!$L$16="Mayor"),CONCATENATE("R",'Mapa final'!$A$16),"")</f>
        <v>R5</v>
      </c>
      <c r="AE26" s="282"/>
      <c r="AF26" s="282" t="str">
        <f ca="1">IF(AND('Mapa final'!$H$17="Media",'Mapa final'!$L$17="Mayor"),CONCATENATE("R",'Mapa final'!$A$17),"")</f>
        <v/>
      </c>
      <c r="AG26" s="283"/>
      <c r="AH26" s="272"/>
      <c r="AI26" s="273"/>
      <c r="AJ26" s="273" t="str">
        <f ca="1">IF(AND('Mapa final'!$H$16="Media",'Mapa final'!$L$16="Catastrófico"),CONCATENATE("R",'Mapa final'!$A$16),"")</f>
        <v/>
      </c>
      <c r="AK26" s="273"/>
      <c r="AL26" s="273" t="str">
        <f ca="1">IF(AND('Mapa final'!$H$17="Media",'Mapa final'!$L$17="Catastrófico"),CONCATENATE("R",'Mapa final'!$A$17),"")</f>
        <v>R6</v>
      </c>
      <c r="AM26" s="274"/>
      <c r="AN26" s="91"/>
      <c r="AO26" s="324"/>
      <c r="AP26" s="325"/>
      <c r="AQ26" s="325"/>
      <c r="AR26" s="325"/>
      <c r="AS26" s="325"/>
      <c r="AT26" s="326"/>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row>
    <row r="27" spans="1:80" x14ac:dyDescent="0.25">
      <c r="A27" s="91"/>
      <c r="B27" s="301"/>
      <c r="C27" s="301"/>
      <c r="D27" s="302"/>
      <c r="E27" s="294"/>
      <c r="F27" s="295"/>
      <c r="G27" s="295"/>
      <c r="H27" s="295"/>
      <c r="I27" s="296"/>
      <c r="J27" s="263"/>
      <c r="K27" s="264"/>
      <c r="L27" s="264"/>
      <c r="M27" s="264"/>
      <c r="N27" s="264"/>
      <c r="O27" s="265"/>
      <c r="P27" s="263"/>
      <c r="Q27" s="264"/>
      <c r="R27" s="264"/>
      <c r="S27" s="264"/>
      <c r="T27" s="264"/>
      <c r="U27" s="265"/>
      <c r="V27" s="263"/>
      <c r="W27" s="264"/>
      <c r="X27" s="264"/>
      <c r="Y27" s="264"/>
      <c r="Z27" s="264"/>
      <c r="AA27" s="265"/>
      <c r="AB27" s="281"/>
      <c r="AC27" s="282"/>
      <c r="AD27" s="282"/>
      <c r="AE27" s="282"/>
      <c r="AF27" s="282"/>
      <c r="AG27" s="283"/>
      <c r="AH27" s="272"/>
      <c r="AI27" s="273"/>
      <c r="AJ27" s="273"/>
      <c r="AK27" s="273"/>
      <c r="AL27" s="273"/>
      <c r="AM27" s="274"/>
      <c r="AN27" s="91"/>
      <c r="AO27" s="324"/>
      <c r="AP27" s="325"/>
      <c r="AQ27" s="325"/>
      <c r="AR27" s="325"/>
      <c r="AS27" s="325"/>
      <c r="AT27" s="326"/>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row>
    <row r="28" spans="1:80" x14ac:dyDescent="0.25">
      <c r="A28" s="91"/>
      <c r="B28" s="301"/>
      <c r="C28" s="301"/>
      <c r="D28" s="302"/>
      <c r="E28" s="294"/>
      <c r="F28" s="295"/>
      <c r="G28" s="295"/>
      <c r="H28" s="295"/>
      <c r="I28" s="296"/>
      <c r="J28" s="263" t="str">
        <f ca="1">IF(AND('Mapa final'!$H$18="Media",'Mapa final'!$L$18="Leve"),CONCATENATE("R",'Mapa final'!$A$18),"")</f>
        <v/>
      </c>
      <c r="K28" s="264"/>
      <c r="L28" s="264" t="str">
        <f>IF(AND('Mapa final'!$H$19="Media",'Mapa final'!$L$19="Leve"),CONCATENATE("R",'Mapa final'!$A$19),"")</f>
        <v/>
      </c>
      <c r="M28" s="264"/>
      <c r="N28" s="264" t="str">
        <f>IF(AND('Mapa final'!$H$25="Media",'Mapa final'!$L$25="Leve"),CONCATENATE("R",'Mapa final'!$A$25),"")</f>
        <v/>
      </c>
      <c r="O28" s="265"/>
      <c r="P28" s="263" t="str">
        <f ca="1">IF(AND('Mapa final'!$H$18="Media",'Mapa final'!$L$18="Menor"),CONCATENATE("R",'Mapa final'!$A$18),"")</f>
        <v/>
      </c>
      <c r="Q28" s="264"/>
      <c r="R28" s="264" t="str">
        <f>IF(AND('Mapa final'!$H$19="Media",'Mapa final'!$L$19="Menor"),CONCATENATE("R",'Mapa final'!$A$19),"")</f>
        <v/>
      </c>
      <c r="S28" s="264"/>
      <c r="T28" s="264" t="str">
        <f>IF(AND('Mapa final'!$H$25="Media",'Mapa final'!$L$25="Menor"),CONCATENATE("R",'Mapa final'!$A$25),"")</f>
        <v/>
      </c>
      <c r="U28" s="265"/>
      <c r="V28" s="263" t="str">
        <f ca="1">IF(AND('Mapa final'!$H$18="Media",'Mapa final'!$L$18="Moderado"),CONCATENATE("R",'Mapa final'!$A$18),"")</f>
        <v/>
      </c>
      <c r="W28" s="264"/>
      <c r="X28" s="264" t="str">
        <f>IF(AND('Mapa final'!$H$19="Media",'Mapa final'!$L$19="Moderado"),CONCATENATE("R",'Mapa final'!$A$19),"")</f>
        <v/>
      </c>
      <c r="Y28" s="264"/>
      <c r="Z28" s="264" t="str">
        <f>IF(AND('Mapa final'!$H$25="Media",'Mapa final'!$L$25="Moderado"),CONCATENATE("R",'Mapa final'!$A$25),"")</f>
        <v/>
      </c>
      <c r="AA28" s="265"/>
      <c r="AB28" s="281" t="str">
        <f ca="1">IF(AND('Mapa final'!$H$18="Media",'Mapa final'!$L$18="Mayor"),CONCATENATE("R",'Mapa final'!$A$18),"")</f>
        <v>R7</v>
      </c>
      <c r="AC28" s="282"/>
      <c r="AD28" s="282" t="str">
        <f>IF(AND('Mapa final'!$H$19="Media",'Mapa final'!$L$19="Mayor"),CONCATENATE("R",'Mapa final'!$A$19),"")</f>
        <v/>
      </c>
      <c r="AE28" s="282"/>
      <c r="AF28" s="282" t="str">
        <f>IF(AND('Mapa final'!$H$25="Media",'Mapa final'!$L$25="Mayor"),CONCATENATE("R",'Mapa final'!$A$25),"")</f>
        <v/>
      </c>
      <c r="AG28" s="283"/>
      <c r="AH28" s="272" t="str">
        <f ca="1">IF(AND('Mapa final'!$H$18="Media",'Mapa final'!$L$18="Catastrófico"),CONCATENATE("R",'Mapa final'!$A$18),"")</f>
        <v/>
      </c>
      <c r="AI28" s="273"/>
      <c r="AJ28" s="273" t="str">
        <f>IF(AND('Mapa final'!$H$19="Media",'Mapa final'!$L$19="Catastrófico"),CONCATENATE("R",'Mapa final'!$A$19),"")</f>
        <v/>
      </c>
      <c r="AK28" s="273"/>
      <c r="AL28" s="273" t="str">
        <f>IF(AND('Mapa final'!$H$25="Media",'Mapa final'!$L$25="Catastrófico"),CONCATENATE("R",'Mapa final'!$A$25),"")</f>
        <v/>
      </c>
      <c r="AM28" s="274"/>
      <c r="AN28" s="91"/>
      <c r="AO28" s="324"/>
      <c r="AP28" s="325"/>
      <c r="AQ28" s="325"/>
      <c r="AR28" s="325"/>
      <c r="AS28" s="325"/>
      <c r="AT28" s="326"/>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row>
    <row r="29" spans="1:80" ht="15.75" thickBot="1" x14ac:dyDescent="0.3">
      <c r="A29" s="91"/>
      <c r="B29" s="301"/>
      <c r="C29" s="301"/>
      <c r="D29" s="302"/>
      <c r="E29" s="297"/>
      <c r="F29" s="298"/>
      <c r="G29" s="298"/>
      <c r="H29" s="298"/>
      <c r="I29" s="299"/>
      <c r="J29" s="263"/>
      <c r="K29" s="264"/>
      <c r="L29" s="264"/>
      <c r="M29" s="264"/>
      <c r="N29" s="264"/>
      <c r="O29" s="265"/>
      <c r="P29" s="266"/>
      <c r="Q29" s="267"/>
      <c r="R29" s="267"/>
      <c r="S29" s="267"/>
      <c r="T29" s="267"/>
      <c r="U29" s="268"/>
      <c r="V29" s="266"/>
      <c r="W29" s="267"/>
      <c r="X29" s="267"/>
      <c r="Y29" s="267"/>
      <c r="Z29" s="267"/>
      <c r="AA29" s="268"/>
      <c r="AB29" s="284"/>
      <c r="AC29" s="285"/>
      <c r="AD29" s="285"/>
      <c r="AE29" s="285"/>
      <c r="AF29" s="285"/>
      <c r="AG29" s="286"/>
      <c r="AH29" s="275"/>
      <c r="AI29" s="276"/>
      <c r="AJ29" s="276"/>
      <c r="AK29" s="276"/>
      <c r="AL29" s="276"/>
      <c r="AM29" s="277"/>
      <c r="AN29" s="91"/>
      <c r="AO29" s="327"/>
      <c r="AP29" s="328"/>
      <c r="AQ29" s="328"/>
      <c r="AR29" s="328"/>
      <c r="AS29" s="328"/>
      <c r="AT29" s="329"/>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row>
    <row r="30" spans="1:80" x14ac:dyDescent="0.25">
      <c r="A30" s="91"/>
      <c r="B30" s="301"/>
      <c r="C30" s="301"/>
      <c r="D30" s="302"/>
      <c r="E30" s="291" t="s">
        <v>114</v>
      </c>
      <c r="F30" s="292"/>
      <c r="G30" s="292"/>
      <c r="H30" s="292"/>
      <c r="I30" s="292"/>
      <c r="J30" s="260"/>
      <c r="K30" s="261"/>
      <c r="L30" s="261"/>
      <c r="M30" s="261"/>
      <c r="N30" s="261"/>
      <c r="O30" s="262"/>
      <c r="P30" s="270"/>
      <c r="Q30" s="270"/>
      <c r="R30" s="270"/>
      <c r="S30" s="270"/>
      <c r="T30" s="270"/>
      <c r="U30" s="271"/>
      <c r="V30" s="269"/>
      <c r="W30" s="270"/>
      <c r="X30" s="270"/>
      <c r="Y30" s="270"/>
      <c r="Z30" s="270"/>
      <c r="AA30" s="271"/>
      <c r="AB30" s="287"/>
      <c r="AC30" s="288"/>
      <c r="AD30" s="288"/>
      <c r="AE30" s="288"/>
      <c r="AF30" s="288"/>
      <c r="AG30" s="289"/>
      <c r="AH30" s="278"/>
      <c r="AI30" s="279"/>
      <c r="AJ30" s="279"/>
      <c r="AK30" s="279"/>
      <c r="AL30" s="279"/>
      <c r="AM30" s="280"/>
      <c r="AN30" s="91"/>
      <c r="AO30" s="330" t="s">
        <v>82</v>
      </c>
      <c r="AP30" s="331"/>
      <c r="AQ30" s="331"/>
      <c r="AR30" s="331"/>
      <c r="AS30" s="331"/>
      <c r="AT30" s="332"/>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row>
    <row r="31" spans="1:80" x14ac:dyDescent="0.25">
      <c r="A31" s="91"/>
      <c r="B31" s="301"/>
      <c r="C31" s="301"/>
      <c r="D31" s="302"/>
      <c r="E31" s="294"/>
      <c r="F31" s="295"/>
      <c r="G31" s="295"/>
      <c r="H31" s="295"/>
      <c r="I31" s="295"/>
      <c r="J31" s="254"/>
      <c r="K31" s="255"/>
      <c r="L31" s="255"/>
      <c r="M31" s="255"/>
      <c r="N31" s="255"/>
      <c r="O31" s="256"/>
      <c r="P31" s="264"/>
      <c r="Q31" s="264"/>
      <c r="R31" s="264"/>
      <c r="S31" s="264"/>
      <c r="T31" s="264"/>
      <c r="U31" s="265"/>
      <c r="V31" s="263"/>
      <c r="W31" s="264"/>
      <c r="X31" s="264"/>
      <c r="Y31" s="264"/>
      <c r="Z31" s="264"/>
      <c r="AA31" s="265"/>
      <c r="AB31" s="281"/>
      <c r="AC31" s="282"/>
      <c r="AD31" s="282"/>
      <c r="AE31" s="282"/>
      <c r="AF31" s="282"/>
      <c r="AG31" s="283"/>
      <c r="AH31" s="272"/>
      <c r="AI31" s="273"/>
      <c r="AJ31" s="273"/>
      <c r="AK31" s="273"/>
      <c r="AL31" s="273"/>
      <c r="AM31" s="274"/>
      <c r="AN31" s="91"/>
      <c r="AO31" s="333"/>
      <c r="AP31" s="334"/>
      <c r="AQ31" s="334"/>
      <c r="AR31" s="334"/>
      <c r="AS31" s="334"/>
      <c r="AT31" s="335"/>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row>
    <row r="32" spans="1:80" x14ac:dyDescent="0.25">
      <c r="A32" s="91"/>
      <c r="B32" s="301"/>
      <c r="C32" s="301"/>
      <c r="D32" s="302"/>
      <c r="E32" s="294"/>
      <c r="F32" s="295"/>
      <c r="G32" s="295"/>
      <c r="H32" s="295"/>
      <c r="I32" s="295"/>
      <c r="J32" s="254"/>
      <c r="K32" s="255"/>
      <c r="L32" s="255"/>
      <c r="M32" s="255"/>
      <c r="N32" s="255"/>
      <c r="O32" s="256"/>
      <c r="P32" s="264"/>
      <c r="Q32" s="264"/>
      <c r="R32" s="264"/>
      <c r="S32" s="264"/>
      <c r="T32" s="264"/>
      <c r="U32" s="265"/>
      <c r="V32" s="263"/>
      <c r="W32" s="264"/>
      <c r="X32" s="264"/>
      <c r="Y32" s="264"/>
      <c r="Z32" s="264"/>
      <c r="AA32" s="265"/>
      <c r="AB32" s="281"/>
      <c r="AC32" s="282"/>
      <c r="AD32" s="282"/>
      <c r="AE32" s="282"/>
      <c r="AF32" s="282"/>
      <c r="AG32" s="283"/>
      <c r="AH32" s="272"/>
      <c r="AI32" s="273"/>
      <c r="AJ32" s="273"/>
      <c r="AK32" s="273"/>
      <c r="AL32" s="273"/>
      <c r="AM32" s="274"/>
      <c r="AN32" s="91"/>
      <c r="AO32" s="333"/>
      <c r="AP32" s="334"/>
      <c r="AQ32" s="334"/>
      <c r="AR32" s="334"/>
      <c r="AS32" s="334"/>
      <c r="AT32" s="335"/>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row>
    <row r="33" spans="1:80" x14ac:dyDescent="0.25">
      <c r="A33" s="91"/>
      <c r="B33" s="301"/>
      <c r="C33" s="301"/>
      <c r="D33" s="302"/>
      <c r="E33" s="294"/>
      <c r="F33" s="295"/>
      <c r="G33" s="295"/>
      <c r="H33" s="295"/>
      <c r="I33" s="295"/>
      <c r="J33" s="254"/>
      <c r="K33" s="255"/>
      <c r="L33" s="255"/>
      <c r="M33" s="255"/>
      <c r="N33" s="255"/>
      <c r="O33" s="256"/>
      <c r="P33" s="264"/>
      <c r="Q33" s="264"/>
      <c r="R33" s="264"/>
      <c r="S33" s="264"/>
      <c r="T33" s="264"/>
      <c r="U33" s="265"/>
      <c r="V33" s="263"/>
      <c r="W33" s="264"/>
      <c r="X33" s="264"/>
      <c r="Y33" s="264"/>
      <c r="Z33" s="264"/>
      <c r="AA33" s="265"/>
      <c r="AB33" s="281"/>
      <c r="AC33" s="282"/>
      <c r="AD33" s="282"/>
      <c r="AE33" s="282"/>
      <c r="AF33" s="282"/>
      <c r="AG33" s="283"/>
      <c r="AH33" s="272"/>
      <c r="AI33" s="273"/>
      <c r="AJ33" s="273"/>
      <c r="AK33" s="273"/>
      <c r="AL33" s="273"/>
      <c r="AM33" s="274"/>
      <c r="AN33" s="91"/>
      <c r="AO33" s="333"/>
      <c r="AP33" s="334"/>
      <c r="AQ33" s="334"/>
      <c r="AR33" s="334"/>
      <c r="AS33" s="334"/>
      <c r="AT33" s="335"/>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row>
    <row r="34" spans="1:80" x14ac:dyDescent="0.25">
      <c r="A34" s="91"/>
      <c r="B34" s="301"/>
      <c r="C34" s="301"/>
      <c r="D34" s="302"/>
      <c r="E34" s="294"/>
      <c r="F34" s="295"/>
      <c r="G34" s="295"/>
      <c r="H34" s="295"/>
      <c r="I34" s="295"/>
      <c r="J34" s="254"/>
      <c r="K34" s="255"/>
      <c r="L34" s="255"/>
      <c r="M34" s="255"/>
      <c r="N34" s="255"/>
      <c r="O34" s="256"/>
      <c r="P34" s="264"/>
      <c r="Q34" s="264"/>
      <c r="R34" s="264"/>
      <c r="S34" s="264"/>
      <c r="T34" s="264"/>
      <c r="U34" s="265"/>
      <c r="V34" s="263"/>
      <c r="W34" s="264"/>
      <c r="X34" s="264"/>
      <c r="Y34" s="264"/>
      <c r="Z34" s="264"/>
      <c r="AA34" s="265"/>
      <c r="AB34" s="281"/>
      <c r="AC34" s="282"/>
      <c r="AD34" s="282"/>
      <c r="AE34" s="282"/>
      <c r="AF34" s="282"/>
      <c r="AG34" s="283"/>
      <c r="AH34" s="272"/>
      <c r="AI34" s="273"/>
      <c r="AJ34" s="273"/>
      <c r="AK34" s="273"/>
      <c r="AL34" s="273"/>
      <c r="AM34" s="274"/>
      <c r="AN34" s="91"/>
      <c r="AO34" s="333"/>
      <c r="AP34" s="334"/>
      <c r="AQ34" s="334"/>
      <c r="AR34" s="334"/>
      <c r="AS34" s="334"/>
      <c r="AT34" s="335"/>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row>
    <row r="35" spans="1:80" x14ac:dyDescent="0.25">
      <c r="A35" s="91"/>
      <c r="B35" s="301"/>
      <c r="C35" s="301"/>
      <c r="D35" s="302"/>
      <c r="E35" s="294"/>
      <c r="F35" s="295"/>
      <c r="G35" s="295"/>
      <c r="H35" s="295"/>
      <c r="I35" s="295"/>
      <c r="J35" s="254"/>
      <c r="K35" s="255"/>
      <c r="L35" s="255"/>
      <c r="M35" s="255"/>
      <c r="N35" s="255"/>
      <c r="O35" s="256"/>
      <c r="P35" s="264"/>
      <c r="Q35" s="264"/>
      <c r="R35" s="264"/>
      <c r="S35" s="264"/>
      <c r="T35" s="264"/>
      <c r="U35" s="265"/>
      <c r="V35" s="263"/>
      <c r="W35" s="264"/>
      <c r="X35" s="264"/>
      <c r="Y35" s="264"/>
      <c r="Z35" s="264"/>
      <c r="AA35" s="265"/>
      <c r="AB35" s="281"/>
      <c r="AC35" s="282"/>
      <c r="AD35" s="282"/>
      <c r="AE35" s="282"/>
      <c r="AF35" s="282"/>
      <c r="AG35" s="283"/>
      <c r="AH35" s="272"/>
      <c r="AI35" s="273"/>
      <c r="AJ35" s="273"/>
      <c r="AK35" s="273"/>
      <c r="AL35" s="273"/>
      <c r="AM35" s="274"/>
      <c r="AN35" s="91"/>
      <c r="AO35" s="333"/>
      <c r="AP35" s="334"/>
      <c r="AQ35" s="334"/>
      <c r="AR35" s="334"/>
      <c r="AS35" s="334"/>
      <c r="AT35" s="335"/>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row>
    <row r="36" spans="1:80" x14ac:dyDescent="0.25">
      <c r="A36" s="91"/>
      <c r="B36" s="301"/>
      <c r="C36" s="301"/>
      <c r="D36" s="302"/>
      <c r="E36" s="294"/>
      <c r="F36" s="295"/>
      <c r="G36" s="295"/>
      <c r="H36" s="295"/>
      <c r="I36" s="295"/>
      <c r="J36" s="254"/>
      <c r="K36" s="255"/>
      <c r="L36" s="255"/>
      <c r="M36" s="255"/>
      <c r="N36" s="255"/>
      <c r="O36" s="256"/>
      <c r="P36" s="264"/>
      <c r="Q36" s="264"/>
      <c r="R36" s="264"/>
      <c r="S36" s="264"/>
      <c r="T36" s="264"/>
      <c r="U36" s="265"/>
      <c r="V36" s="263"/>
      <c r="W36" s="264"/>
      <c r="X36" s="264"/>
      <c r="Y36" s="264"/>
      <c r="Z36" s="264"/>
      <c r="AA36" s="265"/>
      <c r="AB36" s="281"/>
      <c r="AC36" s="282"/>
      <c r="AD36" s="282"/>
      <c r="AE36" s="282"/>
      <c r="AF36" s="282"/>
      <c r="AG36" s="283"/>
      <c r="AH36" s="272" t="str">
        <f ca="1">IF(AND('Mapa final'!$H$18="Baja",'Mapa final'!$L$18="Catastrófico"),CONCATENATE("R",'Mapa final'!$A$18),"")</f>
        <v/>
      </c>
      <c r="AI36" s="273"/>
      <c r="AJ36" s="273" t="str">
        <f>IF(AND('Mapa final'!$H$19="Baja",'Mapa final'!$L$19="Catastrófico"),CONCATENATE("R",'Mapa final'!$A$19),"")</f>
        <v/>
      </c>
      <c r="AK36" s="273"/>
      <c r="AL36" s="273" t="str">
        <f>IF(AND('Mapa final'!$H$25="Baja",'Mapa final'!$L$25="Catastrófico"),CONCATENATE("R",'Mapa final'!$A$25),"")</f>
        <v/>
      </c>
      <c r="AM36" s="274"/>
      <c r="AN36" s="91"/>
      <c r="AO36" s="333"/>
      <c r="AP36" s="334"/>
      <c r="AQ36" s="334"/>
      <c r="AR36" s="334"/>
      <c r="AS36" s="334"/>
      <c r="AT36" s="335"/>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row>
    <row r="37" spans="1:80" ht="15.75" thickBot="1" x14ac:dyDescent="0.3">
      <c r="A37" s="91"/>
      <c r="B37" s="301"/>
      <c r="C37" s="301"/>
      <c r="D37" s="302"/>
      <c r="E37" s="297"/>
      <c r="F37" s="298"/>
      <c r="G37" s="298"/>
      <c r="H37" s="298"/>
      <c r="I37" s="298"/>
      <c r="J37" s="257"/>
      <c r="K37" s="258"/>
      <c r="L37" s="258"/>
      <c r="M37" s="258"/>
      <c r="N37" s="258"/>
      <c r="O37" s="259"/>
      <c r="P37" s="267"/>
      <c r="Q37" s="267"/>
      <c r="R37" s="267"/>
      <c r="S37" s="267"/>
      <c r="T37" s="267"/>
      <c r="U37" s="268"/>
      <c r="V37" s="266"/>
      <c r="W37" s="267"/>
      <c r="X37" s="267"/>
      <c r="Y37" s="267"/>
      <c r="Z37" s="267"/>
      <c r="AA37" s="268"/>
      <c r="AB37" s="284"/>
      <c r="AC37" s="285"/>
      <c r="AD37" s="285"/>
      <c r="AE37" s="285"/>
      <c r="AF37" s="285"/>
      <c r="AG37" s="286"/>
      <c r="AH37" s="275"/>
      <c r="AI37" s="276"/>
      <c r="AJ37" s="276"/>
      <c r="AK37" s="276"/>
      <c r="AL37" s="276"/>
      <c r="AM37" s="277"/>
      <c r="AN37" s="91"/>
      <c r="AO37" s="336"/>
      <c r="AP37" s="337"/>
      <c r="AQ37" s="337"/>
      <c r="AR37" s="337"/>
      <c r="AS37" s="337"/>
      <c r="AT37" s="338"/>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row>
    <row r="38" spans="1:80" x14ac:dyDescent="0.25">
      <c r="A38" s="91"/>
      <c r="B38" s="301"/>
      <c r="C38" s="301"/>
      <c r="D38" s="302"/>
      <c r="E38" s="291" t="s">
        <v>113</v>
      </c>
      <c r="F38" s="292"/>
      <c r="G38" s="292"/>
      <c r="H38" s="292"/>
      <c r="I38" s="293"/>
      <c r="J38" s="260"/>
      <c r="K38" s="261"/>
      <c r="L38" s="261"/>
      <c r="M38" s="261"/>
      <c r="N38" s="261"/>
      <c r="O38" s="262"/>
      <c r="P38" s="260"/>
      <c r="Q38" s="261"/>
      <c r="R38" s="261"/>
      <c r="S38" s="261"/>
      <c r="T38" s="261"/>
      <c r="U38" s="262"/>
      <c r="V38" s="269"/>
      <c r="W38" s="270"/>
      <c r="X38" s="270"/>
      <c r="Y38" s="270"/>
      <c r="Z38" s="270"/>
      <c r="AA38" s="271"/>
      <c r="AB38" s="287"/>
      <c r="AC38" s="288"/>
      <c r="AD38" s="288"/>
      <c r="AE38" s="288"/>
      <c r="AF38" s="288"/>
      <c r="AG38" s="289"/>
      <c r="AH38" s="278"/>
      <c r="AI38" s="279"/>
      <c r="AJ38" s="279"/>
      <c r="AK38" s="279"/>
      <c r="AL38" s="279"/>
      <c r="AM38" s="280"/>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row>
    <row r="39" spans="1:80" x14ac:dyDescent="0.25">
      <c r="A39" s="91"/>
      <c r="B39" s="301"/>
      <c r="C39" s="301"/>
      <c r="D39" s="302"/>
      <c r="E39" s="294"/>
      <c r="F39" s="295"/>
      <c r="G39" s="295"/>
      <c r="H39" s="295"/>
      <c r="I39" s="296"/>
      <c r="J39" s="254"/>
      <c r="K39" s="255"/>
      <c r="L39" s="255"/>
      <c r="M39" s="255"/>
      <c r="N39" s="255"/>
      <c r="O39" s="256"/>
      <c r="P39" s="254"/>
      <c r="Q39" s="255"/>
      <c r="R39" s="255"/>
      <c r="S39" s="255"/>
      <c r="T39" s="255"/>
      <c r="U39" s="256"/>
      <c r="V39" s="263"/>
      <c r="W39" s="264"/>
      <c r="X39" s="264"/>
      <c r="Y39" s="264"/>
      <c r="Z39" s="264"/>
      <c r="AA39" s="265"/>
      <c r="AB39" s="281"/>
      <c r="AC39" s="282"/>
      <c r="AD39" s="282"/>
      <c r="AE39" s="282"/>
      <c r="AF39" s="282"/>
      <c r="AG39" s="283"/>
      <c r="AH39" s="272"/>
      <c r="AI39" s="273"/>
      <c r="AJ39" s="273"/>
      <c r="AK39" s="273"/>
      <c r="AL39" s="273"/>
      <c r="AM39" s="274"/>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row>
    <row r="40" spans="1:80" x14ac:dyDescent="0.25">
      <c r="A40" s="91"/>
      <c r="B40" s="301"/>
      <c r="C40" s="301"/>
      <c r="D40" s="302"/>
      <c r="E40" s="294"/>
      <c r="F40" s="295"/>
      <c r="G40" s="295"/>
      <c r="H40" s="295"/>
      <c r="I40" s="296"/>
      <c r="J40" s="254"/>
      <c r="K40" s="255"/>
      <c r="L40" s="255"/>
      <c r="M40" s="255"/>
      <c r="N40" s="255"/>
      <c r="O40" s="256"/>
      <c r="P40" s="254"/>
      <c r="Q40" s="255"/>
      <c r="R40" s="255"/>
      <c r="S40" s="255"/>
      <c r="T40" s="255"/>
      <c r="U40" s="256"/>
      <c r="V40" s="263"/>
      <c r="W40" s="264"/>
      <c r="X40" s="264"/>
      <c r="Y40" s="264"/>
      <c r="Z40" s="264"/>
      <c r="AA40" s="265"/>
      <c r="AB40" s="281"/>
      <c r="AC40" s="282"/>
      <c r="AD40" s="282"/>
      <c r="AE40" s="282"/>
      <c r="AF40" s="282"/>
      <c r="AG40" s="283"/>
      <c r="AH40" s="272"/>
      <c r="AI40" s="273"/>
      <c r="AJ40" s="273"/>
      <c r="AK40" s="273"/>
      <c r="AL40" s="273"/>
      <c r="AM40" s="274"/>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row>
    <row r="41" spans="1:80" x14ac:dyDescent="0.25">
      <c r="A41" s="91"/>
      <c r="B41" s="301"/>
      <c r="C41" s="301"/>
      <c r="D41" s="302"/>
      <c r="E41" s="294"/>
      <c r="F41" s="295"/>
      <c r="G41" s="295"/>
      <c r="H41" s="295"/>
      <c r="I41" s="296"/>
      <c r="J41" s="254"/>
      <c r="K41" s="255"/>
      <c r="L41" s="255"/>
      <c r="M41" s="255"/>
      <c r="N41" s="255"/>
      <c r="O41" s="256"/>
      <c r="P41" s="254"/>
      <c r="Q41" s="255"/>
      <c r="R41" s="255"/>
      <c r="S41" s="255"/>
      <c r="T41" s="255"/>
      <c r="U41" s="256"/>
      <c r="V41" s="263"/>
      <c r="W41" s="264"/>
      <c r="X41" s="264"/>
      <c r="Y41" s="264"/>
      <c r="Z41" s="264"/>
      <c r="AA41" s="265"/>
      <c r="AB41" s="281"/>
      <c r="AC41" s="282"/>
      <c r="AD41" s="282"/>
      <c r="AE41" s="282"/>
      <c r="AF41" s="282"/>
      <c r="AG41" s="283"/>
      <c r="AH41" s="272"/>
      <c r="AI41" s="273"/>
      <c r="AJ41" s="273"/>
      <c r="AK41" s="273"/>
      <c r="AL41" s="273"/>
      <c r="AM41" s="274"/>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row>
    <row r="42" spans="1:80" x14ac:dyDescent="0.25">
      <c r="A42" s="91"/>
      <c r="B42" s="301"/>
      <c r="C42" s="301"/>
      <c r="D42" s="302"/>
      <c r="E42" s="294"/>
      <c r="F42" s="295"/>
      <c r="G42" s="295"/>
      <c r="H42" s="295"/>
      <c r="I42" s="296"/>
      <c r="J42" s="254"/>
      <c r="K42" s="255"/>
      <c r="L42" s="255"/>
      <c r="M42" s="255"/>
      <c r="N42" s="255"/>
      <c r="O42" s="256"/>
      <c r="P42" s="254"/>
      <c r="Q42" s="255"/>
      <c r="R42" s="255"/>
      <c r="S42" s="255"/>
      <c r="T42" s="255"/>
      <c r="U42" s="256"/>
      <c r="V42" s="263"/>
      <c r="W42" s="264"/>
      <c r="X42" s="264"/>
      <c r="Y42" s="264"/>
      <c r="Z42" s="264"/>
      <c r="AA42" s="265"/>
      <c r="AB42" s="281"/>
      <c r="AC42" s="282"/>
      <c r="AD42" s="282"/>
      <c r="AE42" s="282"/>
      <c r="AF42" s="282"/>
      <c r="AG42" s="283"/>
      <c r="AH42" s="272"/>
      <c r="AI42" s="273"/>
      <c r="AJ42" s="273"/>
      <c r="AK42" s="273"/>
      <c r="AL42" s="273"/>
      <c r="AM42" s="274"/>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row>
    <row r="43" spans="1:80" x14ac:dyDescent="0.25">
      <c r="A43" s="91"/>
      <c r="B43" s="301"/>
      <c r="C43" s="301"/>
      <c r="D43" s="302"/>
      <c r="E43" s="294"/>
      <c r="F43" s="295"/>
      <c r="G43" s="295"/>
      <c r="H43" s="295"/>
      <c r="I43" s="296"/>
      <c r="J43" s="254"/>
      <c r="K43" s="255"/>
      <c r="L43" s="255"/>
      <c r="M43" s="255"/>
      <c r="N43" s="255"/>
      <c r="O43" s="256"/>
      <c r="P43" s="254"/>
      <c r="Q43" s="255"/>
      <c r="R43" s="255"/>
      <c r="S43" s="255"/>
      <c r="T43" s="255"/>
      <c r="U43" s="256"/>
      <c r="V43" s="263"/>
      <c r="W43" s="264"/>
      <c r="X43" s="264"/>
      <c r="Y43" s="264"/>
      <c r="Z43" s="264"/>
      <c r="AA43" s="265"/>
      <c r="AB43" s="281"/>
      <c r="AC43" s="282"/>
      <c r="AD43" s="282"/>
      <c r="AE43" s="282"/>
      <c r="AF43" s="282"/>
      <c r="AG43" s="283"/>
      <c r="AH43" s="272"/>
      <c r="AI43" s="273"/>
      <c r="AJ43" s="273"/>
      <c r="AK43" s="273"/>
      <c r="AL43" s="273"/>
      <c r="AM43" s="274"/>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row>
    <row r="44" spans="1:80" x14ac:dyDescent="0.25">
      <c r="A44" s="91"/>
      <c r="B44" s="301"/>
      <c r="C44" s="301"/>
      <c r="D44" s="302"/>
      <c r="E44" s="294"/>
      <c r="F44" s="295"/>
      <c r="G44" s="295"/>
      <c r="H44" s="295"/>
      <c r="I44" s="296"/>
      <c r="J44" s="254" t="str">
        <f ca="1">IF(AND('Mapa final'!$H$18="Muy Baja",'Mapa final'!$L$18="Leve"),CONCATENATE("R",'Mapa final'!$A$18),"")</f>
        <v/>
      </c>
      <c r="K44" s="255"/>
      <c r="L44" s="255" t="str">
        <f>IF(AND('Mapa final'!$H$19="Muy Baja",'Mapa final'!$L$19="Leve"),CONCATENATE("R",'Mapa final'!$A$19),"")</f>
        <v/>
      </c>
      <c r="M44" s="255"/>
      <c r="N44" s="255" t="str">
        <f>IF(AND('Mapa final'!$H$25="Muy Baja",'Mapa final'!$L$25="Leve"),CONCATENATE("R",'Mapa final'!$A$25),"")</f>
        <v/>
      </c>
      <c r="O44" s="256"/>
      <c r="P44" s="254" t="str">
        <f ca="1">IF(AND('Mapa final'!$H$18="Muy Baja",'Mapa final'!$L$18="Menor"),CONCATENATE("R",'Mapa final'!$A$18),"")</f>
        <v/>
      </c>
      <c r="Q44" s="255"/>
      <c r="R44" s="255" t="str">
        <f>IF(AND('Mapa final'!$H$19="Muy Baja",'Mapa final'!$L$19="Menor"),CONCATENATE("R",'Mapa final'!$A$19),"")</f>
        <v/>
      </c>
      <c r="S44" s="255"/>
      <c r="T44" s="255" t="str">
        <f>IF(AND('Mapa final'!$H$25="Muy Baja",'Mapa final'!$L$25="Menor"),CONCATENATE("R",'Mapa final'!$A$25),"")</f>
        <v/>
      </c>
      <c r="U44" s="256"/>
      <c r="V44" s="263"/>
      <c r="W44" s="264"/>
      <c r="X44" s="264"/>
      <c r="Y44" s="264"/>
      <c r="Z44" s="264"/>
      <c r="AA44" s="265"/>
      <c r="AB44" s="281" t="str">
        <f ca="1">IF(AND('Mapa final'!$H$18="Muy Baja",'Mapa final'!$L$18="Mayor"),CONCATENATE("R",'Mapa final'!$A$18),"")</f>
        <v/>
      </c>
      <c r="AC44" s="282"/>
      <c r="AD44" s="282" t="str">
        <f>IF(AND('Mapa final'!$H$19="Muy Baja",'Mapa final'!$L$19="Mayor"),CONCATENATE("R",'Mapa final'!$A$19),"")</f>
        <v/>
      </c>
      <c r="AE44" s="282"/>
      <c r="AF44" s="282" t="str">
        <f>IF(AND('Mapa final'!$H$25="Muy Baja",'Mapa final'!$L$25="Mayor"),CONCATENATE("R",'Mapa final'!$A$25),"")</f>
        <v/>
      </c>
      <c r="AG44" s="283"/>
      <c r="AH44" s="272" t="str">
        <f ca="1">IF(AND('Mapa final'!$H$18="Muy Baja",'Mapa final'!$L$18="Catastrófico"),CONCATENATE("R",'Mapa final'!$A$18),"")</f>
        <v/>
      </c>
      <c r="AI44" s="273"/>
      <c r="AJ44" s="273" t="str">
        <f>IF(AND('Mapa final'!$H$19="Muy Baja",'Mapa final'!$L$19="Catastrófico"),CONCATENATE("R",'Mapa final'!$A$19),"")</f>
        <v/>
      </c>
      <c r="AK44" s="273"/>
      <c r="AL44" s="273" t="str">
        <f>IF(AND('Mapa final'!$H$25="Muy Baja",'Mapa final'!$L$25="Catastrófico"),CONCATENATE("R",'Mapa final'!$A$25),"")</f>
        <v/>
      </c>
      <c r="AM44" s="274"/>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row>
    <row r="45" spans="1:80" ht="15.75" thickBot="1" x14ac:dyDescent="0.3">
      <c r="A45" s="91"/>
      <c r="B45" s="301"/>
      <c r="C45" s="301"/>
      <c r="D45" s="302"/>
      <c r="E45" s="297"/>
      <c r="F45" s="298"/>
      <c r="G45" s="298"/>
      <c r="H45" s="298"/>
      <c r="I45" s="299"/>
      <c r="J45" s="257"/>
      <c r="K45" s="258"/>
      <c r="L45" s="258"/>
      <c r="M45" s="258"/>
      <c r="N45" s="258"/>
      <c r="O45" s="259"/>
      <c r="P45" s="257"/>
      <c r="Q45" s="258"/>
      <c r="R45" s="258"/>
      <c r="S45" s="258"/>
      <c r="T45" s="258"/>
      <c r="U45" s="259"/>
      <c r="V45" s="266"/>
      <c r="W45" s="267"/>
      <c r="X45" s="267"/>
      <c r="Y45" s="267"/>
      <c r="Z45" s="267"/>
      <c r="AA45" s="268"/>
      <c r="AB45" s="284"/>
      <c r="AC45" s="285"/>
      <c r="AD45" s="285"/>
      <c r="AE45" s="285"/>
      <c r="AF45" s="285"/>
      <c r="AG45" s="286"/>
      <c r="AH45" s="275"/>
      <c r="AI45" s="276"/>
      <c r="AJ45" s="276"/>
      <c r="AK45" s="276"/>
      <c r="AL45" s="276"/>
      <c r="AM45" s="277"/>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row>
    <row r="46" spans="1:80" x14ac:dyDescent="0.25">
      <c r="A46" s="91"/>
      <c r="B46" s="91"/>
      <c r="C46" s="91"/>
      <c r="D46" s="91"/>
      <c r="E46" s="91"/>
      <c r="F46" s="91"/>
      <c r="G46" s="91"/>
      <c r="H46" s="91"/>
      <c r="I46" s="91"/>
      <c r="J46" s="291" t="s">
        <v>112</v>
      </c>
      <c r="K46" s="292"/>
      <c r="L46" s="292"/>
      <c r="M46" s="292"/>
      <c r="N46" s="292"/>
      <c r="O46" s="293"/>
      <c r="P46" s="291" t="s">
        <v>111</v>
      </c>
      <c r="Q46" s="292"/>
      <c r="R46" s="292"/>
      <c r="S46" s="292"/>
      <c r="T46" s="292"/>
      <c r="U46" s="293"/>
      <c r="V46" s="291" t="s">
        <v>110</v>
      </c>
      <c r="W46" s="292"/>
      <c r="X46" s="292"/>
      <c r="Y46" s="292"/>
      <c r="Z46" s="292"/>
      <c r="AA46" s="293"/>
      <c r="AB46" s="291" t="s">
        <v>109</v>
      </c>
      <c r="AC46" s="300"/>
      <c r="AD46" s="292"/>
      <c r="AE46" s="292"/>
      <c r="AF46" s="292"/>
      <c r="AG46" s="293"/>
      <c r="AH46" s="291" t="s">
        <v>108</v>
      </c>
      <c r="AI46" s="292"/>
      <c r="AJ46" s="292"/>
      <c r="AK46" s="292"/>
      <c r="AL46" s="292"/>
      <c r="AM46" s="293"/>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row>
    <row r="47" spans="1:80" x14ac:dyDescent="0.25">
      <c r="A47" s="91"/>
      <c r="B47" s="91"/>
      <c r="C47" s="91"/>
      <c r="D47" s="91"/>
      <c r="E47" s="91"/>
      <c r="F47" s="91"/>
      <c r="G47" s="91"/>
      <c r="H47" s="91"/>
      <c r="I47" s="91"/>
      <c r="J47" s="294"/>
      <c r="K47" s="295"/>
      <c r="L47" s="295"/>
      <c r="M47" s="295"/>
      <c r="N47" s="295"/>
      <c r="O47" s="296"/>
      <c r="P47" s="294"/>
      <c r="Q47" s="295"/>
      <c r="R47" s="295"/>
      <c r="S47" s="295"/>
      <c r="T47" s="295"/>
      <c r="U47" s="296"/>
      <c r="V47" s="294"/>
      <c r="W47" s="295"/>
      <c r="X47" s="295"/>
      <c r="Y47" s="295"/>
      <c r="Z47" s="295"/>
      <c r="AA47" s="296"/>
      <c r="AB47" s="294"/>
      <c r="AC47" s="295"/>
      <c r="AD47" s="295"/>
      <c r="AE47" s="295"/>
      <c r="AF47" s="295"/>
      <c r="AG47" s="296"/>
      <c r="AH47" s="294"/>
      <c r="AI47" s="295"/>
      <c r="AJ47" s="295"/>
      <c r="AK47" s="295"/>
      <c r="AL47" s="295"/>
      <c r="AM47" s="296"/>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row>
    <row r="48" spans="1:80" x14ac:dyDescent="0.25">
      <c r="A48" s="91"/>
      <c r="B48" s="91"/>
      <c r="C48" s="91"/>
      <c r="D48" s="91"/>
      <c r="E48" s="91"/>
      <c r="F48" s="91"/>
      <c r="G48" s="91"/>
      <c r="H48" s="91"/>
      <c r="I48" s="91"/>
      <c r="J48" s="294"/>
      <c r="K48" s="295"/>
      <c r="L48" s="295"/>
      <c r="M48" s="295"/>
      <c r="N48" s="295"/>
      <c r="O48" s="296"/>
      <c r="P48" s="294"/>
      <c r="Q48" s="295"/>
      <c r="R48" s="295"/>
      <c r="S48" s="295"/>
      <c r="T48" s="295"/>
      <c r="U48" s="296"/>
      <c r="V48" s="294"/>
      <c r="W48" s="295"/>
      <c r="X48" s="295"/>
      <c r="Y48" s="295"/>
      <c r="Z48" s="295"/>
      <c r="AA48" s="296"/>
      <c r="AB48" s="294"/>
      <c r="AC48" s="295"/>
      <c r="AD48" s="295"/>
      <c r="AE48" s="295"/>
      <c r="AF48" s="295"/>
      <c r="AG48" s="296"/>
      <c r="AH48" s="294"/>
      <c r="AI48" s="295"/>
      <c r="AJ48" s="295"/>
      <c r="AK48" s="295"/>
      <c r="AL48" s="295"/>
      <c r="AM48" s="296"/>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row>
    <row r="49" spans="1:80" x14ac:dyDescent="0.25">
      <c r="A49" s="91"/>
      <c r="B49" s="91"/>
      <c r="C49" s="91"/>
      <c r="D49" s="91"/>
      <c r="E49" s="91"/>
      <c r="F49" s="91"/>
      <c r="G49" s="91"/>
      <c r="H49" s="91"/>
      <c r="I49" s="91"/>
      <c r="J49" s="294"/>
      <c r="K49" s="295"/>
      <c r="L49" s="295"/>
      <c r="M49" s="295"/>
      <c r="N49" s="295"/>
      <c r="O49" s="296"/>
      <c r="P49" s="294"/>
      <c r="Q49" s="295"/>
      <c r="R49" s="295"/>
      <c r="S49" s="295"/>
      <c r="T49" s="295"/>
      <c r="U49" s="296"/>
      <c r="V49" s="294"/>
      <c r="W49" s="295"/>
      <c r="X49" s="295"/>
      <c r="Y49" s="295"/>
      <c r="Z49" s="295"/>
      <c r="AA49" s="296"/>
      <c r="AB49" s="294"/>
      <c r="AC49" s="295"/>
      <c r="AD49" s="295"/>
      <c r="AE49" s="295"/>
      <c r="AF49" s="295"/>
      <c r="AG49" s="296"/>
      <c r="AH49" s="294"/>
      <c r="AI49" s="295"/>
      <c r="AJ49" s="295"/>
      <c r="AK49" s="295"/>
      <c r="AL49" s="295"/>
      <c r="AM49" s="296"/>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row>
    <row r="50" spans="1:80" x14ac:dyDescent="0.25">
      <c r="A50" s="91"/>
      <c r="B50" s="91"/>
      <c r="C50" s="91"/>
      <c r="D50" s="91"/>
      <c r="E50" s="91"/>
      <c r="F50" s="91"/>
      <c r="G50" s="91"/>
      <c r="H50" s="91"/>
      <c r="I50" s="91"/>
      <c r="J50" s="294"/>
      <c r="K50" s="295"/>
      <c r="L50" s="295"/>
      <c r="M50" s="295"/>
      <c r="N50" s="295"/>
      <c r="O50" s="296"/>
      <c r="P50" s="294"/>
      <c r="Q50" s="295"/>
      <c r="R50" s="295"/>
      <c r="S50" s="295"/>
      <c r="T50" s="295"/>
      <c r="U50" s="296"/>
      <c r="V50" s="294"/>
      <c r="W50" s="295"/>
      <c r="X50" s="295"/>
      <c r="Y50" s="295"/>
      <c r="Z50" s="295"/>
      <c r="AA50" s="296"/>
      <c r="AB50" s="294"/>
      <c r="AC50" s="295"/>
      <c r="AD50" s="295"/>
      <c r="AE50" s="295"/>
      <c r="AF50" s="295"/>
      <c r="AG50" s="296"/>
      <c r="AH50" s="294"/>
      <c r="AI50" s="295"/>
      <c r="AJ50" s="295"/>
      <c r="AK50" s="295"/>
      <c r="AL50" s="295"/>
      <c r="AM50" s="296"/>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row>
    <row r="51" spans="1:80" ht="15.75" thickBot="1" x14ac:dyDescent="0.3">
      <c r="A51" s="91"/>
      <c r="B51" s="91"/>
      <c r="C51" s="91"/>
      <c r="D51" s="91"/>
      <c r="E51" s="91"/>
      <c r="F51" s="91"/>
      <c r="G51" s="91"/>
      <c r="H51" s="91"/>
      <c r="I51" s="91"/>
      <c r="J51" s="297"/>
      <c r="K51" s="298"/>
      <c r="L51" s="298"/>
      <c r="M51" s="298"/>
      <c r="N51" s="298"/>
      <c r="O51" s="299"/>
      <c r="P51" s="297"/>
      <c r="Q51" s="298"/>
      <c r="R51" s="298"/>
      <c r="S51" s="298"/>
      <c r="T51" s="298"/>
      <c r="U51" s="299"/>
      <c r="V51" s="297"/>
      <c r="W51" s="298"/>
      <c r="X51" s="298"/>
      <c r="Y51" s="298"/>
      <c r="Z51" s="298"/>
      <c r="AA51" s="299"/>
      <c r="AB51" s="297"/>
      <c r="AC51" s="298"/>
      <c r="AD51" s="298"/>
      <c r="AE51" s="298"/>
      <c r="AF51" s="298"/>
      <c r="AG51" s="299"/>
      <c r="AH51" s="297"/>
      <c r="AI51" s="298"/>
      <c r="AJ51" s="298"/>
      <c r="AK51" s="298"/>
      <c r="AL51" s="298"/>
      <c r="AM51" s="299"/>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row>
    <row r="52" spans="1:80" x14ac:dyDescent="0.2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row>
    <row r="53" spans="1:80" ht="15" customHeight="1" x14ac:dyDescent="0.25">
      <c r="A53" s="9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row>
    <row r="54" spans="1:80" ht="15" customHeight="1" x14ac:dyDescent="0.25">
      <c r="A54" s="9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row>
    <row r="55" spans="1:80" x14ac:dyDescent="0.25">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row>
    <row r="56" spans="1:80" x14ac:dyDescent="0.25">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row>
    <row r="57" spans="1:80" x14ac:dyDescent="0.2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row>
    <row r="58" spans="1:80" x14ac:dyDescent="0.25">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row>
    <row r="59" spans="1:80"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row>
    <row r="60" spans="1:80" x14ac:dyDescent="0.2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row>
    <row r="61" spans="1:80"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row>
    <row r="62" spans="1:80"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row>
    <row r="63" spans="1:80"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row>
    <row r="64" spans="1:80" x14ac:dyDescent="0.2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row>
    <row r="65" spans="1:80"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row>
    <row r="66" spans="1:80"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row>
    <row r="67" spans="1:80"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row>
    <row r="68" spans="1:80"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row>
    <row r="69" spans="1:80"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row>
    <row r="70" spans="1:80"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row>
    <row r="71" spans="1:80"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row>
    <row r="72" spans="1:80"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row>
    <row r="73" spans="1:80"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row>
    <row r="74" spans="1:80"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row>
    <row r="75" spans="1:80"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row>
    <row r="76" spans="1:80"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row>
    <row r="77" spans="1:80"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row>
    <row r="78" spans="1:80"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row>
    <row r="79" spans="1:80"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row>
    <row r="80" spans="1:80"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row>
    <row r="81" spans="1:63"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row>
    <row r="82" spans="1:63"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row>
    <row r="83" spans="1:63"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row>
    <row r="84" spans="1:63"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row>
    <row r="85" spans="1:63"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row>
    <row r="86" spans="1:63"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row>
    <row r="87" spans="1:63"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row>
    <row r="88" spans="1:63"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row>
    <row r="89" spans="1:63"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row>
    <row r="90" spans="1:63"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row>
    <row r="91" spans="1:63"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row>
    <row r="92" spans="1:63"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row>
    <row r="93" spans="1:63"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row>
    <row r="94" spans="1:63"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row>
    <row r="95" spans="1:63"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row>
    <row r="96" spans="1:63"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row>
    <row r="97" spans="1:63"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row>
    <row r="98" spans="1:63"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row>
    <row r="99" spans="1:63"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row>
    <row r="100" spans="1:63"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row>
    <row r="101" spans="1:63"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row>
    <row r="102" spans="1:63"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row>
    <row r="103" spans="1:63"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row>
    <row r="104" spans="1:63"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row>
    <row r="105" spans="1:63"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row>
    <row r="106" spans="1:63"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row>
    <row r="107" spans="1:63"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row>
    <row r="108" spans="1:63"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row>
    <row r="109" spans="1:63"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row>
    <row r="110" spans="1:63"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row>
    <row r="111" spans="1:63"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row>
    <row r="112" spans="1:63"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row>
    <row r="113" spans="1:63"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row>
    <row r="114" spans="1:63"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row>
    <row r="115" spans="1:63"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row>
    <row r="116" spans="1:63"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row>
    <row r="117" spans="1:63"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row>
    <row r="118" spans="1:63"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row>
    <row r="119" spans="1:63"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row>
    <row r="120" spans="1:63"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row>
    <row r="121" spans="1:63"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row>
    <row r="122" spans="1:63" x14ac:dyDescent="0.25">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row>
    <row r="123" spans="1:63" x14ac:dyDescent="0.25">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row>
    <row r="124" spans="1:63" x14ac:dyDescent="0.25">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row>
    <row r="125" spans="1:63" x14ac:dyDescent="0.25">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row>
    <row r="126" spans="1:63" x14ac:dyDescent="0.25">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row>
    <row r="127" spans="1:63" x14ac:dyDescent="0.25">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row>
    <row r="128" spans="1:63" x14ac:dyDescent="0.25">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row>
    <row r="129" spans="2:63" x14ac:dyDescent="0.25">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row>
    <row r="130" spans="2:63" x14ac:dyDescent="0.25">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row>
    <row r="131" spans="2:63" x14ac:dyDescent="0.25">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row>
    <row r="132" spans="2:63" x14ac:dyDescent="0.25">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row>
    <row r="133" spans="2:63" x14ac:dyDescent="0.25">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row>
    <row r="134" spans="2:63" x14ac:dyDescent="0.25">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row>
    <row r="135" spans="2:63" x14ac:dyDescent="0.25">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row>
    <row r="136" spans="2:63" x14ac:dyDescent="0.25">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row>
    <row r="137" spans="2:63" x14ac:dyDescent="0.25">
      <c r="B137" s="91"/>
      <c r="C137" s="91"/>
      <c r="D137" s="91"/>
      <c r="E137" s="91"/>
      <c r="F137" s="91"/>
      <c r="G137" s="91"/>
      <c r="H137" s="91"/>
      <c r="I137" s="91"/>
    </row>
    <row r="138" spans="2:63" x14ac:dyDescent="0.25">
      <c r="B138" s="91"/>
      <c r="C138" s="91"/>
      <c r="D138" s="91"/>
      <c r="E138" s="91"/>
      <c r="F138" s="91"/>
      <c r="G138" s="91"/>
      <c r="H138" s="91"/>
      <c r="I138" s="91"/>
    </row>
    <row r="139" spans="2:63" x14ac:dyDescent="0.25">
      <c r="B139" s="91"/>
      <c r="C139" s="91"/>
      <c r="D139" s="91"/>
      <c r="E139" s="91"/>
      <c r="F139" s="91"/>
      <c r="G139" s="91"/>
      <c r="H139" s="91"/>
      <c r="I139" s="91"/>
    </row>
    <row r="140" spans="2:63" x14ac:dyDescent="0.25">
      <c r="B140" s="91"/>
      <c r="C140" s="91"/>
      <c r="D140" s="91"/>
      <c r="E140" s="91"/>
      <c r="F140" s="91"/>
      <c r="G140" s="91"/>
      <c r="H140" s="91"/>
      <c r="I140" s="9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11" sqref="J11"/>
    </sheetView>
  </sheetViews>
  <sheetFormatPr baseColWidth="10" defaultRowHeight="15" x14ac:dyDescent="0.25"/>
  <cols>
    <col min="2" max="9" width="5.7109375" customWidth="1"/>
    <col min="10" max="10" width="18.85546875" customWidth="1"/>
    <col min="11"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row>
    <row r="2" spans="1:91" ht="18" customHeight="1" x14ac:dyDescent="0.25">
      <c r="A2" s="91"/>
      <c r="B2" s="368" t="s">
        <v>159</v>
      </c>
      <c r="C2" s="369"/>
      <c r="D2" s="369"/>
      <c r="E2" s="369"/>
      <c r="F2" s="369"/>
      <c r="G2" s="369"/>
      <c r="H2" s="369"/>
      <c r="I2" s="36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row>
    <row r="3" spans="1:91" ht="18.75" customHeight="1" x14ac:dyDescent="0.25">
      <c r="A3" s="91"/>
      <c r="B3" s="369"/>
      <c r="C3" s="369"/>
      <c r="D3" s="369"/>
      <c r="E3" s="369"/>
      <c r="F3" s="369"/>
      <c r="G3" s="369"/>
      <c r="H3" s="369"/>
      <c r="I3" s="36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row>
    <row r="4" spans="1:91" ht="15" customHeight="1" x14ac:dyDescent="0.25">
      <c r="A4" s="91"/>
      <c r="B4" s="369"/>
      <c r="C4" s="369"/>
      <c r="D4" s="369"/>
      <c r="E4" s="369"/>
      <c r="F4" s="369"/>
      <c r="G4" s="369"/>
      <c r="H4" s="369"/>
      <c r="I4" s="36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row>
    <row r="5" spans="1:91" ht="15.75"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1:91" ht="15" customHeight="1" x14ac:dyDescent="0.25">
      <c r="A6" s="91"/>
      <c r="B6" s="301" t="s">
        <v>4</v>
      </c>
      <c r="C6" s="301"/>
      <c r="D6" s="302"/>
      <c r="E6" s="339" t="s">
        <v>116</v>
      </c>
      <c r="F6" s="340"/>
      <c r="G6" s="340"/>
      <c r="H6" s="340"/>
      <c r="I6" s="341"/>
      <c r="J6" s="54"/>
      <c r="K6" s="55"/>
      <c r="L6" s="55"/>
      <c r="M6" s="55"/>
      <c r="N6" s="55"/>
      <c r="O6" s="56"/>
      <c r="P6" s="54"/>
      <c r="Q6" s="55"/>
      <c r="R6" s="55"/>
      <c r="S6" s="55"/>
      <c r="T6" s="55"/>
      <c r="U6" s="56"/>
      <c r="V6" s="54"/>
      <c r="W6" s="55"/>
      <c r="X6" s="55"/>
      <c r="Y6" s="55"/>
      <c r="Z6" s="55"/>
      <c r="AA6" s="56"/>
      <c r="AB6" s="54"/>
      <c r="AC6" s="55"/>
      <c r="AD6" s="55"/>
      <c r="AE6" s="55"/>
      <c r="AF6" s="55"/>
      <c r="AG6" s="56"/>
      <c r="AH6" s="57"/>
      <c r="AI6" s="58"/>
      <c r="AJ6" s="58"/>
      <c r="AK6" s="58"/>
      <c r="AL6" s="58"/>
      <c r="AM6" s="59"/>
      <c r="AN6" s="91"/>
      <c r="AO6" s="359" t="s">
        <v>79</v>
      </c>
      <c r="AP6" s="360"/>
      <c r="AQ6" s="360"/>
      <c r="AR6" s="360"/>
      <c r="AS6" s="360"/>
      <c r="AT6" s="36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91" ht="15" customHeight="1" x14ac:dyDescent="0.25">
      <c r="A7" s="91"/>
      <c r="B7" s="301"/>
      <c r="C7" s="301"/>
      <c r="D7" s="302"/>
      <c r="E7" s="342"/>
      <c r="F7" s="343"/>
      <c r="G7" s="343"/>
      <c r="H7" s="343"/>
      <c r="I7" s="344"/>
      <c r="J7" s="60"/>
      <c r="K7" s="61"/>
      <c r="L7" s="61"/>
      <c r="M7" s="61"/>
      <c r="N7" s="61"/>
      <c r="O7" s="62"/>
      <c r="P7" s="60"/>
      <c r="Q7" s="61"/>
      <c r="R7" s="61"/>
      <c r="S7" s="61"/>
      <c r="T7" s="61"/>
      <c r="U7" s="62"/>
      <c r="V7" s="60"/>
      <c r="W7" s="61"/>
      <c r="X7" s="61"/>
      <c r="Y7" s="61"/>
      <c r="Z7" s="61"/>
      <c r="AA7" s="62"/>
      <c r="AB7" s="60"/>
      <c r="AC7" s="61"/>
      <c r="AD7" s="61"/>
      <c r="AE7" s="61"/>
      <c r="AF7" s="61"/>
      <c r="AG7" s="62"/>
      <c r="AH7" s="63"/>
      <c r="AI7" s="64"/>
      <c r="AJ7" s="64"/>
      <c r="AK7" s="64"/>
      <c r="AL7" s="64"/>
      <c r="AM7" s="65"/>
      <c r="AN7" s="91"/>
      <c r="AO7" s="362"/>
      <c r="AP7" s="363"/>
      <c r="AQ7" s="363"/>
      <c r="AR7" s="363"/>
      <c r="AS7" s="363"/>
      <c r="AT7" s="364"/>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91" ht="15" customHeight="1" x14ac:dyDescent="0.25">
      <c r="A8" s="91"/>
      <c r="B8" s="301"/>
      <c r="C8" s="301"/>
      <c r="D8" s="302"/>
      <c r="E8" s="342"/>
      <c r="F8" s="343"/>
      <c r="G8" s="343"/>
      <c r="H8" s="343"/>
      <c r="I8" s="344"/>
      <c r="J8" s="60"/>
      <c r="K8" s="61"/>
      <c r="L8" s="61"/>
      <c r="M8" s="61"/>
      <c r="N8" s="61"/>
      <c r="O8" s="62"/>
      <c r="P8" s="60"/>
      <c r="Q8" s="61"/>
      <c r="R8" s="61"/>
      <c r="S8" s="61"/>
      <c r="T8" s="61"/>
      <c r="U8" s="62"/>
      <c r="V8" s="60"/>
      <c r="W8" s="61"/>
      <c r="X8" s="61"/>
      <c r="Y8" s="61"/>
      <c r="Z8" s="61"/>
      <c r="AA8" s="62"/>
      <c r="AB8" s="60"/>
      <c r="AC8" s="61"/>
      <c r="AD8" s="61"/>
      <c r="AE8" s="61"/>
      <c r="AF8" s="61"/>
      <c r="AG8" s="62"/>
      <c r="AH8" s="63"/>
      <c r="AI8" s="64"/>
      <c r="AJ8" s="64"/>
      <c r="AK8" s="64"/>
      <c r="AL8" s="64"/>
      <c r="AM8" s="65"/>
      <c r="AN8" s="91"/>
      <c r="AO8" s="362"/>
      <c r="AP8" s="363"/>
      <c r="AQ8" s="363"/>
      <c r="AR8" s="363"/>
      <c r="AS8" s="363"/>
      <c r="AT8" s="364"/>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91" ht="15" customHeight="1" x14ac:dyDescent="0.25">
      <c r="A9" s="91"/>
      <c r="B9" s="301"/>
      <c r="C9" s="301"/>
      <c r="D9" s="302"/>
      <c r="E9" s="342"/>
      <c r="F9" s="343"/>
      <c r="G9" s="343"/>
      <c r="H9" s="343"/>
      <c r="I9" s="344"/>
      <c r="J9" s="60"/>
      <c r="K9" s="61"/>
      <c r="L9" s="61"/>
      <c r="M9" s="61"/>
      <c r="N9" s="61"/>
      <c r="O9" s="62"/>
      <c r="P9" s="60"/>
      <c r="Q9" s="61"/>
      <c r="R9" s="61"/>
      <c r="S9" s="61"/>
      <c r="T9" s="61"/>
      <c r="U9" s="62"/>
      <c r="V9" s="60"/>
      <c r="W9" s="61"/>
      <c r="X9" s="61"/>
      <c r="Y9" s="61"/>
      <c r="Z9" s="61"/>
      <c r="AA9" s="62"/>
      <c r="AB9" s="60"/>
      <c r="AC9" s="61"/>
      <c r="AD9" s="61"/>
      <c r="AE9" s="61"/>
      <c r="AF9" s="61"/>
      <c r="AG9" s="62"/>
      <c r="AH9" s="63"/>
      <c r="AI9" s="64"/>
      <c r="AJ9" s="64"/>
      <c r="AK9" s="64"/>
      <c r="AL9" s="64"/>
      <c r="AM9" s="65"/>
      <c r="AN9" s="91"/>
      <c r="AO9" s="362"/>
      <c r="AP9" s="363"/>
      <c r="AQ9" s="363"/>
      <c r="AR9" s="363"/>
      <c r="AS9" s="363"/>
      <c r="AT9" s="364"/>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91" ht="15" customHeight="1" x14ac:dyDescent="0.25">
      <c r="A10" s="91"/>
      <c r="B10" s="301"/>
      <c r="C10" s="301"/>
      <c r="D10" s="302"/>
      <c r="E10" s="342"/>
      <c r="F10" s="343"/>
      <c r="G10" s="343"/>
      <c r="H10" s="343"/>
      <c r="I10" s="344"/>
      <c r="J10" s="60"/>
      <c r="K10" s="61"/>
      <c r="L10" s="61"/>
      <c r="M10" s="61"/>
      <c r="N10" s="61"/>
      <c r="O10" s="62"/>
      <c r="P10" s="60"/>
      <c r="Q10" s="61"/>
      <c r="R10" s="61"/>
      <c r="S10" s="61"/>
      <c r="T10" s="61"/>
      <c r="U10" s="62"/>
      <c r="V10" s="60"/>
      <c r="W10" s="61"/>
      <c r="X10" s="61"/>
      <c r="Y10" s="61"/>
      <c r="Z10" s="61"/>
      <c r="AA10" s="62"/>
      <c r="AB10" s="60"/>
      <c r="AC10" s="61"/>
      <c r="AD10" s="61"/>
      <c r="AE10" s="61"/>
      <c r="AF10" s="61"/>
      <c r="AG10" s="62"/>
      <c r="AH10" s="63"/>
      <c r="AI10" s="64"/>
      <c r="AJ10" s="64"/>
      <c r="AK10" s="64"/>
      <c r="AL10" s="64"/>
      <c r="AM10" s="65"/>
      <c r="AN10" s="91"/>
      <c r="AO10" s="362"/>
      <c r="AP10" s="363"/>
      <c r="AQ10" s="363"/>
      <c r="AR10" s="363"/>
      <c r="AS10" s="363"/>
      <c r="AT10" s="364"/>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91" ht="15" customHeight="1" x14ac:dyDescent="0.25">
      <c r="A11" s="91"/>
      <c r="B11" s="301"/>
      <c r="C11" s="301"/>
      <c r="D11" s="302"/>
      <c r="E11" s="342"/>
      <c r="F11" s="343"/>
      <c r="G11" s="343"/>
      <c r="H11" s="343"/>
      <c r="I11" s="344"/>
      <c r="J11" s="60"/>
      <c r="K11" s="61"/>
      <c r="L11" s="61"/>
      <c r="M11" s="61"/>
      <c r="N11" s="61"/>
      <c r="O11" s="62"/>
      <c r="P11" s="60"/>
      <c r="Q11" s="61"/>
      <c r="R11" s="61"/>
      <c r="S11" s="61"/>
      <c r="T11" s="61"/>
      <c r="U11" s="62"/>
      <c r="V11" s="60"/>
      <c r="W11" s="61"/>
      <c r="X11" s="61"/>
      <c r="Y11" s="61"/>
      <c r="Z11" s="61"/>
      <c r="AA11" s="62"/>
      <c r="AB11" s="60"/>
      <c r="AC11" s="61"/>
      <c r="AD11" s="61"/>
      <c r="AE11" s="61"/>
      <c r="AF11" s="61"/>
      <c r="AG11" s="62"/>
      <c r="AH11" s="63"/>
      <c r="AI11" s="64"/>
      <c r="AJ11" s="64"/>
      <c r="AK11" s="64"/>
      <c r="AL11" s="64"/>
      <c r="AM11" s="65"/>
      <c r="AN11" s="91"/>
      <c r="AO11" s="362"/>
      <c r="AP11" s="363"/>
      <c r="AQ11" s="363"/>
      <c r="AR11" s="363"/>
      <c r="AS11" s="363"/>
      <c r="AT11" s="364"/>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91" ht="15" customHeight="1" x14ac:dyDescent="0.25">
      <c r="A12" s="91"/>
      <c r="B12" s="301"/>
      <c r="C12" s="301"/>
      <c r="D12" s="302"/>
      <c r="E12" s="342"/>
      <c r="F12" s="343"/>
      <c r="G12" s="343"/>
      <c r="H12" s="343"/>
      <c r="I12" s="344"/>
      <c r="J12" s="60"/>
      <c r="K12" s="61"/>
      <c r="L12" s="61"/>
      <c r="M12" s="61"/>
      <c r="N12" s="61"/>
      <c r="O12" s="62"/>
      <c r="P12" s="60"/>
      <c r="Q12" s="61"/>
      <c r="R12" s="61"/>
      <c r="S12" s="61"/>
      <c r="T12" s="61"/>
      <c r="U12" s="62"/>
      <c r="V12" s="60"/>
      <c r="W12" s="61"/>
      <c r="X12" s="61"/>
      <c r="Y12" s="61"/>
      <c r="Z12" s="61"/>
      <c r="AA12" s="62"/>
      <c r="AB12" s="60"/>
      <c r="AC12" s="61"/>
      <c r="AD12" s="61"/>
      <c r="AE12" s="61"/>
      <c r="AF12" s="61"/>
      <c r="AG12" s="62"/>
      <c r="AH12" s="63"/>
      <c r="AI12" s="64"/>
      <c r="AJ12" s="64"/>
      <c r="AK12" s="64"/>
      <c r="AL12" s="64"/>
      <c r="AM12" s="65"/>
      <c r="AN12" s="91"/>
      <c r="AO12" s="362"/>
      <c r="AP12" s="363"/>
      <c r="AQ12" s="363"/>
      <c r="AR12" s="363"/>
      <c r="AS12" s="363"/>
      <c r="AT12" s="364"/>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91" ht="15" customHeight="1" x14ac:dyDescent="0.25">
      <c r="A13" s="91"/>
      <c r="B13" s="301"/>
      <c r="C13" s="301"/>
      <c r="D13" s="302"/>
      <c r="E13" s="342"/>
      <c r="F13" s="343"/>
      <c r="G13" s="343"/>
      <c r="H13" s="343"/>
      <c r="I13" s="344"/>
      <c r="J13" s="60"/>
      <c r="K13" s="61"/>
      <c r="L13" s="61"/>
      <c r="M13" s="61"/>
      <c r="N13" s="61"/>
      <c r="O13" s="62"/>
      <c r="P13" s="60"/>
      <c r="Q13" s="61"/>
      <c r="R13" s="61"/>
      <c r="S13" s="61"/>
      <c r="T13" s="61"/>
      <c r="U13" s="62"/>
      <c r="V13" s="60"/>
      <c r="W13" s="61"/>
      <c r="X13" s="61"/>
      <c r="Y13" s="61"/>
      <c r="Z13" s="61"/>
      <c r="AA13" s="62"/>
      <c r="AB13" s="60"/>
      <c r="AC13" s="61"/>
      <c r="AD13" s="61"/>
      <c r="AE13" s="61"/>
      <c r="AF13" s="61"/>
      <c r="AG13" s="62"/>
      <c r="AH13" s="63"/>
      <c r="AI13" s="64"/>
      <c r="AJ13" s="64"/>
      <c r="AK13" s="64"/>
      <c r="AL13" s="64"/>
      <c r="AM13" s="65"/>
      <c r="AN13" s="91"/>
      <c r="AO13" s="362"/>
      <c r="AP13" s="363"/>
      <c r="AQ13" s="363"/>
      <c r="AR13" s="363"/>
      <c r="AS13" s="363"/>
      <c r="AT13" s="364"/>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91" ht="15" customHeight="1" x14ac:dyDescent="0.25">
      <c r="A14" s="91"/>
      <c r="B14" s="301"/>
      <c r="C14" s="301"/>
      <c r="D14" s="302"/>
      <c r="E14" s="342"/>
      <c r="F14" s="343"/>
      <c r="G14" s="343"/>
      <c r="H14" s="343"/>
      <c r="I14" s="344"/>
      <c r="J14" s="60"/>
      <c r="K14" s="61"/>
      <c r="L14" s="61"/>
      <c r="M14" s="61"/>
      <c r="N14" s="61"/>
      <c r="O14" s="62"/>
      <c r="P14" s="60"/>
      <c r="Q14" s="61"/>
      <c r="R14" s="61"/>
      <c r="S14" s="61"/>
      <c r="T14" s="61"/>
      <c r="U14" s="62"/>
      <c r="V14" s="60"/>
      <c r="W14" s="61"/>
      <c r="X14" s="61"/>
      <c r="Y14" s="61"/>
      <c r="Z14" s="61"/>
      <c r="AA14" s="62"/>
      <c r="AB14" s="60"/>
      <c r="AC14" s="61"/>
      <c r="AD14" s="61"/>
      <c r="AE14" s="61"/>
      <c r="AF14" s="61"/>
      <c r="AG14" s="62"/>
      <c r="AH14" s="63"/>
      <c r="AI14" s="64"/>
      <c r="AJ14" s="64"/>
      <c r="AK14" s="64"/>
      <c r="AL14" s="64"/>
      <c r="AM14" s="65"/>
      <c r="AN14" s="91"/>
      <c r="AO14" s="362"/>
      <c r="AP14" s="363"/>
      <c r="AQ14" s="363"/>
      <c r="AR14" s="363"/>
      <c r="AS14" s="363"/>
      <c r="AT14" s="364"/>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91" ht="15.75" customHeight="1" thickBot="1" x14ac:dyDescent="0.3">
      <c r="A15" s="91"/>
      <c r="B15" s="301"/>
      <c r="C15" s="301"/>
      <c r="D15" s="302"/>
      <c r="E15" s="345"/>
      <c r="F15" s="346"/>
      <c r="G15" s="346"/>
      <c r="H15" s="346"/>
      <c r="I15" s="347"/>
      <c r="J15" s="66"/>
      <c r="K15" s="67"/>
      <c r="L15" s="67"/>
      <c r="M15" s="67"/>
      <c r="N15" s="67"/>
      <c r="O15" s="68"/>
      <c r="P15" s="60"/>
      <c r="Q15" s="61"/>
      <c r="R15" s="61"/>
      <c r="S15" s="61"/>
      <c r="T15" s="61"/>
      <c r="U15" s="62"/>
      <c r="V15" s="66"/>
      <c r="W15" s="67"/>
      <c r="X15" s="67"/>
      <c r="Y15" s="67"/>
      <c r="Z15" s="67"/>
      <c r="AA15" s="68"/>
      <c r="AB15" s="60"/>
      <c r="AC15" s="61"/>
      <c r="AD15" s="61"/>
      <c r="AE15" s="61"/>
      <c r="AF15" s="61"/>
      <c r="AG15" s="62"/>
      <c r="AH15" s="69"/>
      <c r="AI15" s="70"/>
      <c r="AJ15" s="70"/>
      <c r="AK15" s="70"/>
      <c r="AL15" s="70"/>
      <c r="AM15" s="71"/>
      <c r="AN15" s="91"/>
      <c r="AO15" s="365"/>
      <c r="AP15" s="366"/>
      <c r="AQ15" s="366"/>
      <c r="AR15" s="366"/>
      <c r="AS15" s="366"/>
      <c r="AT15" s="367"/>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row>
    <row r="16" spans="1:91" ht="15" customHeight="1" x14ac:dyDescent="0.25">
      <c r="A16" s="91"/>
      <c r="B16" s="301"/>
      <c r="C16" s="301"/>
      <c r="D16" s="302"/>
      <c r="E16" s="339" t="s">
        <v>115</v>
      </c>
      <c r="F16" s="340"/>
      <c r="G16" s="340"/>
      <c r="H16" s="340"/>
      <c r="I16" s="340"/>
      <c r="J16" s="72"/>
      <c r="K16" s="73"/>
      <c r="L16" s="73"/>
      <c r="M16" s="73"/>
      <c r="N16" s="73"/>
      <c r="O16" s="74"/>
      <c r="P16" s="72"/>
      <c r="Q16" s="73"/>
      <c r="R16" s="73"/>
      <c r="S16" s="73"/>
      <c r="T16" s="73"/>
      <c r="U16" s="74"/>
      <c r="V16" s="54"/>
      <c r="W16" s="55"/>
      <c r="X16" s="55"/>
      <c r="Y16" s="55"/>
      <c r="Z16" s="55"/>
      <c r="AA16" s="56"/>
      <c r="AB16" s="54"/>
      <c r="AC16" s="55"/>
      <c r="AD16" s="55"/>
      <c r="AE16" s="55"/>
      <c r="AF16" s="55"/>
      <c r="AG16" s="56"/>
      <c r="AH16" s="57"/>
      <c r="AI16" s="58"/>
      <c r="AJ16" s="58"/>
      <c r="AK16" s="58"/>
      <c r="AL16" s="58"/>
      <c r="AM16" s="59"/>
      <c r="AN16" s="91"/>
      <c r="AO16" s="349" t="s">
        <v>80</v>
      </c>
      <c r="AP16" s="350"/>
      <c r="AQ16" s="350"/>
      <c r="AR16" s="350"/>
      <c r="AS16" s="350"/>
      <c r="AT16" s="35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row>
    <row r="17" spans="1:76" ht="15" customHeight="1" x14ac:dyDescent="0.25">
      <c r="A17" s="91"/>
      <c r="B17" s="301"/>
      <c r="C17" s="301"/>
      <c r="D17" s="302"/>
      <c r="E17" s="358"/>
      <c r="F17" s="343"/>
      <c r="G17" s="343"/>
      <c r="H17" s="343"/>
      <c r="I17" s="343"/>
      <c r="J17" s="75"/>
      <c r="K17" s="76"/>
      <c r="L17" s="76"/>
      <c r="M17" s="76"/>
      <c r="N17" s="76"/>
      <c r="O17" s="77"/>
      <c r="P17" s="75"/>
      <c r="Q17" s="76"/>
      <c r="R17" s="76"/>
      <c r="S17" s="76"/>
      <c r="T17" s="76"/>
      <c r="U17" s="77"/>
      <c r="V17" s="60"/>
      <c r="W17" s="61"/>
      <c r="X17" s="61"/>
      <c r="Y17" s="61"/>
      <c r="Z17" s="61"/>
      <c r="AA17" s="62"/>
      <c r="AB17" s="60"/>
      <c r="AC17" s="61"/>
      <c r="AD17" s="61"/>
      <c r="AE17" s="61"/>
      <c r="AF17" s="61"/>
      <c r="AG17" s="62"/>
      <c r="AH17" s="63"/>
      <c r="AI17" s="64"/>
      <c r="AJ17" s="64"/>
      <c r="AK17" s="64"/>
      <c r="AL17" s="64"/>
      <c r="AM17" s="65"/>
      <c r="AN17" s="91"/>
      <c r="AO17" s="352"/>
      <c r="AP17" s="353"/>
      <c r="AQ17" s="353"/>
      <c r="AR17" s="353"/>
      <c r="AS17" s="353"/>
      <c r="AT17" s="354"/>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row>
    <row r="18" spans="1:76" ht="15" customHeight="1" x14ac:dyDescent="0.25">
      <c r="A18" s="91"/>
      <c r="B18" s="301"/>
      <c r="C18" s="301"/>
      <c r="D18" s="302"/>
      <c r="E18" s="342"/>
      <c r="F18" s="343"/>
      <c r="G18" s="343"/>
      <c r="H18" s="343"/>
      <c r="I18" s="343"/>
      <c r="J18" s="75"/>
      <c r="K18" s="76"/>
      <c r="L18" s="76"/>
      <c r="M18" s="76"/>
      <c r="N18" s="76"/>
      <c r="O18" s="77"/>
      <c r="P18" s="75"/>
      <c r="Q18" s="76"/>
      <c r="R18" s="76"/>
      <c r="S18" s="76"/>
      <c r="T18" s="76"/>
      <c r="U18" s="77"/>
      <c r="V18" s="60"/>
      <c r="W18" s="61"/>
      <c r="X18" s="61"/>
      <c r="Y18" s="61"/>
      <c r="Z18" s="61"/>
      <c r="AA18" s="62"/>
      <c r="AB18" s="60"/>
      <c r="AC18" s="61"/>
      <c r="AD18" s="61"/>
      <c r="AE18" s="61"/>
      <c r="AF18" s="61"/>
      <c r="AG18" s="62"/>
      <c r="AH18" s="63"/>
      <c r="AI18" s="64"/>
      <c r="AJ18" s="64"/>
      <c r="AK18" s="64"/>
      <c r="AL18" s="64"/>
      <c r="AM18" s="65"/>
      <c r="AN18" s="91"/>
      <c r="AO18" s="352"/>
      <c r="AP18" s="353"/>
      <c r="AQ18" s="353"/>
      <c r="AR18" s="353"/>
      <c r="AS18" s="353"/>
      <c r="AT18" s="354"/>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row>
    <row r="19" spans="1:76" ht="15" customHeight="1" x14ac:dyDescent="0.25">
      <c r="A19" s="91"/>
      <c r="B19" s="301"/>
      <c r="C19" s="301"/>
      <c r="D19" s="302"/>
      <c r="E19" s="342"/>
      <c r="F19" s="343"/>
      <c r="G19" s="343"/>
      <c r="H19" s="343"/>
      <c r="I19" s="343"/>
      <c r="J19" s="75"/>
      <c r="K19" s="76"/>
      <c r="L19" s="76"/>
      <c r="M19" s="76"/>
      <c r="N19" s="76"/>
      <c r="O19" s="77"/>
      <c r="P19" s="75"/>
      <c r="Q19" s="76"/>
      <c r="R19" s="76"/>
      <c r="S19" s="76"/>
      <c r="T19" s="76"/>
      <c r="U19" s="77"/>
      <c r="V19" s="60"/>
      <c r="W19" s="61"/>
      <c r="X19" s="61"/>
      <c r="Y19" s="61"/>
      <c r="Z19" s="61"/>
      <c r="AA19" s="62"/>
      <c r="AB19" s="60"/>
      <c r="AC19" s="61"/>
      <c r="AD19" s="61"/>
      <c r="AE19" s="61"/>
      <c r="AF19" s="61"/>
      <c r="AG19" s="62"/>
      <c r="AH19" s="63"/>
      <c r="AI19" s="64"/>
      <c r="AJ19" s="64"/>
      <c r="AK19" s="64"/>
      <c r="AL19" s="64"/>
      <c r="AM19" s="65"/>
      <c r="AN19" s="91"/>
      <c r="AO19" s="352"/>
      <c r="AP19" s="353"/>
      <c r="AQ19" s="353"/>
      <c r="AR19" s="353"/>
      <c r="AS19" s="353"/>
      <c r="AT19" s="354"/>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row>
    <row r="20" spans="1:76" ht="15" customHeight="1" x14ac:dyDescent="0.25">
      <c r="A20" s="91"/>
      <c r="B20" s="301"/>
      <c r="C20" s="301"/>
      <c r="D20" s="302"/>
      <c r="E20" s="342"/>
      <c r="F20" s="343"/>
      <c r="G20" s="343"/>
      <c r="H20" s="343"/>
      <c r="I20" s="343"/>
      <c r="J20" s="75"/>
      <c r="K20" s="76"/>
      <c r="L20" s="76"/>
      <c r="M20" s="76"/>
      <c r="N20" s="76"/>
      <c r="O20" s="77"/>
      <c r="P20" s="75"/>
      <c r="Q20" s="76"/>
      <c r="R20" s="76"/>
      <c r="S20" s="76"/>
      <c r="T20" s="76"/>
      <c r="U20" s="77"/>
      <c r="V20" s="60"/>
      <c r="W20" s="61"/>
      <c r="X20" s="61"/>
      <c r="Y20" s="61"/>
      <c r="Z20" s="61"/>
      <c r="AA20" s="62"/>
      <c r="AB20" s="60"/>
      <c r="AC20" s="61"/>
      <c r="AD20" s="61"/>
      <c r="AE20" s="61"/>
      <c r="AF20" s="61"/>
      <c r="AG20" s="62"/>
      <c r="AH20" s="63"/>
      <c r="AI20" s="64"/>
      <c r="AJ20" s="64"/>
      <c r="AK20" s="64"/>
      <c r="AL20" s="64"/>
      <c r="AM20" s="65"/>
      <c r="AN20" s="91"/>
      <c r="AO20" s="352"/>
      <c r="AP20" s="353"/>
      <c r="AQ20" s="353"/>
      <c r="AR20" s="353"/>
      <c r="AS20" s="353"/>
      <c r="AT20" s="354"/>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row>
    <row r="21" spans="1:76" ht="15" customHeight="1" x14ac:dyDescent="0.25">
      <c r="A21" s="91"/>
      <c r="B21" s="301"/>
      <c r="C21" s="301"/>
      <c r="D21" s="302"/>
      <c r="E21" s="342"/>
      <c r="F21" s="343"/>
      <c r="G21" s="343"/>
      <c r="H21" s="343"/>
      <c r="I21" s="343"/>
      <c r="J21" s="75"/>
      <c r="K21" s="76"/>
      <c r="L21" s="76"/>
      <c r="M21" s="76"/>
      <c r="N21" s="76"/>
      <c r="O21" s="77"/>
      <c r="P21" s="75"/>
      <c r="Q21" s="76"/>
      <c r="R21" s="76"/>
      <c r="S21" s="76"/>
      <c r="T21" s="76"/>
      <c r="U21" s="77"/>
      <c r="V21" s="60"/>
      <c r="W21" s="61"/>
      <c r="X21" s="61"/>
      <c r="Y21" s="61"/>
      <c r="Z21" s="61"/>
      <c r="AA21" s="62"/>
      <c r="AB21" s="60"/>
      <c r="AC21" s="61"/>
      <c r="AD21" s="61"/>
      <c r="AE21" s="61"/>
      <c r="AF21" s="61"/>
      <c r="AG21" s="62"/>
      <c r="AH21" s="63"/>
      <c r="AI21" s="64"/>
      <c r="AJ21" s="64"/>
      <c r="AK21" s="64"/>
      <c r="AL21" s="64"/>
      <c r="AM21" s="65"/>
      <c r="AN21" s="91"/>
      <c r="AO21" s="352"/>
      <c r="AP21" s="353"/>
      <c r="AQ21" s="353"/>
      <c r="AR21" s="353"/>
      <c r="AS21" s="353"/>
      <c r="AT21" s="354"/>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row>
    <row r="22" spans="1:76" ht="15" customHeight="1" x14ac:dyDescent="0.25">
      <c r="A22" s="91"/>
      <c r="B22" s="301"/>
      <c r="C22" s="301"/>
      <c r="D22" s="302"/>
      <c r="E22" s="342"/>
      <c r="F22" s="343"/>
      <c r="G22" s="343"/>
      <c r="H22" s="343"/>
      <c r="I22" s="343"/>
      <c r="J22" s="75"/>
      <c r="K22" s="76"/>
      <c r="L22" s="76"/>
      <c r="M22" s="76"/>
      <c r="N22" s="76"/>
      <c r="O22" s="77"/>
      <c r="P22" s="75"/>
      <c r="Q22" s="76"/>
      <c r="R22" s="76"/>
      <c r="S22" s="76"/>
      <c r="T22" s="76"/>
      <c r="U22" s="77"/>
      <c r="V22" s="60"/>
      <c r="W22" s="61"/>
      <c r="X22" s="61"/>
      <c r="Y22" s="61"/>
      <c r="Z22" s="61"/>
      <c r="AA22" s="62"/>
      <c r="AB22" s="60"/>
      <c r="AC22" s="61"/>
      <c r="AD22" s="61"/>
      <c r="AE22" s="61"/>
      <c r="AF22" s="61"/>
      <c r="AG22" s="62"/>
      <c r="AH22" s="63"/>
      <c r="AI22" s="64"/>
      <c r="AJ22" s="64"/>
      <c r="AK22" s="64"/>
      <c r="AL22" s="64"/>
      <c r="AM22" s="65"/>
      <c r="AN22" s="91"/>
      <c r="AO22" s="352"/>
      <c r="AP22" s="353"/>
      <c r="AQ22" s="353"/>
      <c r="AR22" s="353"/>
      <c r="AS22" s="353"/>
      <c r="AT22" s="354"/>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row>
    <row r="23" spans="1:76" ht="15" customHeight="1" x14ac:dyDescent="0.25">
      <c r="A23" s="91"/>
      <c r="B23" s="301"/>
      <c r="C23" s="301"/>
      <c r="D23" s="302"/>
      <c r="E23" s="342"/>
      <c r="F23" s="343"/>
      <c r="G23" s="343"/>
      <c r="H23" s="343"/>
      <c r="I23" s="343"/>
      <c r="J23" s="75"/>
      <c r="K23" s="76"/>
      <c r="L23" s="76"/>
      <c r="M23" s="76"/>
      <c r="N23" s="76"/>
      <c r="O23" s="77"/>
      <c r="P23" s="75"/>
      <c r="Q23" s="76"/>
      <c r="R23" s="76"/>
      <c r="S23" s="76"/>
      <c r="T23" s="76"/>
      <c r="U23" s="77"/>
      <c r="V23" s="60"/>
      <c r="W23" s="61"/>
      <c r="X23" s="61"/>
      <c r="Y23" s="61"/>
      <c r="Z23" s="61"/>
      <c r="AA23" s="62"/>
      <c r="AB23" s="60"/>
      <c r="AC23" s="61"/>
      <c r="AD23" s="61"/>
      <c r="AE23" s="61"/>
      <c r="AF23" s="61"/>
      <c r="AG23" s="62"/>
      <c r="AH23" s="63"/>
      <c r="AI23" s="64"/>
      <c r="AJ23" s="64"/>
      <c r="AK23" s="64"/>
      <c r="AL23" s="64"/>
      <c r="AM23" s="65"/>
      <c r="AN23" s="91"/>
      <c r="AO23" s="352"/>
      <c r="AP23" s="353"/>
      <c r="AQ23" s="353"/>
      <c r="AR23" s="353"/>
      <c r="AS23" s="353"/>
      <c r="AT23" s="354"/>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row>
    <row r="24" spans="1:76" ht="15" customHeight="1" x14ac:dyDescent="0.25">
      <c r="A24" s="91"/>
      <c r="B24" s="301"/>
      <c r="C24" s="301"/>
      <c r="D24" s="302"/>
      <c r="E24" s="342"/>
      <c r="F24" s="343"/>
      <c r="G24" s="343"/>
      <c r="H24" s="343"/>
      <c r="I24" s="343"/>
      <c r="J24" s="75" t="str">
        <f ca="1">IF(AND('Mapa final'!$Y$17="Alta",'Mapa final'!$AA$17="Leve"),CONCATENATE("R9C",'Mapa final'!$O$17),"")</f>
        <v/>
      </c>
      <c r="K24" s="76"/>
      <c r="L24" s="76"/>
      <c r="M24" s="76"/>
      <c r="N24" s="76"/>
      <c r="O24" s="77"/>
      <c r="P24" s="75"/>
      <c r="Q24" s="76"/>
      <c r="R24" s="76"/>
      <c r="S24" s="76"/>
      <c r="T24" s="76"/>
      <c r="U24" s="77"/>
      <c r="V24" s="60"/>
      <c r="W24" s="61"/>
      <c r="X24" s="61"/>
      <c r="Y24" s="61"/>
      <c r="Z24" s="61"/>
      <c r="AA24" s="62"/>
      <c r="AB24" s="60"/>
      <c r="AC24" s="61"/>
      <c r="AD24" s="61"/>
      <c r="AE24" s="61"/>
      <c r="AF24" s="61"/>
      <c r="AG24" s="62"/>
      <c r="AH24" s="63"/>
      <c r="AI24" s="64"/>
      <c r="AJ24" s="64"/>
      <c r="AK24" s="64"/>
      <c r="AL24" s="64"/>
      <c r="AM24" s="65"/>
      <c r="AN24" s="91"/>
      <c r="AO24" s="352"/>
      <c r="AP24" s="353"/>
      <c r="AQ24" s="353"/>
      <c r="AR24" s="353"/>
      <c r="AS24" s="353"/>
      <c r="AT24" s="354"/>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row>
    <row r="25" spans="1:76" ht="15.75" customHeight="1" thickBot="1" x14ac:dyDescent="0.3">
      <c r="A25" s="91"/>
      <c r="B25" s="301"/>
      <c r="C25" s="301"/>
      <c r="D25" s="302"/>
      <c r="E25" s="345"/>
      <c r="F25" s="346"/>
      <c r="G25" s="346"/>
      <c r="H25" s="346"/>
      <c r="I25" s="346"/>
      <c r="J25" s="78" t="str">
        <f ca="1">IF(AND('Mapa final'!$Y$18="Alta",'Mapa final'!$AA$18="Leve"),CONCATENATE("R10C",'Mapa final'!$O$18),"")</f>
        <v/>
      </c>
      <c r="K25" s="79"/>
      <c r="L25" s="79"/>
      <c r="M25" s="79"/>
      <c r="N25" s="79"/>
      <c r="O25" s="80"/>
      <c r="P25" s="78"/>
      <c r="Q25" s="79"/>
      <c r="R25" s="79"/>
      <c r="S25" s="79"/>
      <c r="T25" s="79"/>
      <c r="U25" s="80"/>
      <c r="V25" s="66"/>
      <c r="W25" s="67"/>
      <c r="X25" s="67"/>
      <c r="Y25" s="67"/>
      <c r="Z25" s="67"/>
      <c r="AA25" s="68"/>
      <c r="AB25" s="66"/>
      <c r="AC25" s="67"/>
      <c r="AD25" s="67"/>
      <c r="AE25" s="67"/>
      <c r="AF25" s="67"/>
      <c r="AG25" s="68"/>
      <c r="AH25" s="69"/>
      <c r="AI25" s="70"/>
      <c r="AJ25" s="70"/>
      <c r="AK25" s="70"/>
      <c r="AL25" s="70"/>
      <c r="AM25" s="71"/>
      <c r="AN25" s="91"/>
      <c r="AO25" s="355"/>
      <c r="AP25" s="356"/>
      <c r="AQ25" s="356"/>
      <c r="AR25" s="356"/>
      <c r="AS25" s="356"/>
      <c r="AT25" s="357"/>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row>
    <row r="26" spans="1:76" ht="15" customHeight="1" x14ac:dyDescent="0.25">
      <c r="A26" s="91"/>
      <c r="B26" s="301"/>
      <c r="C26" s="301"/>
      <c r="D26" s="302"/>
      <c r="E26" s="339" t="s">
        <v>117</v>
      </c>
      <c r="F26" s="340"/>
      <c r="G26" s="340"/>
      <c r="H26" s="340"/>
      <c r="I26" s="341"/>
      <c r="J26" s="72"/>
      <c r="K26" s="73"/>
      <c r="L26" s="73"/>
      <c r="M26" s="73"/>
      <c r="N26" s="73"/>
      <c r="O26" s="74"/>
      <c r="P26" s="72"/>
      <c r="Q26" s="73"/>
      <c r="R26" s="73"/>
      <c r="S26" s="73"/>
      <c r="T26" s="73"/>
      <c r="U26" s="74"/>
      <c r="V26" s="72"/>
      <c r="W26" s="73"/>
      <c r="X26" s="73"/>
      <c r="Y26" s="73"/>
      <c r="Z26" s="73"/>
      <c r="AA26" s="74"/>
      <c r="AB26" s="54"/>
      <c r="AC26" s="55"/>
      <c r="AD26" s="55"/>
      <c r="AE26" s="55"/>
      <c r="AF26" s="55"/>
      <c r="AG26" s="56"/>
      <c r="AH26" s="57"/>
      <c r="AI26" s="58"/>
      <c r="AJ26" s="58"/>
      <c r="AK26" s="58"/>
      <c r="AL26" s="58"/>
      <c r="AM26" s="59"/>
      <c r="AN26" s="91"/>
      <c r="AO26" s="379" t="s">
        <v>81</v>
      </c>
      <c r="AP26" s="380"/>
      <c r="AQ26" s="380"/>
      <c r="AR26" s="380"/>
      <c r="AS26" s="380"/>
      <c r="AT26" s="38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row>
    <row r="27" spans="1:76" ht="15" customHeight="1" x14ac:dyDescent="0.25">
      <c r="A27" s="91"/>
      <c r="B27" s="301"/>
      <c r="C27" s="301"/>
      <c r="D27" s="302"/>
      <c r="E27" s="358"/>
      <c r="F27" s="343"/>
      <c r="G27" s="343"/>
      <c r="H27" s="343"/>
      <c r="I27" s="344"/>
      <c r="J27" s="75" t="str">
        <f ca="1">IF(AND('Mapa final'!$Y$12="Media",'Mapa final'!$AA$12="Leve"),CONCATENATE("R1C",'Mapa final'!$O$12),"")</f>
        <v>R1C1</v>
      </c>
      <c r="K27" s="76"/>
      <c r="L27" s="76"/>
      <c r="M27" s="76"/>
      <c r="N27" s="76"/>
      <c r="O27" s="77"/>
      <c r="P27" s="75"/>
      <c r="Q27" s="76"/>
      <c r="R27" s="76"/>
      <c r="S27" s="76"/>
      <c r="T27" s="76"/>
      <c r="U27" s="77"/>
      <c r="V27" s="75"/>
      <c r="W27" s="76"/>
      <c r="X27" s="76"/>
      <c r="Y27" s="76"/>
      <c r="Z27" s="76"/>
      <c r="AA27" s="77"/>
      <c r="AB27" s="60"/>
      <c r="AC27" s="61"/>
      <c r="AD27" s="61"/>
      <c r="AE27" s="61"/>
      <c r="AF27" s="61"/>
      <c r="AG27" s="62"/>
      <c r="AH27" s="63"/>
      <c r="AI27" s="64"/>
      <c r="AJ27" s="64"/>
      <c r="AK27" s="64"/>
      <c r="AL27" s="64"/>
      <c r="AM27" s="65"/>
      <c r="AN27" s="91"/>
      <c r="AO27" s="382"/>
      <c r="AP27" s="383"/>
      <c r="AQ27" s="383"/>
      <c r="AR27" s="383"/>
      <c r="AS27" s="383"/>
      <c r="AT27" s="384"/>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row>
    <row r="28" spans="1:76" ht="15" customHeight="1" x14ac:dyDescent="0.25">
      <c r="A28" s="91"/>
      <c r="B28" s="301"/>
      <c r="C28" s="301"/>
      <c r="D28" s="302"/>
      <c r="E28" s="342"/>
      <c r="F28" s="343"/>
      <c r="G28" s="343"/>
      <c r="H28" s="343"/>
      <c r="I28" s="344"/>
      <c r="J28" s="75"/>
      <c r="K28" s="76"/>
      <c r="L28" s="76"/>
      <c r="M28" s="76"/>
      <c r="N28" s="76"/>
      <c r="O28" s="77"/>
      <c r="P28" s="75"/>
      <c r="Q28" s="76"/>
      <c r="R28" s="76"/>
      <c r="S28" s="76"/>
      <c r="T28" s="76"/>
      <c r="U28" s="77"/>
      <c r="V28" s="75"/>
      <c r="W28" s="76"/>
      <c r="X28" s="76"/>
      <c r="Y28" s="76"/>
      <c r="Z28" s="76"/>
      <c r="AA28" s="77"/>
      <c r="AB28" s="60"/>
      <c r="AC28" s="61"/>
      <c r="AD28" s="61"/>
      <c r="AE28" s="61"/>
      <c r="AF28" s="61"/>
      <c r="AG28" s="62"/>
      <c r="AH28" s="63"/>
      <c r="AI28" s="64"/>
      <c r="AJ28" s="64"/>
      <c r="AK28" s="64"/>
      <c r="AL28" s="64"/>
      <c r="AM28" s="65"/>
      <c r="AN28" s="91"/>
      <c r="AO28" s="382"/>
      <c r="AP28" s="383"/>
      <c r="AQ28" s="383"/>
      <c r="AR28" s="383"/>
      <c r="AS28" s="383"/>
      <c r="AT28" s="384"/>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row>
    <row r="29" spans="1:76" ht="15" customHeight="1" x14ac:dyDescent="0.25">
      <c r="A29" s="91"/>
      <c r="B29" s="301"/>
      <c r="C29" s="301"/>
      <c r="D29" s="302"/>
      <c r="E29" s="342"/>
      <c r="F29" s="343"/>
      <c r="G29" s="343"/>
      <c r="H29" s="343"/>
      <c r="I29" s="344"/>
      <c r="J29" s="75"/>
      <c r="K29" s="76"/>
      <c r="L29" s="76"/>
      <c r="M29" s="76"/>
      <c r="N29" s="76"/>
      <c r="O29" s="77"/>
      <c r="P29" s="75"/>
      <c r="Q29" s="76"/>
      <c r="R29" s="76"/>
      <c r="S29" s="76"/>
      <c r="T29" s="76"/>
      <c r="U29" s="77"/>
      <c r="V29" s="75"/>
      <c r="W29" s="76"/>
      <c r="X29" s="76"/>
      <c r="Y29" s="76"/>
      <c r="Z29" s="76"/>
      <c r="AA29" s="77"/>
      <c r="AB29" s="60"/>
      <c r="AC29" s="61"/>
      <c r="AD29" s="61"/>
      <c r="AE29" s="61"/>
      <c r="AF29" s="61"/>
      <c r="AG29" s="62"/>
      <c r="AH29" s="63"/>
      <c r="AI29" s="64"/>
      <c r="AJ29" s="64"/>
      <c r="AK29" s="64"/>
      <c r="AL29" s="64"/>
      <c r="AM29" s="65"/>
      <c r="AN29" s="91"/>
      <c r="AO29" s="382"/>
      <c r="AP29" s="383"/>
      <c r="AQ29" s="383"/>
      <c r="AR29" s="383"/>
      <c r="AS29" s="383"/>
      <c r="AT29" s="384"/>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row>
    <row r="30" spans="1:76" ht="15" customHeight="1" x14ac:dyDescent="0.25">
      <c r="A30" s="91"/>
      <c r="B30" s="301"/>
      <c r="C30" s="301"/>
      <c r="D30" s="302"/>
      <c r="E30" s="342"/>
      <c r="F30" s="343"/>
      <c r="G30" s="343"/>
      <c r="H30" s="343"/>
      <c r="I30" s="344"/>
      <c r="J30" s="75"/>
      <c r="K30" s="76"/>
      <c r="L30" s="76"/>
      <c r="M30" s="76"/>
      <c r="N30" s="76"/>
      <c r="O30" s="77"/>
      <c r="P30" s="75"/>
      <c r="Q30" s="76"/>
      <c r="R30" s="76"/>
      <c r="S30" s="162" t="str">
        <f ca="1">IF(AND('Mapa final'!$Y$14="Baja",'Mapa final'!$AA$14="Menor"),CONCATENATE("R2C",'Mapa final'!$O$14),"")</f>
        <v>R2C1</v>
      </c>
      <c r="T30" s="76"/>
      <c r="U30" s="77"/>
      <c r="V30" s="75"/>
      <c r="W30" s="76"/>
      <c r="X30" s="76"/>
      <c r="Y30" s="76"/>
      <c r="Z30" s="76"/>
      <c r="AA30" s="77"/>
      <c r="AB30" s="60"/>
      <c r="AC30" s="61"/>
      <c r="AD30" s="61"/>
      <c r="AE30" s="61"/>
      <c r="AF30" s="61"/>
      <c r="AG30" s="62"/>
      <c r="AH30" s="63"/>
      <c r="AI30" s="64"/>
      <c r="AJ30" s="64"/>
      <c r="AK30" s="64"/>
      <c r="AL30" s="64"/>
      <c r="AM30" s="65"/>
      <c r="AN30" s="91"/>
      <c r="AO30" s="382"/>
      <c r="AP30" s="383"/>
      <c r="AQ30" s="383"/>
      <c r="AR30" s="383"/>
      <c r="AS30" s="383"/>
      <c r="AT30" s="384"/>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row>
    <row r="31" spans="1:76" ht="15" customHeight="1" x14ac:dyDescent="0.25">
      <c r="A31" s="91"/>
      <c r="B31" s="301"/>
      <c r="C31" s="301"/>
      <c r="D31" s="302"/>
      <c r="E31" s="342"/>
      <c r="F31" s="343"/>
      <c r="G31" s="343"/>
      <c r="H31" s="343"/>
      <c r="I31" s="344"/>
      <c r="J31" s="75"/>
      <c r="K31" s="76"/>
      <c r="L31" s="76"/>
      <c r="M31" s="76"/>
      <c r="N31" s="76"/>
      <c r="O31" s="77"/>
      <c r="P31" s="75"/>
      <c r="Q31" s="76"/>
      <c r="R31" s="76"/>
      <c r="S31" s="76"/>
      <c r="T31" s="76"/>
      <c r="U31" s="77"/>
      <c r="V31" s="75"/>
      <c r="W31" s="76"/>
      <c r="X31" s="76"/>
      <c r="Y31" s="76"/>
      <c r="Z31" s="76"/>
      <c r="AA31" s="77"/>
      <c r="AB31" s="60"/>
      <c r="AC31" s="61"/>
      <c r="AD31" s="61"/>
      <c r="AE31" s="61"/>
      <c r="AF31" s="61"/>
      <c r="AG31" s="62"/>
      <c r="AH31" s="63"/>
      <c r="AI31" s="64"/>
      <c r="AJ31" s="64"/>
      <c r="AK31" s="64"/>
      <c r="AL31" s="64"/>
      <c r="AM31" s="65"/>
      <c r="AN31" s="91"/>
      <c r="AO31" s="382"/>
      <c r="AP31" s="383"/>
      <c r="AQ31" s="383"/>
      <c r="AR31" s="383"/>
      <c r="AS31" s="383"/>
      <c r="AT31" s="384"/>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row>
    <row r="32" spans="1:76" ht="15" customHeight="1" x14ac:dyDescent="0.25">
      <c r="A32" s="91"/>
      <c r="B32" s="301"/>
      <c r="C32" s="301"/>
      <c r="D32" s="302"/>
      <c r="E32" s="342"/>
      <c r="F32" s="343"/>
      <c r="G32" s="343"/>
      <c r="H32" s="343"/>
      <c r="I32" s="344"/>
      <c r="J32" s="75"/>
      <c r="K32" s="76"/>
      <c r="L32" s="76"/>
      <c r="M32" s="76"/>
      <c r="N32" s="76"/>
      <c r="O32" s="77"/>
      <c r="P32" s="75"/>
      <c r="Q32" s="76"/>
      <c r="R32" s="76"/>
      <c r="S32" s="76"/>
      <c r="T32" s="76"/>
      <c r="U32" s="77"/>
      <c r="V32" s="75"/>
      <c r="W32" s="76"/>
      <c r="X32" s="76"/>
      <c r="Y32" s="76"/>
      <c r="Z32" s="76"/>
      <c r="AA32" s="77"/>
      <c r="AB32" s="60"/>
      <c r="AC32" s="61"/>
      <c r="AD32" s="61"/>
      <c r="AE32" s="61"/>
      <c r="AF32" s="61"/>
      <c r="AG32" s="62"/>
      <c r="AH32" s="63"/>
      <c r="AI32" s="64"/>
      <c r="AJ32" s="64"/>
      <c r="AK32" s="64"/>
      <c r="AL32" s="64"/>
      <c r="AM32" s="65"/>
      <c r="AN32" s="91"/>
      <c r="AO32" s="382"/>
      <c r="AP32" s="383"/>
      <c r="AQ32" s="383"/>
      <c r="AR32" s="383"/>
      <c r="AS32" s="383"/>
      <c r="AT32" s="384"/>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row>
    <row r="33" spans="1:80" ht="15" customHeight="1" x14ac:dyDescent="0.25">
      <c r="A33" s="91"/>
      <c r="B33" s="301"/>
      <c r="C33" s="301"/>
      <c r="D33" s="302"/>
      <c r="E33" s="342"/>
      <c r="F33" s="343"/>
      <c r="G33" s="343"/>
      <c r="H33" s="343"/>
      <c r="I33" s="344"/>
      <c r="J33" s="75"/>
      <c r="K33" s="76"/>
      <c r="L33" s="76"/>
      <c r="M33" s="76"/>
      <c r="N33" s="76"/>
      <c r="O33" s="77"/>
      <c r="P33" s="75"/>
      <c r="Q33" s="76"/>
      <c r="R33" s="76"/>
      <c r="S33" s="76"/>
      <c r="T33" s="76"/>
      <c r="U33" s="77"/>
      <c r="V33" s="75"/>
      <c r="W33" s="76"/>
      <c r="X33" s="76"/>
      <c r="Y33" s="76"/>
      <c r="Z33" s="76"/>
      <c r="AA33" s="77"/>
      <c r="AB33" s="60" t="str">
        <f ca="1">IF(AND('Mapa final'!$Y$16="Media",'Mapa final'!$AA$16="Mayor"),CONCATENATE("R5C",'Mapa final'!$O$16),"")</f>
        <v>R5C1</v>
      </c>
      <c r="AC33" s="61"/>
      <c r="AD33" s="61"/>
      <c r="AE33" s="61"/>
      <c r="AF33" s="61"/>
      <c r="AG33" s="62"/>
      <c r="AH33" s="63"/>
      <c r="AI33" s="64"/>
      <c r="AJ33" s="64"/>
      <c r="AK33" s="64"/>
      <c r="AL33" s="64"/>
      <c r="AM33" s="65"/>
      <c r="AN33" s="91"/>
      <c r="AO33" s="382"/>
      <c r="AP33" s="383"/>
      <c r="AQ33" s="383"/>
      <c r="AR33" s="383"/>
      <c r="AS33" s="383"/>
      <c r="AT33" s="384"/>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row>
    <row r="34" spans="1:80" ht="15" customHeight="1" x14ac:dyDescent="0.25">
      <c r="A34" s="91"/>
      <c r="B34" s="301"/>
      <c r="C34" s="301"/>
      <c r="D34" s="302"/>
      <c r="E34" s="342"/>
      <c r="F34" s="343"/>
      <c r="G34" s="343"/>
      <c r="H34" s="343"/>
      <c r="I34" s="344"/>
      <c r="J34" s="75"/>
      <c r="K34" s="76"/>
      <c r="L34" s="76"/>
      <c r="M34" s="76"/>
      <c r="N34" s="76"/>
      <c r="O34" s="77"/>
      <c r="P34" s="75"/>
      <c r="Q34" s="76"/>
      <c r="R34" s="76"/>
      <c r="S34" s="76"/>
      <c r="T34" s="76"/>
      <c r="U34" s="77"/>
      <c r="V34" s="75"/>
      <c r="W34" s="76"/>
      <c r="X34" s="76"/>
      <c r="Y34" s="76"/>
      <c r="Z34" s="76"/>
      <c r="AA34" s="77"/>
      <c r="AB34" s="60" t="str">
        <f ca="1">IF(AND('Mapa final'!$Y$17="Media",'Mapa final'!$AA$17="Mayor"),CONCATENATE("R9C",'Mapa final'!$O$17),"")</f>
        <v/>
      </c>
      <c r="AC34" s="61"/>
      <c r="AD34" s="61"/>
      <c r="AE34" s="61"/>
      <c r="AF34" s="61"/>
      <c r="AG34" s="62"/>
      <c r="AH34" s="63" t="str">
        <f ca="1">IF(AND('Mapa final'!$Y$17="Media",'Mapa final'!$AA$17="Catastrófico"),CONCATENATE("R6C",'Mapa final'!$O$17),"")</f>
        <v>R6C1</v>
      </c>
      <c r="AI34" s="64"/>
      <c r="AJ34" s="64"/>
      <c r="AK34" s="64"/>
      <c r="AL34" s="64"/>
      <c r="AM34" s="65"/>
      <c r="AN34" s="91"/>
      <c r="AO34" s="382"/>
      <c r="AP34" s="383"/>
      <c r="AQ34" s="383"/>
      <c r="AR34" s="383"/>
      <c r="AS34" s="383"/>
      <c r="AT34" s="384"/>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row>
    <row r="35" spans="1:80" ht="15.75" customHeight="1" thickBot="1" x14ac:dyDescent="0.3">
      <c r="A35" s="91"/>
      <c r="B35" s="301"/>
      <c r="C35" s="301"/>
      <c r="D35" s="302"/>
      <c r="E35" s="345"/>
      <c r="F35" s="346"/>
      <c r="G35" s="346"/>
      <c r="H35" s="346"/>
      <c r="I35" s="347"/>
      <c r="J35" s="75"/>
      <c r="K35" s="76"/>
      <c r="L35" s="76"/>
      <c r="M35" s="76"/>
      <c r="N35" s="76"/>
      <c r="O35" s="77"/>
      <c r="P35" s="75"/>
      <c r="Q35" s="76"/>
      <c r="R35" s="76"/>
      <c r="S35" s="76"/>
      <c r="T35" s="76"/>
      <c r="U35" s="77"/>
      <c r="V35" s="75"/>
      <c r="W35" s="76"/>
      <c r="X35" s="76"/>
      <c r="Y35" s="76"/>
      <c r="Z35" s="76"/>
      <c r="AA35" s="77"/>
      <c r="AB35" s="66" t="str">
        <f ca="1">IF(AND('Mapa final'!$Y$18="Media",'Mapa final'!$AA$18="Mayor"),CONCATENATE("R10C",'Mapa final'!$O$18),"")</f>
        <v/>
      </c>
      <c r="AC35" s="67"/>
      <c r="AD35" s="67"/>
      <c r="AE35" s="67"/>
      <c r="AF35" s="67"/>
      <c r="AG35" s="68"/>
      <c r="AH35" s="69" t="str">
        <f ca="1">IF(AND('Mapa final'!$Y$18="Media",'Mapa final'!$AA$18="Catastrófico"),CONCATENATE("R10C",'Mapa final'!$O$18),"")</f>
        <v/>
      </c>
      <c r="AI35" s="70"/>
      <c r="AJ35" s="70"/>
      <c r="AK35" s="70"/>
      <c r="AL35" s="70"/>
      <c r="AM35" s="71"/>
      <c r="AN35" s="91"/>
      <c r="AO35" s="385"/>
      <c r="AP35" s="386"/>
      <c r="AQ35" s="386"/>
      <c r="AR35" s="386"/>
      <c r="AS35" s="386"/>
      <c r="AT35" s="387"/>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row>
    <row r="36" spans="1:80" ht="15" customHeight="1" x14ac:dyDescent="0.25">
      <c r="A36" s="91"/>
      <c r="B36" s="301"/>
      <c r="C36" s="301"/>
      <c r="D36" s="302"/>
      <c r="E36" s="339" t="s">
        <v>114</v>
      </c>
      <c r="F36" s="340"/>
      <c r="G36" s="340"/>
      <c r="H36" s="340"/>
      <c r="I36" s="340"/>
      <c r="J36" s="81"/>
      <c r="K36" s="82"/>
      <c r="L36" s="82"/>
      <c r="M36" s="82"/>
      <c r="N36" s="82"/>
      <c r="O36" s="83"/>
      <c r="P36" s="72"/>
      <c r="Q36" s="73"/>
      <c r="R36" s="73"/>
      <c r="S36" s="73"/>
      <c r="T36" s="73"/>
      <c r="U36" s="74"/>
      <c r="V36" s="72"/>
      <c r="W36" s="73"/>
      <c r="X36" s="73"/>
      <c r="Y36" s="73"/>
      <c r="Z36" s="73"/>
      <c r="AA36" s="74"/>
      <c r="AB36" s="54"/>
      <c r="AC36" s="55"/>
      <c r="AD36" s="55"/>
      <c r="AE36" s="55"/>
      <c r="AF36" s="55"/>
      <c r="AG36" s="56"/>
      <c r="AH36" s="57"/>
      <c r="AI36" s="58"/>
      <c r="AJ36" s="58"/>
      <c r="AK36" s="58"/>
      <c r="AL36" s="58"/>
      <c r="AM36" s="59"/>
      <c r="AN36" s="91"/>
      <c r="AO36" s="370" t="s">
        <v>82</v>
      </c>
      <c r="AP36" s="371"/>
      <c r="AQ36" s="371"/>
      <c r="AR36" s="371"/>
      <c r="AS36" s="371"/>
      <c r="AT36" s="372"/>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row>
    <row r="37" spans="1:80" ht="15" customHeight="1" x14ac:dyDescent="0.25">
      <c r="A37" s="91"/>
      <c r="B37" s="301"/>
      <c r="C37" s="301"/>
      <c r="D37" s="302"/>
      <c r="E37" s="358"/>
      <c r="F37" s="343"/>
      <c r="G37" s="343"/>
      <c r="H37" s="343"/>
      <c r="I37" s="343"/>
      <c r="J37" s="84"/>
      <c r="K37" s="85"/>
      <c r="L37" s="85"/>
      <c r="M37" s="85"/>
      <c r="N37" s="85"/>
      <c r="O37" s="86"/>
      <c r="P37" s="75"/>
      <c r="Q37" s="76"/>
      <c r="R37" s="76"/>
      <c r="S37" s="76"/>
      <c r="T37" s="76"/>
      <c r="U37" s="77"/>
      <c r="V37" s="75"/>
      <c r="W37" s="76"/>
      <c r="X37" s="76"/>
      <c r="Y37" s="76"/>
      <c r="Z37" s="76"/>
      <c r="AA37" s="77"/>
      <c r="AB37" s="60"/>
      <c r="AC37" s="61"/>
      <c r="AD37" s="61"/>
      <c r="AE37" s="61"/>
      <c r="AF37" s="61"/>
      <c r="AG37" s="62"/>
      <c r="AH37" s="63"/>
      <c r="AI37" s="64"/>
      <c r="AJ37" s="64"/>
      <c r="AK37" s="64"/>
      <c r="AL37" s="64"/>
      <c r="AM37" s="65"/>
      <c r="AN37" s="91"/>
      <c r="AO37" s="373"/>
      <c r="AP37" s="374"/>
      <c r="AQ37" s="374"/>
      <c r="AR37" s="374"/>
      <c r="AS37" s="374"/>
      <c r="AT37" s="375"/>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row>
    <row r="38" spans="1:80" ht="15" customHeight="1" x14ac:dyDescent="0.25">
      <c r="A38" s="91"/>
      <c r="B38" s="301"/>
      <c r="C38" s="301"/>
      <c r="D38" s="302"/>
      <c r="E38" s="342"/>
      <c r="F38" s="343"/>
      <c r="G38" s="343"/>
      <c r="H38" s="343"/>
      <c r="I38" s="343"/>
      <c r="J38" s="84"/>
      <c r="K38" s="85"/>
      <c r="L38" s="85"/>
      <c r="M38" s="85"/>
      <c r="N38" s="85"/>
      <c r="O38" s="86"/>
      <c r="P38" s="75"/>
      <c r="Q38" s="76"/>
      <c r="R38" s="76"/>
      <c r="S38" s="76"/>
      <c r="T38" s="76"/>
      <c r="U38" s="77"/>
      <c r="V38" s="75"/>
      <c r="W38" s="76"/>
      <c r="X38" s="76"/>
      <c r="Y38" s="76"/>
      <c r="Z38" s="76"/>
      <c r="AA38" s="77"/>
      <c r="AB38" s="60"/>
      <c r="AC38" s="61"/>
      <c r="AD38" s="61"/>
      <c r="AE38" s="61"/>
      <c r="AF38" s="61"/>
      <c r="AG38" s="62"/>
      <c r="AH38" s="63"/>
      <c r="AI38" s="64"/>
      <c r="AJ38" s="64"/>
      <c r="AK38" s="64"/>
      <c r="AL38" s="64"/>
      <c r="AM38" s="65"/>
      <c r="AN38" s="91"/>
      <c r="AO38" s="373"/>
      <c r="AP38" s="374"/>
      <c r="AQ38" s="374"/>
      <c r="AR38" s="374"/>
      <c r="AS38" s="374"/>
      <c r="AT38" s="375"/>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row>
    <row r="39" spans="1:80" ht="15" customHeight="1" x14ac:dyDescent="0.25">
      <c r="A39" s="91"/>
      <c r="B39" s="301"/>
      <c r="C39" s="301"/>
      <c r="D39" s="302"/>
      <c r="E39" s="342"/>
      <c r="F39" s="343"/>
      <c r="G39" s="343"/>
      <c r="H39" s="343"/>
      <c r="I39" s="343"/>
      <c r="J39" s="84"/>
      <c r="K39" s="85"/>
      <c r="L39" s="85"/>
      <c r="M39" s="85"/>
      <c r="N39" s="85"/>
      <c r="O39" s="86"/>
      <c r="P39" s="75"/>
      <c r="Q39" s="76"/>
      <c r="R39" s="76"/>
      <c r="S39" s="76"/>
      <c r="T39" s="76"/>
      <c r="U39" s="77"/>
      <c r="V39" s="75"/>
      <c r="W39" s="76"/>
      <c r="X39" s="76"/>
      <c r="Y39" s="76"/>
      <c r="Z39" s="76"/>
      <c r="AA39" s="77"/>
      <c r="AB39" s="60"/>
      <c r="AC39" s="61"/>
      <c r="AD39" s="61"/>
      <c r="AE39" s="61"/>
      <c r="AF39" s="61"/>
      <c r="AG39" s="62"/>
      <c r="AH39" s="63"/>
      <c r="AI39" s="64"/>
      <c r="AJ39" s="64"/>
      <c r="AK39" s="64"/>
      <c r="AL39" s="64"/>
      <c r="AM39" s="65"/>
      <c r="AN39" s="91"/>
      <c r="AO39" s="373"/>
      <c r="AP39" s="374"/>
      <c r="AQ39" s="374"/>
      <c r="AR39" s="374"/>
      <c r="AS39" s="374"/>
      <c r="AT39" s="375"/>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row>
    <row r="40" spans="1:80" ht="15" customHeight="1" x14ac:dyDescent="0.25">
      <c r="A40" s="91"/>
      <c r="B40" s="301"/>
      <c r="C40" s="301"/>
      <c r="D40" s="302"/>
      <c r="E40" s="342"/>
      <c r="F40" s="343"/>
      <c r="G40" s="343"/>
      <c r="H40" s="343"/>
      <c r="I40" s="343"/>
      <c r="J40" s="84"/>
      <c r="K40" s="85"/>
      <c r="L40" s="85"/>
      <c r="M40" s="85"/>
      <c r="N40" s="85"/>
      <c r="O40" s="86"/>
      <c r="P40" s="75" t="str">
        <f ca="1">IF(AND('Mapa final'!$Y$14="Baja",'Mapa final'!$AA$14="Menor"),CONCATENATE("R3C",'Mapa final'!$O$14),"")</f>
        <v>R3C1</v>
      </c>
      <c r="Q40" s="76"/>
      <c r="R40" s="76"/>
      <c r="S40" s="76"/>
      <c r="T40" s="76"/>
      <c r="U40" s="77"/>
      <c r="V40" s="75"/>
      <c r="W40" s="76"/>
      <c r="X40" s="76"/>
      <c r="Y40" s="76"/>
      <c r="Z40" s="76"/>
      <c r="AA40" s="77"/>
      <c r="AB40" s="60"/>
      <c r="AC40" s="61"/>
      <c r="AD40" s="61"/>
      <c r="AE40" s="61"/>
      <c r="AF40" s="61"/>
      <c r="AG40" s="62"/>
      <c r="AH40" s="63"/>
      <c r="AI40" s="64"/>
      <c r="AJ40" s="64"/>
      <c r="AK40" s="64"/>
      <c r="AL40" s="64"/>
      <c r="AM40" s="65"/>
      <c r="AN40" s="91"/>
      <c r="AO40" s="373"/>
      <c r="AP40" s="374"/>
      <c r="AQ40" s="374"/>
      <c r="AR40" s="374"/>
      <c r="AS40" s="374"/>
      <c r="AT40" s="375"/>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row>
    <row r="41" spans="1:80" ht="15" customHeight="1" x14ac:dyDescent="0.25">
      <c r="A41" s="91"/>
      <c r="B41" s="301"/>
      <c r="C41" s="301"/>
      <c r="D41" s="302"/>
      <c r="E41" s="342"/>
      <c r="F41" s="343"/>
      <c r="G41" s="343"/>
      <c r="H41" s="343"/>
      <c r="I41" s="343"/>
      <c r="J41" s="84" t="str">
        <f ca="1">IF(AND('Mapa final'!$Y$15="Baja",'Mapa final'!$AA$15="Leve"),CONCATENATE("R4C",'Mapa final'!$O$15),"")</f>
        <v>R4C1</v>
      </c>
      <c r="K41" s="85"/>
      <c r="L41" s="85"/>
      <c r="M41" s="85"/>
      <c r="N41" s="85"/>
      <c r="O41" s="86"/>
      <c r="P41" s="75" t="str">
        <f ca="1">IF(AND('Mapa final'!$Y$15="Baja",'Mapa final'!$AA$15="Menor"),CONCATENATE("R6C",'Mapa final'!$O$15),"")</f>
        <v/>
      </c>
      <c r="Q41" s="76"/>
      <c r="R41" s="76"/>
      <c r="S41" s="76"/>
      <c r="T41" s="76"/>
      <c r="U41" s="77"/>
      <c r="V41" s="75"/>
      <c r="W41" s="76"/>
      <c r="X41" s="76"/>
      <c r="Y41" s="76"/>
      <c r="Z41" s="76"/>
      <c r="AA41" s="77"/>
      <c r="AB41" s="60"/>
      <c r="AC41" s="61"/>
      <c r="AD41" s="61"/>
      <c r="AE41" s="61"/>
      <c r="AF41" s="61"/>
      <c r="AG41" s="62"/>
      <c r="AH41" s="63"/>
      <c r="AI41" s="64"/>
      <c r="AJ41" s="64"/>
      <c r="AK41" s="64"/>
      <c r="AL41" s="64"/>
      <c r="AM41" s="65"/>
      <c r="AN41" s="91"/>
      <c r="AO41" s="373"/>
      <c r="AP41" s="374"/>
      <c r="AQ41" s="374"/>
      <c r="AR41" s="374"/>
      <c r="AS41" s="374"/>
      <c r="AT41" s="375"/>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row>
    <row r="42" spans="1:80" ht="15" customHeight="1" x14ac:dyDescent="0.25">
      <c r="A42" s="91"/>
      <c r="B42" s="301"/>
      <c r="C42" s="301"/>
      <c r="D42" s="302"/>
      <c r="E42" s="342"/>
      <c r="F42" s="343"/>
      <c r="G42" s="343"/>
      <c r="H42" s="343"/>
      <c r="I42" s="343"/>
      <c r="J42" s="84"/>
      <c r="K42" s="85"/>
      <c r="L42" s="85"/>
      <c r="M42" s="85"/>
      <c r="N42" s="85"/>
      <c r="O42" s="86"/>
      <c r="P42" s="75"/>
      <c r="Q42" s="76"/>
      <c r="R42" s="76"/>
      <c r="S42" s="76"/>
      <c r="T42" s="76"/>
      <c r="U42" s="77"/>
      <c r="V42" s="75"/>
      <c r="W42" s="76"/>
      <c r="X42" s="76"/>
      <c r="Y42" s="76"/>
      <c r="Z42" s="76"/>
      <c r="AA42" s="77"/>
      <c r="AB42" s="60"/>
      <c r="AC42" s="61"/>
      <c r="AD42" s="61"/>
      <c r="AE42" s="61"/>
      <c r="AF42" s="61"/>
      <c r="AG42" s="62"/>
      <c r="AH42" s="63"/>
      <c r="AI42" s="64"/>
      <c r="AJ42" s="64"/>
      <c r="AK42" s="64"/>
      <c r="AL42" s="64"/>
      <c r="AM42" s="65"/>
      <c r="AN42" s="91"/>
      <c r="AO42" s="373"/>
      <c r="AP42" s="374"/>
      <c r="AQ42" s="374"/>
      <c r="AR42" s="374"/>
      <c r="AS42" s="374"/>
      <c r="AT42" s="375"/>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row>
    <row r="43" spans="1:80" ht="15" customHeight="1" x14ac:dyDescent="0.25">
      <c r="A43" s="91"/>
      <c r="B43" s="301"/>
      <c r="C43" s="301"/>
      <c r="D43" s="302"/>
      <c r="E43" s="342"/>
      <c r="F43" s="343"/>
      <c r="G43" s="343"/>
      <c r="H43" s="343"/>
      <c r="I43" s="343"/>
      <c r="J43" s="84"/>
      <c r="K43" s="85"/>
      <c r="L43" s="85"/>
      <c r="M43" s="85"/>
      <c r="N43" s="85"/>
      <c r="O43" s="86"/>
      <c r="P43" s="75" t="str">
        <f ca="1">IF(AND('Mapa final'!$Y$16="Baja",'Mapa final'!$AA$16="Menor"),CONCATENATE("R8C",'Mapa final'!$O$16),"")</f>
        <v/>
      </c>
      <c r="Q43" s="76"/>
      <c r="R43" s="76"/>
      <c r="S43" s="76"/>
      <c r="T43" s="76"/>
      <c r="U43" s="77"/>
      <c r="V43" s="75"/>
      <c r="W43" s="76"/>
      <c r="X43" s="76"/>
      <c r="Y43" s="76"/>
      <c r="Z43" s="76"/>
      <c r="AA43" s="77"/>
      <c r="AB43" s="60"/>
      <c r="AC43" s="61"/>
      <c r="AD43" s="61"/>
      <c r="AE43" s="61"/>
      <c r="AF43" s="61"/>
      <c r="AG43" s="62"/>
      <c r="AH43" s="63"/>
      <c r="AI43" s="64"/>
      <c r="AJ43" s="64"/>
      <c r="AK43" s="64"/>
      <c r="AL43" s="64"/>
      <c r="AM43" s="65"/>
      <c r="AN43" s="91"/>
      <c r="AO43" s="373"/>
      <c r="AP43" s="374"/>
      <c r="AQ43" s="374"/>
      <c r="AR43" s="374"/>
      <c r="AS43" s="374"/>
      <c r="AT43" s="375"/>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row>
    <row r="44" spans="1:80" ht="15" customHeight="1" x14ac:dyDescent="0.25">
      <c r="A44" s="91"/>
      <c r="B44" s="301"/>
      <c r="C44" s="301"/>
      <c r="D44" s="302"/>
      <c r="E44" s="342"/>
      <c r="F44" s="343"/>
      <c r="G44" s="343"/>
      <c r="H44" s="343"/>
      <c r="I44" s="343"/>
      <c r="J44" s="84"/>
      <c r="K44" s="85"/>
      <c r="L44" s="85"/>
      <c r="M44" s="85"/>
      <c r="N44" s="85"/>
      <c r="O44" s="86"/>
      <c r="P44" s="75" t="str">
        <f ca="1">IF(AND('Mapa final'!$Y$17="Baja",'Mapa final'!$AA$17="Menor"),CONCATENATE("R9C",'Mapa final'!$O$17),"")</f>
        <v/>
      </c>
      <c r="Q44" s="76"/>
      <c r="R44" s="76"/>
      <c r="S44" s="76"/>
      <c r="T44" s="76"/>
      <c r="U44" s="77"/>
      <c r="V44" s="75"/>
      <c r="W44" s="76"/>
      <c r="X44" s="76"/>
      <c r="Y44" s="76"/>
      <c r="Z44" s="76"/>
      <c r="AA44" s="77"/>
      <c r="AB44" s="60"/>
      <c r="AC44" s="61"/>
      <c r="AD44" s="61"/>
      <c r="AE44" s="61"/>
      <c r="AF44" s="61"/>
      <c r="AG44" s="62"/>
      <c r="AH44" s="63"/>
      <c r="AI44" s="64"/>
      <c r="AJ44" s="64"/>
      <c r="AK44" s="64"/>
      <c r="AL44" s="64"/>
      <c r="AM44" s="65"/>
      <c r="AN44" s="91"/>
      <c r="AO44" s="373"/>
      <c r="AP44" s="374"/>
      <c r="AQ44" s="374"/>
      <c r="AR44" s="374"/>
      <c r="AS44" s="374"/>
      <c r="AT44" s="375"/>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row>
    <row r="45" spans="1:80" ht="15.75" customHeight="1" thickBot="1" x14ac:dyDescent="0.3">
      <c r="A45" s="91"/>
      <c r="B45" s="301"/>
      <c r="C45" s="301"/>
      <c r="D45" s="302"/>
      <c r="E45" s="345"/>
      <c r="F45" s="346"/>
      <c r="G45" s="346"/>
      <c r="H45" s="346"/>
      <c r="I45" s="346"/>
      <c r="J45" s="87"/>
      <c r="K45" s="88"/>
      <c r="L45" s="88"/>
      <c r="M45" s="88"/>
      <c r="N45" s="88"/>
      <c r="O45" s="89"/>
      <c r="P45" s="75" t="str">
        <f ca="1">IF(AND('Mapa final'!$Y$18="Baja",'Mapa final'!$AA$18="Menor"),CONCATENATE("R10C",'Mapa final'!$O$18),"")</f>
        <v/>
      </c>
      <c r="Q45" s="76"/>
      <c r="R45" s="76"/>
      <c r="S45" s="76"/>
      <c r="T45" s="76"/>
      <c r="U45" s="77"/>
      <c r="V45" s="78"/>
      <c r="W45" s="79"/>
      <c r="X45" s="79"/>
      <c r="Y45" s="79"/>
      <c r="Z45" s="79"/>
      <c r="AA45" s="80"/>
      <c r="AB45" s="66" t="str">
        <f ca="1">IF(AND('Mapa final'!$Y$18="Baja",'Mapa final'!$AA$18="Mayor"),CONCATENATE("R7C",'Mapa final'!$O$18),"")</f>
        <v>R7C1</v>
      </c>
      <c r="AC45" s="67"/>
      <c r="AD45" s="67"/>
      <c r="AE45" s="67"/>
      <c r="AF45" s="67"/>
      <c r="AG45" s="68"/>
      <c r="AH45" s="69"/>
      <c r="AI45" s="70"/>
      <c r="AJ45" s="70"/>
      <c r="AK45" s="70"/>
      <c r="AL45" s="70"/>
      <c r="AM45" s="71"/>
      <c r="AN45" s="91"/>
      <c r="AO45" s="376"/>
      <c r="AP45" s="377"/>
      <c r="AQ45" s="377"/>
      <c r="AR45" s="377"/>
      <c r="AS45" s="377"/>
      <c r="AT45" s="378"/>
    </row>
    <row r="46" spans="1:80" ht="46.5" customHeight="1" x14ac:dyDescent="0.35">
      <c r="A46" s="91"/>
      <c r="B46" s="301"/>
      <c r="C46" s="301"/>
      <c r="D46" s="302"/>
      <c r="E46" s="339" t="s">
        <v>113</v>
      </c>
      <c r="F46" s="340"/>
      <c r="G46" s="340"/>
      <c r="H46" s="340"/>
      <c r="I46" s="341"/>
      <c r="J46" s="81"/>
      <c r="K46" s="82"/>
      <c r="L46" s="82"/>
      <c r="M46" s="82"/>
      <c r="N46" s="82"/>
      <c r="O46" s="83"/>
      <c r="P46" s="81"/>
      <c r="Q46" s="82"/>
      <c r="R46" s="82"/>
      <c r="S46" s="82"/>
      <c r="T46" s="82"/>
      <c r="U46" s="83"/>
      <c r="V46" s="72"/>
      <c r="W46" s="90"/>
      <c r="X46" s="73"/>
      <c r="Y46" s="73"/>
      <c r="Z46" s="73"/>
      <c r="AA46" s="74"/>
      <c r="AB46" s="54"/>
      <c r="AC46" s="55"/>
      <c r="AD46" s="55"/>
      <c r="AE46" s="55"/>
      <c r="AF46" s="55"/>
      <c r="AG46" s="56"/>
      <c r="AH46" s="57"/>
      <c r="AI46" s="58"/>
      <c r="AJ46" s="58"/>
      <c r="AK46" s="58"/>
      <c r="AL46" s="58"/>
      <c r="AM46" s="59"/>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row>
    <row r="47" spans="1:80" ht="46.5" customHeight="1" x14ac:dyDescent="0.25">
      <c r="A47" s="91"/>
      <c r="B47" s="301"/>
      <c r="C47" s="301"/>
      <c r="D47" s="302"/>
      <c r="E47" s="358"/>
      <c r="F47" s="343"/>
      <c r="G47" s="343"/>
      <c r="H47" s="343"/>
      <c r="I47" s="344"/>
      <c r="J47" s="84"/>
      <c r="K47" s="85"/>
      <c r="L47" s="85"/>
      <c r="M47" s="85"/>
      <c r="N47" s="85"/>
      <c r="O47" s="86"/>
      <c r="P47" s="84"/>
      <c r="Q47" s="85"/>
      <c r="R47" s="85"/>
      <c r="S47" s="85"/>
      <c r="T47" s="85"/>
      <c r="U47" s="86"/>
      <c r="V47" s="75"/>
      <c r="W47" s="76"/>
      <c r="X47" s="76"/>
      <c r="Y47" s="76"/>
      <c r="Z47" s="76"/>
      <c r="AA47" s="77"/>
      <c r="AB47" s="60"/>
      <c r="AC47" s="61"/>
      <c r="AD47" s="61"/>
      <c r="AE47" s="61"/>
      <c r="AF47" s="61"/>
      <c r="AG47" s="62"/>
      <c r="AH47" s="63"/>
      <c r="AI47" s="64"/>
      <c r="AJ47" s="64"/>
      <c r="AK47" s="64"/>
      <c r="AL47" s="64"/>
      <c r="AM47" s="65"/>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row>
    <row r="48" spans="1:80" ht="15" customHeight="1" x14ac:dyDescent="0.25">
      <c r="A48" s="91"/>
      <c r="B48" s="301"/>
      <c r="C48" s="301"/>
      <c r="D48" s="302"/>
      <c r="E48" s="358"/>
      <c r="F48" s="343"/>
      <c r="G48" s="343"/>
      <c r="H48" s="343"/>
      <c r="I48" s="344"/>
      <c r="J48" s="84"/>
      <c r="K48" s="85"/>
      <c r="L48" s="85"/>
      <c r="M48" s="85"/>
      <c r="N48" s="85"/>
      <c r="O48" s="86"/>
      <c r="P48" s="84"/>
      <c r="Q48" s="85"/>
      <c r="R48" s="85"/>
      <c r="S48" s="85"/>
      <c r="T48" s="85"/>
      <c r="U48" s="86"/>
      <c r="V48" s="75"/>
      <c r="W48" s="76"/>
      <c r="X48" s="76"/>
      <c r="Y48" s="76"/>
      <c r="Z48" s="76"/>
      <c r="AA48" s="77"/>
      <c r="AB48" s="60"/>
      <c r="AC48" s="61"/>
      <c r="AD48" s="61"/>
      <c r="AE48" s="61"/>
      <c r="AF48" s="61"/>
      <c r="AG48" s="62"/>
      <c r="AH48" s="63"/>
      <c r="AI48" s="64"/>
      <c r="AJ48" s="64"/>
      <c r="AK48" s="64"/>
      <c r="AL48" s="64"/>
      <c r="AM48" s="65"/>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row>
    <row r="49" spans="1:80" ht="15" customHeight="1" x14ac:dyDescent="0.25">
      <c r="A49" s="91"/>
      <c r="B49" s="301"/>
      <c r="C49" s="301"/>
      <c r="D49" s="302"/>
      <c r="E49" s="342"/>
      <c r="F49" s="343"/>
      <c r="G49" s="343"/>
      <c r="H49" s="343"/>
      <c r="I49" s="344"/>
      <c r="J49" s="84"/>
      <c r="K49" s="85"/>
      <c r="L49" s="85"/>
      <c r="M49" s="85"/>
      <c r="N49" s="85"/>
      <c r="O49" s="86"/>
      <c r="P49" s="84"/>
      <c r="Q49" s="85"/>
      <c r="R49" s="85"/>
      <c r="S49" s="85"/>
      <c r="T49" s="85"/>
      <c r="U49" s="86"/>
      <c r="V49" s="75"/>
      <c r="W49" s="76"/>
      <c r="X49" s="76"/>
      <c r="Y49" s="76"/>
      <c r="Z49" s="76"/>
      <c r="AA49" s="77"/>
      <c r="AB49" s="60"/>
      <c r="AC49" s="61"/>
      <c r="AD49" s="61"/>
      <c r="AE49" s="61"/>
      <c r="AF49" s="61"/>
      <c r="AG49" s="62"/>
      <c r="AH49" s="63"/>
      <c r="AI49" s="64"/>
      <c r="AJ49" s="64"/>
      <c r="AK49" s="64"/>
      <c r="AL49" s="64"/>
      <c r="AM49" s="65"/>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row>
    <row r="50" spans="1:80" ht="15" customHeight="1" x14ac:dyDescent="0.25">
      <c r="A50" s="91"/>
      <c r="B50" s="301"/>
      <c r="C50" s="301"/>
      <c r="D50" s="302"/>
      <c r="E50" s="342"/>
      <c r="F50" s="343"/>
      <c r="G50" s="343"/>
      <c r="H50" s="343"/>
      <c r="I50" s="344"/>
      <c r="J50" s="84"/>
      <c r="K50" s="85"/>
      <c r="L50" s="85"/>
      <c r="M50" s="85"/>
      <c r="N50" s="85"/>
      <c r="O50" s="86"/>
      <c r="P50" s="84"/>
      <c r="Q50" s="85"/>
      <c r="R50" s="85"/>
      <c r="S50" s="85"/>
      <c r="T50" s="85"/>
      <c r="U50" s="86"/>
      <c r="V50" s="75"/>
      <c r="W50" s="76"/>
      <c r="X50" s="76"/>
      <c r="Y50" s="76"/>
      <c r="Z50" s="76"/>
      <c r="AA50" s="77"/>
      <c r="AB50" s="60"/>
      <c r="AC50" s="61"/>
      <c r="AD50" s="61"/>
      <c r="AE50" s="61"/>
      <c r="AF50" s="61"/>
      <c r="AG50" s="62"/>
      <c r="AH50" s="63"/>
      <c r="AI50" s="64"/>
      <c r="AJ50" s="64"/>
      <c r="AK50" s="64"/>
      <c r="AL50" s="64"/>
      <c r="AM50" s="65"/>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row>
    <row r="51" spans="1:80" ht="15" customHeight="1" x14ac:dyDescent="0.25">
      <c r="A51" s="91"/>
      <c r="B51" s="301"/>
      <c r="C51" s="301"/>
      <c r="D51" s="302"/>
      <c r="E51" s="342"/>
      <c r="F51" s="343"/>
      <c r="G51" s="343"/>
      <c r="H51" s="343"/>
      <c r="I51" s="344"/>
      <c r="J51" s="84"/>
      <c r="K51" s="85"/>
      <c r="L51" s="85"/>
      <c r="M51" s="85"/>
      <c r="N51" s="85"/>
      <c r="O51" s="86"/>
      <c r="P51" s="84"/>
      <c r="Q51" s="85"/>
      <c r="R51" s="85"/>
      <c r="S51" s="85"/>
      <c r="T51" s="85"/>
      <c r="U51" s="86"/>
      <c r="V51" s="75"/>
      <c r="W51" s="76"/>
      <c r="X51" s="76"/>
      <c r="Y51" s="76"/>
      <c r="Z51" s="76"/>
      <c r="AA51" s="77"/>
      <c r="AB51" s="60"/>
      <c r="AC51" s="61"/>
      <c r="AD51" s="61"/>
      <c r="AE51" s="61"/>
      <c r="AF51" s="61"/>
      <c r="AG51" s="62"/>
      <c r="AH51" s="63"/>
      <c r="AI51" s="64"/>
      <c r="AJ51" s="64"/>
      <c r="AK51" s="64"/>
      <c r="AL51" s="64"/>
      <c r="AM51" s="65"/>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row>
    <row r="52" spans="1:80" ht="15" customHeight="1" x14ac:dyDescent="0.25">
      <c r="A52" s="91"/>
      <c r="B52" s="301"/>
      <c r="C52" s="301"/>
      <c r="D52" s="302"/>
      <c r="E52" s="342"/>
      <c r="F52" s="343"/>
      <c r="G52" s="343"/>
      <c r="H52" s="343"/>
      <c r="I52" s="344"/>
      <c r="J52" s="84"/>
      <c r="K52" s="85"/>
      <c r="L52" s="85"/>
      <c r="M52" s="85"/>
      <c r="N52" s="85"/>
      <c r="O52" s="86"/>
      <c r="P52" s="84"/>
      <c r="Q52" s="85"/>
      <c r="R52" s="85"/>
      <c r="S52" s="85"/>
      <c r="T52" s="85"/>
      <c r="U52" s="86"/>
      <c r="V52" s="75"/>
      <c r="W52" s="76"/>
      <c r="X52" s="76"/>
      <c r="Y52" s="76"/>
      <c r="Z52" s="76"/>
      <c r="AA52" s="77"/>
      <c r="AB52" s="60"/>
      <c r="AC52" s="61"/>
      <c r="AD52" s="61"/>
      <c r="AE52" s="61"/>
      <c r="AF52" s="61"/>
      <c r="AG52" s="62"/>
      <c r="AH52" s="63"/>
      <c r="AI52" s="64"/>
      <c r="AJ52" s="64"/>
      <c r="AK52" s="64"/>
      <c r="AL52" s="64"/>
      <c r="AM52" s="65"/>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row>
    <row r="53" spans="1:80" ht="15" customHeight="1" x14ac:dyDescent="0.25">
      <c r="A53" s="91"/>
      <c r="B53" s="301"/>
      <c r="C53" s="301"/>
      <c r="D53" s="302"/>
      <c r="E53" s="342"/>
      <c r="F53" s="343"/>
      <c r="G53" s="343"/>
      <c r="H53" s="343"/>
      <c r="I53" s="344"/>
      <c r="J53" s="84"/>
      <c r="K53" s="85"/>
      <c r="L53" s="85"/>
      <c r="M53" s="85"/>
      <c r="N53" s="85"/>
      <c r="O53" s="86"/>
      <c r="P53" s="84"/>
      <c r="Q53" s="85"/>
      <c r="R53" s="85"/>
      <c r="S53" s="85"/>
      <c r="T53" s="85"/>
      <c r="U53" s="86"/>
      <c r="V53" s="75"/>
      <c r="W53" s="76"/>
      <c r="X53" s="76"/>
      <c r="Y53" s="76"/>
      <c r="Z53" s="76"/>
      <c r="AA53" s="77"/>
      <c r="AB53" s="60"/>
      <c r="AC53" s="61"/>
      <c r="AD53" s="61"/>
      <c r="AE53" s="61"/>
      <c r="AF53" s="61"/>
      <c r="AG53" s="62"/>
      <c r="AH53" s="63"/>
      <c r="AI53" s="64"/>
      <c r="AJ53" s="64"/>
      <c r="AK53" s="64"/>
      <c r="AL53" s="64"/>
      <c r="AM53" s="65"/>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row>
    <row r="54" spans="1:80" ht="15" customHeight="1" x14ac:dyDescent="0.25">
      <c r="A54" s="91"/>
      <c r="B54" s="301"/>
      <c r="C54" s="301"/>
      <c r="D54" s="302"/>
      <c r="E54" s="342"/>
      <c r="F54" s="343"/>
      <c r="G54" s="343"/>
      <c r="H54" s="343"/>
      <c r="I54" s="344"/>
      <c r="J54" s="84"/>
      <c r="K54" s="85"/>
      <c r="L54" s="85"/>
      <c r="M54" s="85"/>
      <c r="N54" s="85"/>
      <c r="O54" s="86"/>
      <c r="P54" s="84"/>
      <c r="Q54" s="85"/>
      <c r="R54" s="85"/>
      <c r="S54" s="85"/>
      <c r="T54" s="85"/>
      <c r="U54" s="86"/>
      <c r="V54" s="75"/>
      <c r="W54" s="76"/>
      <c r="X54" s="76"/>
      <c r="Y54" s="76"/>
      <c r="Z54" s="76"/>
      <c r="AA54" s="77"/>
      <c r="AB54" s="60"/>
      <c r="AC54" s="61"/>
      <c r="AD54" s="61"/>
      <c r="AE54" s="61"/>
      <c r="AF54" s="61"/>
      <c r="AG54" s="62"/>
      <c r="AH54" s="63"/>
      <c r="AI54" s="64"/>
      <c r="AJ54" s="64"/>
      <c r="AK54" s="64"/>
      <c r="AL54" s="64"/>
      <c r="AM54" s="65"/>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row>
    <row r="55" spans="1:80" ht="15.75" customHeight="1" thickBot="1" x14ac:dyDescent="0.3">
      <c r="A55" s="91"/>
      <c r="B55" s="301"/>
      <c r="C55" s="301"/>
      <c r="D55" s="302"/>
      <c r="E55" s="345"/>
      <c r="F55" s="346"/>
      <c r="G55" s="346"/>
      <c r="H55" s="346"/>
      <c r="I55" s="347"/>
      <c r="J55" s="87"/>
      <c r="K55" s="88"/>
      <c r="L55" s="88"/>
      <c r="M55" s="88"/>
      <c r="N55" s="88"/>
      <c r="O55" s="89"/>
      <c r="P55" s="87"/>
      <c r="Q55" s="88"/>
      <c r="R55" s="88"/>
      <c r="S55" s="88"/>
      <c r="T55" s="88"/>
      <c r="U55" s="89"/>
      <c r="V55" s="78"/>
      <c r="W55" s="79"/>
      <c r="X55" s="79"/>
      <c r="Y55" s="79"/>
      <c r="Z55" s="79"/>
      <c r="AA55" s="80"/>
      <c r="AB55" s="66"/>
      <c r="AC55" s="67"/>
      <c r="AD55" s="67"/>
      <c r="AE55" s="67"/>
      <c r="AF55" s="67"/>
      <c r="AG55" s="68"/>
      <c r="AH55" s="69"/>
      <c r="AI55" s="70"/>
      <c r="AJ55" s="70"/>
      <c r="AK55" s="70"/>
      <c r="AL55" s="70"/>
      <c r="AM55" s="7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row>
    <row r="56" spans="1:80" x14ac:dyDescent="0.25">
      <c r="A56" s="91"/>
      <c r="B56" s="91"/>
      <c r="C56" s="91"/>
      <c r="D56" s="91"/>
      <c r="E56" s="91"/>
      <c r="F56" s="91"/>
      <c r="G56" s="91"/>
      <c r="H56" s="91"/>
      <c r="I56" s="91"/>
      <c r="J56" s="339" t="s">
        <v>112</v>
      </c>
      <c r="K56" s="340"/>
      <c r="L56" s="340"/>
      <c r="M56" s="340"/>
      <c r="N56" s="340"/>
      <c r="O56" s="341"/>
      <c r="P56" s="339" t="s">
        <v>111</v>
      </c>
      <c r="Q56" s="340"/>
      <c r="R56" s="340"/>
      <c r="S56" s="340"/>
      <c r="T56" s="340"/>
      <c r="U56" s="341"/>
      <c r="V56" s="339" t="s">
        <v>110</v>
      </c>
      <c r="W56" s="340"/>
      <c r="X56" s="340"/>
      <c r="Y56" s="340"/>
      <c r="Z56" s="340"/>
      <c r="AA56" s="341"/>
      <c r="AB56" s="339" t="s">
        <v>109</v>
      </c>
      <c r="AC56" s="348"/>
      <c r="AD56" s="340"/>
      <c r="AE56" s="340"/>
      <c r="AF56" s="340"/>
      <c r="AG56" s="341"/>
      <c r="AH56" s="339" t="s">
        <v>108</v>
      </c>
      <c r="AI56" s="340"/>
      <c r="AJ56" s="340"/>
      <c r="AK56" s="340"/>
      <c r="AL56" s="340"/>
      <c r="AM56" s="34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row>
    <row r="57" spans="1:80" x14ac:dyDescent="0.25">
      <c r="A57" s="91"/>
      <c r="B57" s="91"/>
      <c r="C57" s="91"/>
      <c r="D57" s="91"/>
      <c r="E57" s="91"/>
      <c r="F57" s="91"/>
      <c r="G57" s="91"/>
      <c r="H57" s="91"/>
      <c r="I57" s="91"/>
      <c r="J57" s="342"/>
      <c r="K57" s="343"/>
      <c r="L57" s="343"/>
      <c r="M57" s="343"/>
      <c r="N57" s="343"/>
      <c r="O57" s="344"/>
      <c r="P57" s="342"/>
      <c r="Q57" s="343"/>
      <c r="R57" s="343"/>
      <c r="S57" s="343"/>
      <c r="T57" s="343"/>
      <c r="U57" s="344"/>
      <c r="V57" s="342"/>
      <c r="W57" s="343"/>
      <c r="X57" s="343"/>
      <c r="Y57" s="343"/>
      <c r="Z57" s="343"/>
      <c r="AA57" s="344"/>
      <c r="AB57" s="342"/>
      <c r="AC57" s="343"/>
      <c r="AD57" s="343"/>
      <c r="AE57" s="343"/>
      <c r="AF57" s="343"/>
      <c r="AG57" s="344"/>
      <c r="AH57" s="342"/>
      <c r="AI57" s="343"/>
      <c r="AJ57" s="343"/>
      <c r="AK57" s="343"/>
      <c r="AL57" s="343"/>
      <c r="AM57" s="344"/>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row>
    <row r="58" spans="1:80" x14ac:dyDescent="0.25">
      <c r="A58" s="91"/>
      <c r="B58" s="91"/>
      <c r="C58" s="91"/>
      <c r="D58" s="91"/>
      <c r="E58" s="91"/>
      <c r="F58" s="91"/>
      <c r="G58" s="91"/>
      <c r="H58" s="91"/>
      <c r="I58" s="91"/>
      <c r="J58" s="342"/>
      <c r="K58" s="343"/>
      <c r="L58" s="343"/>
      <c r="M58" s="343"/>
      <c r="N58" s="343"/>
      <c r="O58" s="344"/>
      <c r="P58" s="342"/>
      <c r="Q58" s="343"/>
      <c r="R58" s="343"/>
      <c r="S58" s="343"/>
      <c r="T58" s="343"/>
      <c r="U58" s="344"/>
      <c r="V58" s="342"/>
      <c r="W58" s="343"/>
      <c r="X58" s="343"/>
      <c r="Y58" s="343"/>
      <c r="Z58" s="343"/>
      <c r="AA58" s="344"/>
      <c r="AB58" s="342"/>
      <c r="AC58" s="343"/>
      <c r="AD58" s="343"/>
      <c r="AE58" s="343"/>
      <c r="AF58" s="343"/>
      <c r="AG58" s="344"/>
      <c r="AH58" s="342"/>
      <c r="AI58" s="343"/>
      <c r="AJ58" s="343"/>
      <c r="AK58" s="343"/>
      <c r="AL58" s="343"/>
      <c r="AM58" s="344"/>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row>
    <row r="59" spans="1:80" x14ac:dyDescent="0.25">
      <c r="A59" s="91"/>
      <c r="B59" s="91"/>
      <c r="C59" s="91"/>
      <c r="D59" s="91"/>
      <c r="E59" s="91"/>
      <c r="F59" s="91"/>
      <c r="G59" s="91"/>
      <c r="H59" s="91"/>
      <c r="I59" s="91"/>
      <c r="J59" s="342"/>
      <c r="K59" s="343"/>
      <c r="L59" s="343"/>
      <c r="M59" s="343"/>
      <c r="N59" s="343"/>
      <c r="O59" s="344"/>
      <c r="P59" s="342"/>
      <c r="Q59" s="343"/>
      <c r="R59" s="343"/>
      <c r="S59" s="343"/>
      <c r="T59" s="343"/>
      <c r="U59" s="344"/>
      <c r="V59" s="342"/>
      <c r="W59" s="343"/>
      <c r="X59" s="343"/>
      <c r="Y59" s="343"/>
      <c r="Z59" s="343"/>
      <c r="AA59" s="344"/>
      <c r="AB59" s="342"/>
      <c r="AC59" s="343"/>
      <c r="AD59" s="343"/>
      <c r="AE59" s="343"/>
      <c r="AF59" s="343"/>
      <c r="AG59" s="344"/>
      <c r="AH59" s="342"/>
      <c r="AI59" s="343"/>
      <c r="AJ59" s="343"/>
      <c r="AK59" s="343"/>
      <c r="AL59" s="343"/>
      <c r="AM59" s="344"/>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row>
    <row r="60" spans="1:80" x14ac:dyDescent="0.25">
      <c r="A60" s="91"/>
      <c r="B60" s="91"/>
      <c r="C60" s="91"/>
      <c r="D60" s="91"/>
      <c r="E60" s="91"/>
      <c r="F60" s="91"/>
      <c r="G60" s="91"/>
      <c r="H60" s="91"/>
      <c r="I60" s="91"/>
      <c r="J60" s="342"/>
      <c r="K60" s="343"/>
      <c r="L60" s="343"/>
      <c r="M60" s="343"/>
      <c r="N60" s="343"/>
      <c r="O60" s="344"/>
      <c r="P60" s="342"/>
      <c r="Q60" s="343"/>
      <c r="R60" s="343"/>
      <c r="S60" s="343"/>
      <c r="T60" s="343"/>
      <c r="U60" s="344"/>
      <c r="V60" s="342"/>
      <c r="W60" s="343"/>
      <c r="X60" s="343"/>
      <c r="Y60" s="343"/>
      <c r="Z60" s="343"/>
      <c r="AA60" s="344"/>
      <c r="AB60" s="342"/>
      <c r="AC60" s="343"/>
      <c r="AD60" s="343"/>
      <c r="AE60" s="343"/>
      <c r="AF60" s="343"/>
      <c r="AG60" s="344"/>
      <c r="AH60" s="342"/>
      <c r="AI60" s="343"/>
      <c r="AJ60" s="343"/>
      <c r="AK60" s="343"/>
      <c r="AL60" s="343"/>
      <c r="AM60" s="344"/>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row>
    <row r="61" spans="1:80" ht="15.75" thickBot="1" x14ac:dyDescent="0.3">
      <c r="A61" s="91"/>
      <c r="B61" s="91"/>
      <c r="C61" s="91"/>
      <c r="D61" s="91"/>
      <c r="E61" s="91"/>
      <c r="F61" s="91"/>
      <c r="G61" s="91"/>
      <c r="H61" s="91"/>
      <c r="I61" s="91"/>
      <c r="J61" s="345"/>
      <c r="K61" s="346"/>
      <c r="L61" s="346"/>
      <c r="M61" s="346"/>
      <c r="N61" s="346"/>
      <c r="O61" s="347"/>
      <c r="P61" s="345"/>
      <c r="Q61" s="346"/>
      <c r="R61" s="346"/>
      <c r="S61" s="346"/>
      <c r="T61" s="346"/>
      <c r="U61" s="347"/>
      <c r="V61" s="345"/>
      <c r="W61" s="346"/>
      <c r="X61" s="346"/>
      <c r="Y61" s="346"/>
      <c r="Z61" s="346"/>
      <c r="AA61" s="347"/>
      <c r="AB61" s="345"/>
      <c r="AC61" s="346"/>
      <c r="AD61" s="346"/>
      <c r="AE61" s="346"/>
      <c r="AF61" s="346"/>
      <c r="AG61" s="347"/>
      <c r="AH61" s="345"/>
      <c r="AI61" s="346"/>
      <c r="AJ61" s="346"/>
      <c r="AK61" s="346"/>
      <c r="AL61" s="346"/>
      <c r="AM61" s="347"/>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row>
    <row r="62" spans="1:80"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row>
    <row r="63" spans="1:80" ht="15" customHeight="1" x14ac:dyDescent="0.25">
      <c r="A63" s="9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1"/>
      <c r="AV63" s="91"/>
      <c r="AW63" s="91"/>
      <c r="AX63" s="91"/>
      <c r="AY63" s="91"/>
      <c r="AZ63" s="91"/>
      <c r="BA63" s="91"/>
      <c r="BB63" s="91"/>
      <c r="BC63" s="91"/>
      <c r="BD63" s="91"/>
      <c r="BE63" s="91"/>
      <c r="BF63" s="91"/>
      <c r="BG63" s="91"/>
      <c r="BH63" s="91"/>
    </row>
    <row r="64" spans="1:80" ht="15" customHeight="1" x14ac:dyDescent="0.25">
      <c r="A64" s="9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1"/>
      <c r="AV64" s="91"/>
      <c r="AW64" s="91"/>
      <c r="AX64" s="91"/>
      <c r="AY64" s="91"/>
      <c r="AZ64" s="91"/>
      <c r="BA64" s="91"/>
      <c r="BB64" s="91"/>
      <c r="BC64" s="91"/>
      <c r="BD64" s="91"/>
      <c r="BE64" s="91"/>
      <c r="BF64" s="91"/>
      <c r="BG64" s="91"/>
      <c r="BH64" s="91"/>
    </row>
    <row r="65" spans="1:60"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row>
    <row r="66" spans="1:60"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row>
    <row r="67" spans="1:60"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row>
    <row r="68" spans="1:60"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row>
    <row r="69" spans="1:60"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row>
    <row r="70" spans="1:60"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row>
    <row r="71" spans="1:60"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row>
    <row r="72" spans="1:60"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row>
    <row r="73" spans="1:60"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row>
    <row r="74" spans="1:60"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row>
    <row r="75" spans="1:60"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row>
    <row r="76" spans="1:60"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row>
    <row r="77" spans="1:60"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row>
    <row r="78" spans="1:60"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row>
    <row r="79" spans="1:60"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row>
    <row r="80" spans="1:60"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row>
    <row r="81" spans="1:60"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row>
    <row r="82" spans="1:60"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row>
    <row r="83" spans="1:60"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row>
    <row r="84" spans="1:60"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row>
    <row r="85" spans="1:60"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row>
    <row r="86" spans="1:60"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row>
    <row r="87" spans="1:60"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row>
    <row r="88" spans="1:60"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row>
    <row r="89" spans="1:60"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row>
    <row r="90" spans="1:60"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row>
    <row r="91" spans="1:60"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row>
    <row r="92" spans="1:60"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row>
    <row r="93" spans="1:60"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row>
    <row r="94" spans="1:60"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row>
    <row r="95" spans="1:60"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row>
    <row r="96" spans="1:60"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pans="1:60"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row>
    <row r="98" spans="1:60"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row>
    <row r="99" spans="1:60"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row>
    <row r="100" spans="1:60"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row>
    <row r="101" spans="1:60"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row>
    <row r="102" spans="1:60"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row>
    <row r="103" spans="1:60"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row>
    <row r="104" spans="1:60"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row>
    <row r="105" spans="1:60"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row>
    <row r="106" spans="1:60"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row>
    <row r="107" spans="1:60"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row>
    <row r="108" spans="1:60"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row>
    <row r="109" spans="1:60"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row>
    <row r="110" spans="1:60"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row>
    <row r="111" spans="1:60"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row>
    <row r="112" spans="1:60"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row>
    <row r="113" spans="1:60"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row>
    <row r="114" spans="1:60"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row>
    <row r="115" spans="1:60"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row>
    <row r="116" spans="1:60"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row>
    <row r="117" spans="1:60"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row>
    <row r="118" spans="1:60"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row>
    <row r="119" spans="1:60"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row>
    <row r="120" spans="1:60"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row>
    <row r="121" spans="1:60"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row>
    <row r="122" spans="1:60" x14ac:dyDescent="0.2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row>
    <row r="123" spans="1:60" x14ac:dyDescent="0.2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row>
    <row r="124" spans="1:60" x14ac:dyDescent="0.2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row>
    <row r="125" spans="1:60" x14ac:dyDescent="0.2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row>
    <row r="126" spans="1:60" x14ac:dyDescent="0.2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row>
    <row r="127" spans="1:60" x14ac:dyDescent="0.2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row>
    <row r="128" spans="1:60"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row>
    <row r="129" spans="1:60"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row>
    <row r="130" spans="1:60"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row>
    <row r="131" spans="1:60"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row>
    <row r="132" spans="1:60"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row>
    <row r="133" spans="1:60"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row>
    <row r="134" spans="1:60"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row>
    <row r="135" spans="1:60"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row>
    <row r="136" spans="1:60"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row>
    <row r="137" spans="1:60"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row>
    <row r="138" spans="1:60"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row>
    <row r="139" spans="1:60"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row>
    <row r="140" spans="1:60"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row>
    <row r="141" spans="1:60"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row>
    <row r="142" spans="1:60"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row>
    <row r="143" spans="1:60"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row>
    <row r="144" spans="1:60"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row>
    <row r="145" spans="1:60"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row>
    <row r="146" spans="1:60"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row>
    <row r="147" spans="1:60"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row>
    <row r="148" spans="1:60"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row>
    <row r="149" spans="1:60"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row>
    <row r="150" spans="1:60"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row>
    <row r="151" spans="1:60"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row>
    <row r="152" spans="1:60"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row>
    <row r="153" spans="1:60"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row>
    <row r="154" spans="1:60"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row>
    <row r="155" spans="1:60"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row>
    <row r="156" spans="1:60"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row>
    <row r="157" spans="1:60"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row>
    <row r="158" spans="1:60"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row>
    <row r="159" spans="1:60"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row>
    <row r="160" spans="1:60"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row>
    <row r="161" spans="1:60"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row>
    <row r="162" spans="1:60"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row>
    <row r="163" spans="1:60"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row>
    <row r="164" spans="1:60"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row>
    <row r="165" spans="1:60"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row>
    <row r="166" spans="1:60"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row>
    <row r="167" spans="1:60"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row>
    <row r="168" spans="1:60"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row>
    <row r="169" spans="1:60"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row>
    <row r="170" spans="1:60"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row>
    <row r="171" spans="1:60"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row>
    <row r="172" spans="1:60"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row>
    <row r="173" spans="1:60"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row>
    <row r="174" spans="1:60"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row>
    <row r="175" spans="1:60"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row>
    <row r="176" spans="1:60"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row>
    <row r="177" spans="1:60"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row>
    <row r="178" spans="1:60"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row>
    <row r="179" spans="1:60"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row>
    <row r="180" spans="1:60"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row>
    <row r="181" spans="1:60"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row>
    <row r="182" spans="1:60"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row>
    <row r="183" spans="1:60"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row>
    <row r="184" spans="1:60"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row>
    <row r="185" spans="1:60"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row>
    <row r="186" spans="1:60"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row>
    <row r="187" spans="1:60"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row>
    <row r="188" spans="1:60"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row>
    <row r="189" spans="1:60"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row>
    <row r="190" spans="1:60"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row>
    <row r="191" spans="1:60" x14ac:dyDescent="0.25">
      <c r="A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row>
    <row r="192" spans="1:60" x14ac:dyDescent="0.25">
      <c r="A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row>
    <row r="193" spans="1:60" x14ac:dyDescent="0.25">
      <c r="A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row>
    <row r="194" spans="1:60" x14ac:dyDescent="0.25">
      <c r="A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row>
    <row r="195" spans="1:60" x14ac:dyDescent="0.25">
      <c r="A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row>
    <row r="196" spans="1:60" x14ac:dyDescent="0.25">
      <c r="A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row>
    <row r="197" spans="1:60" x14ac:dyDescent="0.25">
      <c r="A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row>
    <row r="198" spans="1:60" x14ac:dyDescent="0.25">
      <c r="A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row>
    <row r="199" spans="1:60" x14ac:dyDescent="0.25">
      <c r="A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row>
    <row r="200" spans="1:60" x14ac:dyDescent="0.25">
      <c r="A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row>
    <row r="201" spans="1:60" x14ac:dyDescent="0.25">
      <c r="A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row>
    <row r="202" spans="1:60" x14ac:dyDescent="0.25">
      <c r="A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row>
    <row r="203" spans="1:60" x14ac:dyDescent="0.25">
      <c r="A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row>
    <row r="204" spans="1:60" x14ac:dyDescent="0.25">
      <c r="A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row>
    <row r="205" spans="1:60" x14ac:dyDescent="0.25">
      <c r="A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row>
    <row r="206" spans="1:60" x14ac:dyDescent="0.25">
      <c r="A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row>
    <row r="207" spans="1:60" x14ac:dyDescent="0.25">
      <c r="A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row>
    <row r="208" spans="1:60" x14ac:dyDescent="0.25">
      <c r="A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row>
    <row r="209" spans="1:60" x14ac:dyDescent="0.25">
      <c r="A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row>
    <row r="210" spans="1:60" x14ac:dyDescent="0.25">
      <c r="A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row>
    <row r="211" spans="1:60" x14ac:dyDescent="0.25">
      <c r="A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row>
    <row r="212" spans="1:60" x14ac:dyDescent="0.25">
      <c r="A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row>
    <row r="213" spans="1:60" x14ac:dyDescent="0.25">
      <c r="A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row>
    <row r="214" spans="1:60" x14ac:dyDescent="0.25">
      <c r="A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row>
    <row r="215" spans="1:60" x14ac:dyDescent="0.25">
      <c r="A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row>
    <row r="216" spans="1:60" x14ac:dyDescent="0.25">
      <c r="A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row>
    <row r="217" spans="1:60" x14ac:dyDescent="0.25">
      <c r="A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row>
    <row r="218" spans="1:60" x14ac:dyDescent="0.25">
      <c r="A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row>
    <row r="219" spans="1:60" x14ac:dyDescent="0.25">
      <c r="A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row>
    <row r="220" spans="1:60" x14ac:dyDescent="0.25">
      <c r="A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row>
    <row r="221" spans="1:60" x14ac:dyDescent="0.25">
      <c r="A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row>
    <row r="222" spans="1:60" x14ac:dyDescent="0.25">
      <c r="A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row>
    <row r="223" spans="1:60" x14ac:dyDescent="0.25">
      <c r="A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row>
    <row r="224" spans="1:60" x14ac:dyDescent="0.25">
      <c r="A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row>
    <row r="225" spans="1:60" x14ac:dyDescent="0.25">
      <c r="A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row>
    <row r="226" spans="1:60" x14ac:dyDescent="0.25">
      <c r="A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row>
    <row r="227" spans="1:60" x14ac:dyDescent="0.25">
      <c r="A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row>
    <row r="228" spans="1:60" x14ac:dyDescent="0.25">
      <c r="A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row>
    <row r="229" spans="1:60" x14ac:dyDescent="0.25">
      <c r="A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row>
    <row r="230" spans="1:60" x14ac:dyDescent="0.25">
      <c r="A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row>
    <row r="231" spans="1:60" x14ac:dyDescent="0.25">
      <c r="A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row>
    <row r="232" spans="1:60" x14ac:dyDescent="0.25">
      <c r="A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row>
    <row r="233" spans="1:60" x14ac:dyDescent="0.25">
      <c r="A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row>
    <row r="234" spans="1:60" x14ac:dyDescent="0.25">
      <c r="A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row>
    <row r="235" spans="1:60" x14ac:dyDescent="0.25">
      <c r="A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row>
    <row r="236" spans="1:60" x14ac:dyDescent="0.25">
      <c r="A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row>
    <row r="237" spans="1:60" x14ac:dyDescent="0.25">
      <c r="A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row>
    <row r="238" spans="1:60" x14ac:dyDescent="0.25">
      <c r="A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row>
    <row r="239" spans="1:60" x14ac:dyDescent="0.25">
      <c r="A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row>
    <row r="240" spans="1:60" x14ac:dyDescent="0.25">
      <c r="A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row>
    <row r="241" spans="1:60" x14ac:dyDescent="0.25">
      <c r="A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row>
    <row r="242" spans="1:60" x14ac:dyDescent="0.25">
      <c r="A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row>
    <row r="243" spans="1:60" x14ac:dyDescent="0.25">
      <c r="A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row>
    <row r="244" spans="1:60" x14ac:dyDescent="0.25">
      <c r="A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row>
    <row r="245" spans="1:60" x14ac:dyDescent="0.25">
      <c r="A245" s="91"/>
    </row>
    <row r="246" spans="1:60" x14ac:dyDescent="0.25">
      <c r="A246" s="91"/>
    </row>
    <row r="247" spans="1:60" x14ac:dyDescent="0.25">
      <c r="A247" s="91"/>
    </row>
    <row r="248" spans="1:60" x14ac:dyDescent="0.25">
      <c r="A248" s="9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B2"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1"/>
      <c r="B1" s="388" t="s">
        <v>55</v>
      </c>
      <c r="C1" s="388"/>
      <c r="D1" s="388"/>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7"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7" ht="25.5" x14ac:dyDescent="0.25">
      <c r="A3" s="91"/>
      <c r="B3" s="10"/>
      <c r="C3" s="11" t="s">
        <v>52</v>
      </c>
      <c r="D3" s="11" t="s">
        <v>4</v>
      </c>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1:37" ht="51" x14ac:dyDescent="0.25">
      <c r="A4" s="91"/>
      <c r="B4" s="12" t="s">
        <v>51</v>
      </c>
      <c r="C4" s="13" t="s">
        <v>102</v>
      </c>
      <c r="D4" s="14">
        <v>0.2</v>
      </c>
      <c r="E4" s="91"/>
      <c r="F4" s="91"/>
      <c r="G4" s="91"/>
      <c r="H4" s="91"/>
      <c r="I4" s="91"/>
      <c r="J4" s="91"/>
      <c r="K4" s="91"/>
      <c r="L4" s="91"/>
      <c r="M4" s="91"/>
      <c r="N4" s="91"/>
      <c r="O4" s="91"/>
      <c r="P4" s="91"/>
      <c r="Q4" s="91"/>
      <c r="R4" s="91"/>
      <c r="S4" s="91"/>
      <c r="T4" s="91"/>
      <c r="U4" s="91"/>
      <c r="V4" s="91"/>
      <c r="W4" s="91"/>
      <c r="X4" s="91"/>
      <c r="Y4" s="91"/>
      <c r="Z4" s="91"/>
      <c r="AA4" s="91"/>
      <c r="AB4" s="91"/>
      <c r="AC4" s="91"/>
      <c r="AD4" s="91"/>
      <c r="AE4" s="91"/>
    </row>
    <row r="5" spans="1:37" ht="51" x14ac:dyDescent="0.25">
      <c r="A5" s="91"/>
      <c r="B5" s="15" t="s">
        <v>53</v>
      </c>
      <c r="C5" s="16" t="s">
        <v>103</v>
      </c>
      <c r="D5" s="17">
        <v>0.4</v>
      </c>
      <c r="E5" s="91"/>
      <c r="F5" s="91"/>
      <c r="G5" s="91"/>
      <c r="H5" s="91"/>
      <c r="I5" s="91"/>
      <c r="J5" s="91"/>
      <c r="K5" s="91"/>
      <c r="L5" s="91"/>
      <c r="M5" s="91"/>
      <c r="N5" s="91"/>
      <c r="O5" s="91"/>
      <c r="P5" s="91"/>
      <c r="Q5" s="91"/>
      <c r="R5" s="91"/>
      <c r="S5" s="91"/>
      <c r="T5" s="91"/>
      <c r="U5" s="91"/>
      <c r="V5" s="91"/>
      <c r="W5" s="91"/>
      <c r="X5" s="91"/>
      <c r="Y5" s="91"/>
      <c r="Z5" s="91"/>
      <c r="AA5" s="91"/>
      <c r="AB5" s="91"/>
      <c r="AC5" s="91"/>
      <c r="AD5" s="91"/>
      <c r="AE5" s="91"/>
    </row>
    <row r="6" spans="1:37" ht="51" x14ac:dyDescent="0.25">
      <c r="A6" s="91"/>
      <c r="B6" s="18" t="s">
        <v>107</v>
      </c>
      <c r="C6" s="16" t="s">
        <v>104</v>
      </c>
      <c r="D6" s="17">
        <v>0.6</v>
      </c>
      <c r="E6" s="91"/>
      <c r="F6" s="91"/>
      <c r="G6" s="91"/>
      <c r="H6" s="91"/>
      <c r="I6" s="91"/>
      <c r="J6" s="91"/>
      <c r="K6" s="91"/>
      <c r="L6" s="91"/>
      <c r="M6" s="91"/>
      <c r="N6" s="91"/>
      <c r="O6" s="91"/>
      <c r="P6" s="91"/>
      <c r="Q6" s="91"/>
      <c r="R6" s="91"/>
      <c r="S6" s="91"/>
      <c r="T6" s="91"/>
      <c r="U6" s="91"/>
      <c r="V6" s="91"/>
      <c r="W6" s="91"/>
      <c r="X6" s="91"/>
      <c r="Y6" s="91"/>
      <c r="Z6" s="91"/>
      <c r="AA6" s="91"/>
      <c r="AB6" s="91"/>
      <c r="AC6" s="91"/>
      <c r="AD6" s="91"/>
      <c r="AE6" s="91"/>
    </row>
    <row r="7" spans="1:37" ht="76.5" x14ac:dyDescent="0.25">
      <c r="A7" s="91"/>
      <c r="B7" s="19" t="s">
        <v>6</v>
      </c>
      <c r="C7" s="16" t="s">
        <v>105</v>
      </c>
      <c r="D7" s="17">
        <v>0.8</v>
      </c>
      <c r="E7" s="91"/>
      <c r="F7" s="91"/>
      <c r="G7" s="91"/>
      <c r="H7" s="91"/>
      <c r="I7" s="91"/>
      <c r="J7" s="91"/>
      <c r="K7" s="91"/>
      <c r="L7" s="91"/>
      <c r="M7" s="91"/>
      <c r="N7" s="91"/>
      <c r="O7" s="91"/>
      <c r="P7" s="91"/>
      <c r="Q7" s="91"/>
      <c r="R7" s="91"/>
      <c r="S7" s="91"/>
      <c r="T7" s="91"/>
      <c r="U7" s="91"/>
      <c r="V7" s="91"/>
      <c r="W7" s="91"/>
      <c r="X7" s="91"/>
      <c r="Y7" s="91"/>
      <c r="Z7" s="91"/>
      <c r="AA7" s="91"/>
      <c r="AB7" s="91"/>
      <c r="AC7" s="91"/>
      <c r="AD7" s="91"/>
      <c r="AE7" s="91"/>
    </row>
    <row r="8" spans="1:37" ht="51" x14ac:dyDescent="0.25">
      <c r="A8" s="91"/>
      <c r="B8" s="20" t="s">
        <v>54</v>
      </c>
      <c r="C8" s="16" t="s">
        <v>106</v>
      </c>
      <c r="D8" s="17">
        <v>1</v>
      </c>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37" x14ac:dyDescent="0.25">
      <c r="A9" s="91"/>
      <c r="B9" s="115"/>
      <c r="C9" s="115"/>
      <c r="D9" s="115"/>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row>
    <row r="10" spans="1:37" ht="16.5" x14ac:dyDescent="0.25">
      <c r="A10" s="91"/>
      <c r="B10" s="116"/>
      <c r="C10" s="115"/>
      <c r="D10" s="115"/>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row>
    <row r="11" spans="1:37" x14ac:dyDescent="0.25">
      <c r="A11" s="91"/>
      <c r="B11" s="115"/>
      <c r="C11" s="115"/>
      <c r="D11" s="115"/>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7" x14ac:dyDescent="0.25">
      <c r="A12" s="91"/>
      <c r="B12" s="115"/>
      <c r="C12" s="115"/>
      <c r="D12" s="115"/>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x14ac:dyDescent="0.25">
      <c r="A13" s="91"/>
      <c r="B13" s="115"/>
      <c r="C13" s="115"/>
      <c r="D13" s="11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4" spans="1:37" x14ac:dyDescent="0.25">
      <c r="A14" s="91"/>
      <c r="B14" s="115"/>
      <c r="C14" s="115"/>
      <c r="D14" s="115"/>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37" x14ac:dyDescent="0.25">
      <c r="A15" s="91"/>
      <c r="B15" s="115"/>
      <c r="C15" s="115"/>
      <c r="D15" s="115"/>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row>
    <row r="16" spans="1:37" x14ac:dyDescent="0.25">
      <c r="A16" s="91"/>
      <c r="B16" s="115"/>
      <c r="C16" s="115"/>
      <c r="D16" s="115"/>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row>
    <row r="17" spans="1:37" x14ac:dyDescent="0.25">
      <c r="A17" s="91"/>
      <c r="B17" s="115"/>
      <c r="C17" s="115"/>
      <c r="D17" s="115"/>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row>
    <row r="18" spans="1:37" x14ac:dyDescent="0.25">
      <c r="A18" s="91"/>
      <c r="B18" s="115"/>
      <c r="C18" s="115"/>
      <c r="D18" s="115"/>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1:37" x14ac:dyDescent="0.25">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row>
    <row r="20" spans="1:37" x14ac:dyDescent="0.25">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1:37" x14ac:dyDescent="0.2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row>
    <row r="22" spans="1:37" x14ac:dyDescent="0.25">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row r="23" spans="1:37" x14ac:dyDescent="0.2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row>
    <row r="24" spans="1:37" x14ac:dyDescent="0.2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row>
    <row r="25" spans="1:37" x14ac:dyDescent="0.2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row>
    <row r="26" spans="1:37" x14ac:dyDescent="0.25">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row>
    <row r="27" spans="1:37" x14ac:dyDescent="0.2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37" x14ac:dyDescent="0.25">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row>
    <row r="29" spans="1:37" x14ac:dyDescent="0.2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row>
    <row r="30" spans="1:37" x14ac:dyDescent="0.25">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row>
    <row r="31" spans="1:37"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row>
    <row r="32" spans="1:37" x14ac:dyDescent="0.25">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row>
    <row r="33" spans="1:31" x14ac:dyDescent="0.25">
      <c r="A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row>
    <row r="34" spans="1:31" x14ac:dyDescent="0.25">
      <c r="A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row>
    <row r="35" spans="1:31" x14ac:dyDescent="0.25">
      <c r="A35" s="91"/>
    </row>
    <row r="36" spans="1:31" x14ac:dyDescent="0.25">
      <c r="A36" s="91"/>
    </row>
    <row r="37" spans="1:31" x14ac:dyDescent="0.25">
      <c r="A37" s="91"/>
    </row>
    <row r="38" spans="1:31" x14ac:dyDescent="0.25">
      <c r="A38" s="91"/>
    </row>
    <row r="39" spans="1:31" x14ac:dyDescent="0.25">
      <c r="A39" s="91"/>
    </row>
    <row r="40" spans="1:31" x14ac:dyDescent="0.25">
      <c r="A40" s="91"/>
    </row>
    <row r="41" spans="1:31" x14ac:dyDescent="0.25">
      <c r="A41" s="91"/>
    </row>
    <row r="42" spans="1:31" x14ac:dyDescent="0.25">
      <c r="A42" s="91"/>
    </row>
    <row r="43" spans="1:31" x14ac:dyDescent="0.25">
      <c r="A43" s="91"/>
    </row>
    <row r="44" spans="1:31" x14ac:dyDescent="0.25">
      <c r="A44" s="91"/>
    </row>
    <row r="45" spans="1:31" x14ac:dyDescent="0.25">
      <c r="A45" s="91"/>
    </row>
    <row r="46" spans="1:31" x14ac:dyDescent="0.25">
      <c r="A46" s="91"/>
    </row>
    <row r="47" spans="1:31" x14ac:dyDescent="0.25">
      <c r="A47" s="91"/>
    </row>
    <row r="48" spans="1:31" x14ac:dyDescent="0.25">
      <c r="A48" s="91"/>
    </row>
    <row r="49" spans="1:1" x14ac:dyDescent="0.25">
      <c r="A49" s="91"/>
    </row>
    <row r="50" spans="1:1" x14ac:dyDescent="0.25">
      <c r="A50" s="91"/>
    </row>
    <row r="51" spans="1:1" x14ac:dyDescent="0.25">
      <c r="A51" s="91"/>
    </row>
    <row r="52" spans="1:1" x14ac:dyDescent="0.25">
      <c r="A52" s="91"/>
    </row>
    <row r="53" spans="1:1" x14ac:dyDescent="0.25">
      <c r="A53" s="91"/>
    </row>
    <row r="54" spans="1:1" x14ac:dyDescent="0.25">
      <c r="A54" s="91"/>
    </row>
    <row r="55" spans="1:1" x14ac:dyDescent="0.25">
      <c r="A55" s="9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1"/>
      <c r="B1" s="389" t="s">
        <v>63</v>
      </c>
      <c r="C1" s="389"/>
      <c r="D1" s="389"/>
      <c r="E1" s="91"/>
      <c r="F1" s="91"/>
      <c r="G1" s="91"/>
      <c r="H1" s="91"/>
      <c r="I1" s="91"/>
      <c r="J1" s="91"/>
      <c r="K1" s="91"/>
      <c r="L1" s="91"/>
      <c r="M1" s="91"/>
      <c r="N1" s="91"/>
      <c r="O1" s="91"/>
      <c r="P1" s="91"/>
      <c r="Q1" s="91"/>
      <c r="R1" s="91"/>
      <c r="S1" s="91"/>
      <c r="T1" s="91"/>
      <c r="U1" s="91"/>
    </row>
    <row r="2" spans="1:21" x14ac:dyDescent="0.25">
      <c r="A2" s="91"/>
      <c r="B2" s="91"/>
      <c r="C2" s="91"/>
      <c r="D2" s="91"/>
      <c r="E2" s="91"/>
      <c r="F2" s="91"/>
      <c r="G2" s="91"/>
      <c r="H2" s="91"/>
      <c r="I2" s="91"/>
      <c r="J2" s="91"/>
      <c r="K2" s="91"/>
      <c r="L2" s="91"/>
      <c r="M2" s="91"/>
      <c r="N2" s="91"/>
      <c r="O2" s="91"/>
      <c r="P2" s="91"/>
      <c r="Q2" s="91"/>
      <c r="R2" s="91"/>
      <c r="S2" s="91"/>
      <c r="T2" s="91"/>
      <c r="U2" s="91"/>
    </row>
    <row r="3" spans="1:21" ht="30" x14ac:dyDescent="0.25">
      <c r="A3" s="91"/>
      <c r="B3" s="112"/>
      <c r="C3" s="35" t="s">
        <v>56</v>
      </c>
      <c r="D3" s="35" t="s">
        <v>57</v>
      </c>
      <c r="E3" s="91"/>
      <c r="F3" s="91"/>
      <c r="G3" s="91"/>
      <c r="H3" s="91"/>
      <c r="I3" s="91"/>
      <c r="J3" s="91"/>
      <c r="K3" s="91"/>
      <c r="L3" s="91"/>
      <c r="M3" s="91"/>
      <c r="N3" s="91"/>
      <c r="O3" s="91"/>
      <c r="P3" s="91"/>
      <c r="Q3" s="91"/>
      <c r="R3" s="91"/>
      <c r="S3" s="91"/>
      <c r="T3" s="91"/>
      <c r="U3" s="91"/>
    </row>
    <row r="4" spans="1:21" ht="50.25" customHeight="1" x14ac:dyDescent="0.25">
      <c r="A4" s="111" t="s">
        <v>83</v>
      </c>
      <c r="B4" s="38" t="s">
        <v>101</v>
      </c>
      <c r="C4" s="43" t="s">
        <v>157</v>
      </c>
      <c r="D4" s="36" t="s">
        <v>97</v>
      </c>
      <c r="E4" s="91"/>
      <c r="F4" s="91"/>
      <c r="G4" s="91"/>
      <c r="H4" s="91"/>
      <c r="I4" s="91"/>
      <c r="J4" s="91"/>
      <c r="K4" s="91"/>
      <c r="L4" s="91"/>
      <c r="M4" s="91"/>
      <c r="N4" s="91"/>
      <c r="O4" s="91"/>
      <c r="P4" s="91"/>
      <c r="Q4" s="91"/>
      <c r="R4" s="91"/>
      <c r="S4" s="91"/>
      <c r="T4" s="91"/>
      <c r="U4" s="91"/>
    </row>
    <row r="5" spans="1:21" ht="116.25" customHeight="1" x14ac:dyDescent="0.25">
      <c r="A5" s="111" t="s">
        <v>84</v>
      </c>
      <c r="B5" s="39" t="s">
        <v>59</v>
      </c>
      <c r="C5" s="44" t="s">
        <v>93</v>
      </c>
      <c r="D5" s="37" t="s">
        <v>98</v>
      </c>
      <c r="E5" s="91"/>
      <c r="F5" s="91"/>
      <c r="G5" s="91"/>
      <c r="H5" s="91"/>
      <c r="I5" s="91"/>
      <c r="J5" s="91"/>
      <c r="K5" s="91"/>
      <c r="L5" s="91"/>
      <c r="M5" s="91"/>
      <c r="N5" s="91"/>
      <c r="O5" s="91"/>
      <c r="P5" s="91"/>
      <c r="Q5" s="91"/>
      <c r="R5" s="91"/>
      <c r="S5" s="91"/>
      <c r="T5" s="91"/>
      <c r="U5" s="91"/>
    </row>
    <row r="6" spans="1:21" ht="67.5" x14ac:dyDescent="0.25">
      <c r="A6" s="111" t="s">
        <v>81</v>
      </c>
      <c r="B6" s="40" t="s">
        <v>60</v>
      </c>
      <c r="C6" s="44" t="s">
        <v>94</v>
      </c>
      <c r="D6" s="37" t="s">
        <v>100</v>
      </c>
      <c r="E6" s="91"/>
      <c r="F6" s="91"/>
      <c r="G6" s="91"/>
      <c r="H6" s="91"/>
      <c r="I6" s="91"/>
      <c r="J6" s="91"/>
      <c r="K6" s="91"/>
      <c r="L6" s="91"/>
      <c r="M6" s="91"/>
      <c r="N6" s="91"/>
      <c r="O6" s="91"/>
      <c r="P6" s="91"/>
      <c r="Q6" s="91"/>
      <c r="R6" s="91"/>
      <c r="S6" s="91"/>
      <c r="T6" s="91"/>
      <c r="U6" s="91"/>
    </row>
    <row r="7" spans="1:21" ht="101.25" x14ac:dyDescent="0.25">
      <c r="A7" s="111" t="s">
        <v>7</v>
      </c>
      <c r="B7" s="41" t="s">
        <v>61</v>
      </c>
      <c r="C7" s="44" t="s">
        <v>95</v>
      </c>
      <c r="D7" s="37" t="s">
        <v>99</v>
      </c>
      <c r="E7" s="91"/>
      <c r="F7" s="91"/>
      <c r="G7" s="91"/>
      <c r="H7" s="91"/>
      <c r="I7" s="91"/>
      <c r="J7" s="91"/>
      <c r="K7" s="91"/>
      <c r="L7" s="91"/>
      <c r="M7" s="91"/>
      <c r="N7" s="91"/>
      <c r="O7" s="91"/>
      <c r="P7" s="91"/>
      <c r="Q7" s="91"/>
      <c r="R7" s="91"/>
      <c r="S7" s="91"/>
      <c r="T7" s="91"/>
      <c r="U7" s="91"/>
    </row>
    <row r="8" spans="1:21" ht="67.5" x14ac:dyDescent="0.25">
      <c r="A8" s="111" t="s">
        <v>85</v>
      </c>
      <c r="B8" s="42" t="s">
        <v>62</v>
      </c>
      <c r="C8" s="44" t="s">
        <v>96</v>
      </c>
      <c r="D8" s="37" t="s">
        <v>118</v>
      </c>
      <c r="E8" s="91"/>
      <c r="F8" s="91"/>
      <c r="G8" s="91"/>
      <c r="H8" s="91"/>
      <c r="I8" s="91"/>
      <c r="J8" s="91"/>
      <c r="K8" s="91"/>
      <c r="L8" s="91"/>
      <c r="M8" s="91"/>
      <c r="N8" s="91"/>
      <c r="O8" s="91"/>
      <c r="P8" s="91"/>
      <c r="Q8" s="91"/>
      <c r="R8" s="91"/>
      <c r="S8" s="91"/>
      <c r="T8" s="91"/>
      <c r="U8" s="91"/>
    </row>
    <row r="9" spans="1:21" ht="20.25" x14ac:dyDescent="0.25">
      <c r="A9" s="111"/>
      <c r="B9" s="111"/>
      <c r="C9" s="113"/>
      <c r="D9" s="113"/>
      <c r="E9" s="91"/>
      <c r="F9" s="91"/>
      <c r="G9" s="91"/>
      <c r="H9" s="91"/>
      <c r="I9" s="91"/>
      <c r="J9" s="91"/>
      <c r="K9" s="91"/>
      <c r="L9" s="91"/>
      <c r="M9" s="91"/>
      <c r="N9" s="91"/>
      <c r="O9" s="91"/>
      <c r="P9" s="91"/>
      <c r="Q9" s="91"/>
      <c r="R9" s="91"/>
      <c r="S9" s="91"/>
      <c r="T9" s="91"/>
      <c r="U9" s="91"/>
    </row>
    <row r="10" spans="1:21" ht="16.5" x14ac:dyDescent="0.25">
      <c r="A10" s="111"/>
      <c r="B10" s="114"/>
      <c r="C10" s="114"/>
      <c r="D10" s="114"/>
      <c r="E10" s="91"/>
      <c r="F10" s="91"/>
      <c r="G10" s="91"/>
      <c r="H10" s="91"/>
      <c r="I10" s="91"/>
      <c r="J10" s="91"/>
      <c r="K10" s="91"/>
      <c r="L10" s="91"/>
      <c r="M10" s="91"/>
      <c r="N10" s="91"/>
      <c r="O10" s="91"/>
      <c r="P10" s="91"/>
      <c r="Q10" s="91"/>
      <c r="R10" s="91"/>
      <c r="S10" s="91"/>
      <c r="T10" s="91"/>
      <c r="U10" s="91"/>
    </row>
    <row r="11" spans="1:21" x14ac:dyDescent="0.25">
      <c r="A11" s="111"/>
      <c r="B11" s="111" t="s">
        <v>91</v>
      </c>
      <c r="C11" s="111" t="s">
        <v>145</v>
      </c>
      <c r="D11" s="111" t="s">
        <v>152</v>
      </c>
      <c r="E11" s="91"/>
      <c r="F11" s="91"/>
      <c r="G11" s="91"/>
      <c r="H11" s="91"/>
      <c r="I11" s="91"/>
      <c r="J11" s="91"/>
      <c r="K11" s="91"/>
      <c r="L11" s="91"/>
      <c r="M11" s="91"/>
      <c r="N11" s="91"/>
      <c r="O11" s="91"/>
      <c r="P11" s="91"/>
      <c r="Q11" s="91"/>
      <c r="R11" s="91"/>
      <c r="S11" s="91"/>
      <c r="T11" s="91"/>
      <c r="U11" s="91"/>
    </row>
    <row r="12" spans="1:21" x14ac:dyDescent="0.25">
      <c r="A12" s="111"/>
      <c r="B12" s="111" t="s">
        <v>89</v>
      </c>
      <c r="C12" s="111" t="s">
        <v>149</v>
      </c>
      <c r="D12" s="111" t="s">
        <v>153</v>
      </c>
      <c r="E12" s="91"/>
      <c r="F12" s="91"/>
      <c r="G12" s="91"/>
      <c r="H12" s="91"/>
      <c r="I12" s="91"/>
      <c r="J12" s="91"/>
      <c r="K12" s="91"/>
      <c r="L12" s="91"/>
      <c r="M12" s="91"/>
      <c r="N12" s="91"/>
      <c r="O12" s="91"/>
      <c r="P12" s="91"/>
      <c r="Q12" s="91"/>
      <c r="R12" s="91"/>
      <c r="S12" s="91"/>
      <c r="T12" s="91"/>
      <c r="U12" s="91"/>
    </row>
    <row r="13" spans="1:21" x14ac:dyDescent="0.25">
      <c r="A13" s="111"/>
      <c r="B13" s="111"/>
      <c r="C13" s="111" t="s">
        <v>148</v>
      </c>
      <c r="D13" s="111" t="s">
        <v>154</v>
      </c>
      <c r="E13" s="91"/>
      <c r="F13" s="91"/>
      <c r="G13" s="91"/>
      <c r="H13" s="91"/>
      <c r="I13" s="91"/>
      <c r="J13" s="91"/>
      <c r="K13" s="91"/>
      <c r="L13" s="91"/>
      <c r="M13" s="91"/>
      <c r="N13" s="91"/>
      <c r="O13" s="91"/>
      <c r="P13" s="91"/>
      <c r="Q13" s="91"/>
      <c r="R13" s="91"/>
      <c r="S13" s="91"/>
      <c r="T13" s="91"/>
      <c r="U13" s="91"/>
    </row>
    <row r="14" spans="1:21" x14ac:dyDescent="0.25">
      <c r="A14" s="111"/>
      <c r="B14" s="111"/>
      <c r="C14" s="111" t="s">
        <v>150</v>
      </c>
      <c r="D14" s="111" t="s">
        <v>155</v>
      </c>
      <c r="E14" s="91"/>
      <c r="F14" s="91"/>
      <c r="G14" s="91"/>
      <c r="H14" s="91"/>
      <c r="I14" s="91"/>
      <c r="J14" s="91"/>
      <c r="K14" s="91"/>
      <c r="L14" s="91"/>
      <c r="M14" s="91"/>
      <c r="N14" s="91"/>
      <c r="O14" s="91"/>
      <c r="P14" s="91"/>
      <c r="Q14" s="91"/>
      <c r="R14" s="91"/>
      <c r="S14" s="91"/>
      <c r="T14" s="91"/>
      <c r="U14" s="91"/>
    </row>
    <row r="15" spans="1:21" x14ac:dyDescent="0.25">
      <c r="A15" s="111"/>
      <c r="B15" s="111"/>
      <c r="C15" s="111" t="s">
        <v>151</v>
      </c>
      <c r="D15" s="111" t="s">
        <v>156</v>
      </c>
      <c r="E15" s="91"/>
      <c r="F15" s="91"/>
      <c r="G15" s="91"/>
      <c r="H15" s="91"/>
      <c r="I15" s="91"/>
      <c r="J15" s="91"/>
      <c r="K15" s="91"/>
      <c r="L15" s="91"/>
      <c r="M15" s="91"/>
      <c r="N15" s="91"/>
      <c r="O15" s="91"/>
      <c r="P15" s="91"/>
      <c r="Q15" s="91"/>
      <c r="R15" s="91"/>
      <c r="S15" s="91"/>
      <c r="T15" s="91"/>
      <c r="U15" s="91"/>
    </row>
    <row r="16" spans="1:21" x14ac:dyDescent="0.25">
      <c r="A16" s="111"/>
      <c r="B16" s="111"/>
      <c r="C16" s="111"/>
      <c r="D16" s="111"/>
      <c r="E16" s="91"/>
      <c r="F16" s="91"/>
      <c r="G16" s="91"/>
      <c r="H16" s="91"/>
      <c r="I16" s="91"/>
      <c r="J16" s="91"/>
      <c r="K16" s="91"/>
      <c r="L16" s="91"/>
      <c r="M16" s="91"/>
      <c r="N16" s="91"/>
      <c r="O16" s="91"/>
    </row>
    <row r="17" spans="1:15" x14ac:dyDescent="0.25">
      <c r="A17" s="111"/>
      <c r="B17" s="111"/>
      <c r="C17" s="111"/>
      <c r="D17" s="111"/>
      <c r="E17" s="91"/>
      <c r="F17" s="91"/>
      <c r="G17" s="91"/>
      <c r="H17" s="91"/>
      <c r="I17" s="91"/>
      <c r="J17" s="91"/>
      <c r="K17" s="91"/>
      <c r="L17" s="91"/>
      <c r="M17" s="91"/>
      <c r="N17" s="91"/>
      <c r="O17" s="91"/>
    </row>
    <row r="18" spans="1:15" x14ac:dyDescent="0.25">
      <c r="A18" s="111"/>
      <c r="B18" s="115"/>
      <c r="C18" s="115"/>
      <c r="D18" s="115"/>
      <c r="E18" s="91"/>
      <c r="F18" s="91"/>
      <c r="G18" s="91"/>
      <c r="H18" s="91"/>
      <c r="I18" s="91"/>
      <c r="J18" s="91"/>
      <c r="K18" s="91"/>
      <c r="L18" s="91"/>
      <c r="M18" s="91"/>
      <c r="N18" s="91"/>
      <c r="O18" s="91"/>
    </row>
    <row r="19" spans="1:15" x14ac:dyDescent="0.25">
      <c r="A19" s="111"/>
      <c r="B19" s="115"/>
      <c r="C19" s="115"/>
      <c r="D19" s="115"/>
      <c r="E19" s="91"/>
      <c r="F19" s="91"/>
      <c r="G19" s="91"/>
      <c r="H19" s="91"/>
      <c r="I19" s="91"/>
      <c r="J19" s="91"/>
      <c r="K19" s="91"/>
      <c r="L19" s="91"/>
      <c r="M19" s="91"/>
      <c r="N19" s="91"/>
      <c r="O19" s="91"/>
    </row>
    <row r="20" spans="1:15" x14ac:dyDescent="0.25">
      <c r="A20" s="111"/>
      <c r="B20" s="115"/>
      <c r="C20" s="115"/>
      <c r="D20" s="115"/>
      <c r="E20" s="91"/>
      <c r="F20" s="91"/>
      <c r="G20" s="91"/>
      <c r="H20" s="91"/>
      <c r="I20" s="91"/>
      <c r="J20" s="91"/>
      <c r="K20" s="91"/>
      <c r="L20" s="91"/>
      <c r="M20" s="91"/>
      <c r="N20" s="91"/>
      <c r="O20" s="91"/>
    </row>
    <row r="21" spans="1:15" x14ac:dyDescent="0.25">
      <c r="A21" s="111"/>
      <c r="B21" s="115"/>
      <c r="C21" s="115"/>
      <c r="D21" s="115"/>
      <c r="E21" s="91"/>
      <c r="F21" s="91"/>
      <c r="G21" s="91"/>
      <c r="H21" s="91"/>
      <c r="I21" s="91"/>
      <c r="J21" s="91"/>
      <c r="K21" s="91"/>
      <c r="L21" s="91"/>
      <c r="M21" s="91"/>
      <c r="N21" s="91"/>
      <c r="O21" s="91"/>
    </row>
    <row r="22" spans="1:15" ht="20.25" x14ac:dyDescent="0.25">
      <c r="A22" s="111"/>
      <c r="B22" s="111"/>
      <c r="C22" s="113"/>
      <c r="D22" s="113"/>
      <c r="E22" s="91"/>
      <c r="F22" s="91"/>
      <c r="G22" s="91"/>
      <c r="H22" s="91"/>
      <c r="I22" s="91"/>
      <c r="J22" s="91"/>
      <c r="K22" s="91"/>
      <c r="L22" s="91"/>
      <c r="M22" s="91"/>
      <c r="N22" s="91"/>
      <c r="O22" s="91"/>
    </row>
    <row r="23" spans="1:15" ht="20.25" x14ac:dyDescent="0.25">
      <c r="A23" s="111"/>
      <c r="B23" s="111"/>
      <c r="C23" s="113"/>
      <c r="D23" s="113"/>
      <c r="E23" s="91"/>
      <c r="F23" s="91"/>
      <c r="G23" s="91"/>
      <c r="H23" s="91"/>
      <c r="I23" s="91"/>
      <c r="J23" s="91"/>
      <c r="K23" s="91"/>
      <c r="L23" s="91"/>
      <c r="M23" s="91"/>
      <c r="N23" s="91"/>
      <c r="O23" s="91"/>
    </row>
    <row r="24" spans="1:15" ht="20.25" x14ac:dyDescent="0.25">
      <c r="A24" s="111"/>
      <c r="B24" s="111"/>
      <c r="C24" s="113"/>
      <c r="D24" s="113"/>
      <c r="E24" s="91"/>
      <c r="F24" s="91"/>
      <c r="G24" s="91"/>
      <c r="H24" s="91"/>
      <c r="I24" s="91"/>
      <c r="J24" s="91"/>
      <c r="K24" s="91"/>
      <c r="L24" s="91"/>
      <c r="M24" s="91"/>
      <c r="N24" s="91"/>
      <c r="O24" s="91"/>
    </row>
    <row r="25" spans="1:15" ht="20.25" x14ac:dyDescent="0.25">
      <c r="A25" s="111"/>
      <c r="B25" s="111"/>
      <c r="C25" s="113"/>
      <c r="D25" s="113"/>
      <c r="E25" s="91"/>
      <c r="F25" s="91"/>
      <c r="G25" s="91"/>
      <c r="H25" s="91"/>
      <c r="I25" s="91"/>
      <c r="J25" s="91"/>
      <c r="K25" s="91"/>
      <c r="L25" s="91"/>
      <c r="M25" s="91"/>
      <c r="N25" s="91"/>
      <c r="O25" s="91"/>
    </row>
    <row r="26" spans="1:15" ht="20.25" x14ac:dyDescent="0.25">
      <c r="A26" s="111"/>
      <c r="B26" s="111"/>
      <c r="C26" s="113"/>
      <c r="D26" s="113"/>
      <c r="E26" s="91"/>
      <c r="F26" s="91"/>
      <c r="G26" s="91"/>
      <c r="H26" s="91"/>
      <c r="I26" s="91"/>
      <c r="J26" s="91"/>
      <c r="K26" s="91"/>
      <c r="L26" s="91"/>
      <c r="M26" s="91"/>
      <c r="N26" s="91"/>
      <c r="O26" s="91"/>
    </row>
    <row r="27" spans="1:15" ht="20.25" x14ac:dyDescent="0.25">
      <c r="A27" s="111"/>
      <c r="B27" s="111"/>
      <c r="C27" s="113"/>
      <c r="D27" s="113"/>
      <c r="E27" s="91"/>
      <c r="F27" s="91"/>
      <c r="G27" s="91"/>
      <c r="H27" s="91"/>
      <c r="I27" s="91"/>
      <c r="J27" s="91"/>
      <c r="K27" s="91"/>
      <c r="L27" s="91"/>
      <c r="M27" s="91"/>
      <c r="N27" s="91"/>
      <c r="O27" s="91"/>
    </row>
    <row r="28" spans="1:15" ht="20.25" x14ac:dyDescent="0.25">
      <c r="A28" s="111"/>
      <c r="B28" s="111"/>
      <c r="C28" s="113"/>
      <c r="D28" s="113"/>
      <c r="E28" s="91"/>
      <c r="F28" s="91"/>
      <c r="G28" s="91"/>
      <c r="H28" s="91"/>
      <c r="I28" s="91"/>
      <c r="J28" s="91"/>
      <c r="K28" s="91"/>
      <c r="L28" s="91"/>
      <c r="M28" s="91"/>
      <c r="N28" s="91"/>
      <c r="O28" s="91"/>
    </row>
    <row r="29" spans="1:15" ht="20.25" x14ac:dyDescent="0.25">
      <c r="A29" s="111"/>
      <c r="B29" s="111"/>
      <c r="C29" s="113"/>
      <c r="D29" s="113"/>
      <c r="E29" s="91"/>
      <c r="F29" s="91"/>
      <c r="G29" s="91"/>
      <c r="H29" s="91"/>
      <c r="I29" s="91"/>
      <c r="J29" s="91"/>
      <c r="K29" s="91"/>
      <c r="L29" s="91"/>
      <c r="M29" s="91"/>
      <c r="N29" s="91"/>
      <c r="O29" s="91"/>
    </row>
    <row r="30" spans="1:15" ht="20.25" x14ac:dyDescent="0.25">
      <c r="A30" s="111"/>
      <c r="B30" s="111"/>
      <c r="C30" s="113"/>
      <c r="D30" s="113"/>
      <c r="E30" s="91"/>
      <c r="F30" s="91"/>
      <c r="G30" s="91"/>
      <c r="H30" s="91"/>
      <c r="I30" s="91"/>
      <c r="J30" s="91"/>
      <c r="K30" s="91"/>
      <c r="L30" s="91"/>
      <c r="M30" s="91"/>
      <c r="N30" s="91"/>
      <c r="O30" s="91"/>
    </row>
    <row r="31" spans="1:15" ht="20.25" x14ac:dyDescent="0.25">
      <c r="A31" s="111"/>
      <c r="B31" s="111"/>
      <c r="C31" s="113"/>
      <c r="D31" s="113"/>
      <c r="E31" s="91"/>
      <c r="F31" s="91"/>
      <c r="G31" s="91"/>
      <c r="H31" s="91"/>
      <c r="I31" s="91"/>
      <c r="J31" s="91"/>
      <c r="K31" s="91"/>
      <c r="L31" s="91"/>
      <c r="M31" s="91"/>
      <c r="N31" s="91"/>
      <c r="O31" s="91"/>
    </row>
    <row r="32" spans="1:15" ht="20.25" x14ac:dyDescent="0.25">
      <c r="A32" s="111"/>
      <c r="B32" s="111"/>
      <c r="C32" s="113"/>
      <c r="D32" s="113"/>
      <c r="E32" s="91"/>
      <c r="F32" s="91"/>
      <c r="G32" s="91"/>
      <c r="H32" s="91"/>
      <c r="I32" s="91"/>
      <c r="J32" s="91"/>
      <c r="K32" s="91"/>
      <c r="L32" s="91"/>
      <c r="M32" s="91"/>
      <c r="N32" s="91"/>
      <c r="O32" s="91"/>
    </row>
    <row r="33" spans="1:15" ht="20.25" x14ac:dyDescent="0.25">
      <c r="A33" s="111"/>
      <c r="B33" s="111"/>
      <c r="C33" s="113"/>
      <c r="D33" s="113"/>
      <c r="E33" s="91"/>
      <c r="F33" s="91"/>
      <c r="G33" s="91"/>
      <c r="H33" s="91"/>
      <c r="I33" s="91"/>
      <c r="J33" s="91"/>
      <c r="K33" s="91"/>
      <c r="L33" s="91"/>
      <c r="M33" s="91"/>
      <c r="N33" s="91"/>
      <c r="O33" s="91"/>
    </row>
    <row r="34" spans="1:15" ht="20.25" x14ac:dyDescent="0.25">
      <c r="A34" s="111"/>
      <c r="B34" s="111"/>
      <c r="C34" s="113"/>
      <c r="D34" s="113"/>
      <c r="E34" s="91"/>
      <c r="F34" s="91"/>
      <c r="G34" s="91"/>
      <c r="H34" s="91"/>
      <c r="I34" s="91"/>
      <c r="J34" s="91"/>
      <c r="K34" s="91"/>
      <c r="L34" s="91"/>
      <c r="M34" s="91"/>
      <c r="N34" s="91"/>
      <c r="O34" s="91"/>
    </row>
    <row r="35" spans="1:15" ht="20.25" x14ac:dyDescent="0.25">
      <c r="A35" s="111"/>
      <c r="B35" s="111"/>
      <c r="C35" s="113"/>
      <c r="D35" s="113"/>
      <c r="E35" s="91"/>
      <c r="F35" s="91"/>
      <c r="G35" s="91"/>
      <c r="H35" s="91"/>
      <c r="I35" s="91"/>
      <c r="J35" s="91"/>
      <c r="K35" s="91"/>
      <c r="L35" s="91"/>
      <c r="M35" s="91"/>
      <c r="N35" s="91"/>
      <c r="O35" s="91"/>
    </row>
    <row r="36" spans="1:15" ht="20.25" x14ac:dyDescent="0.25">
      <c r="A36" s="111"/>
      <c r="B36" s="111"/>
      <c r="C36" s="113"/>
      <c r="D36" s="113"/>
      <c r="E36" s="91"/>
      <c r="F36" s="91"/>
      <c r="G36" s="91"/>
      <c r="H36" s="91"/>
      <c r="I36" s="91"/>
      <c r="J36" s="91"/>
      <c r="K36" s="91"/>
      <c r="L36" s="91"/>
      <c r="M36" s="91"/>
      <c r="N36" s="91"/>
      <c r="O36" s="91"/>
    </row>
    <row r="37" spans="1:15" ht="20.25" x14ac:dyDescent="0.25">
      <c r="A37" s="111"/>
      <c r="B37" s="111"/>
      <c r="C37" s="113"/>
      <c r="D37" s="113"/>
      <c r="E37" s="91"/>
      <c r="F37" s="91"/>
      <c r="G37" s="91"/>
      <c r="H37" s="91"/>
      <c r="I37" s="91"/>
      <c r="J37" s="91"/>
      <c r="K37" s="91"/>
      <c r="L37" s="91"/>
      <c r="M37" s="91"/>
      <c r="N37" s="91"/>
      <c r="O37" s="91"/>
    </row>
    <row r="38" spans="1:15" ht="20.25" x14ac:dyDescent="0.25">
      <c r="A38" s="111"/>
      <c r="B38" s="111"/>
      <c r="C38" s="113"/>
      <c r="D38" s="113"/>
      <c r="E38" s="91"/>
      <c r="F38" s="91"/>
      <c r="G38" s="91"/>
      <c r="H38" s="91"/>
      <c r="I38" s="91"/>
      <c r="J38" s="91"/>
      <c r="K38" s="91"/>
      <c r="L38" s="91"/>
      <c r="M38" s="91"/>
      <c r="N38" s="91"/>
      <c r="O38" s="91"/>
    </row>
    <row r="39" spans="1:15" ht="20.25" x14ac:dyDescent="0.25">
      <c r="A39" s="111"/>
      <c r="B39" s="111"/>
      <c r="C39" s="113"/>
      <c r="D39" s="113"/>
      <c r="E39" s="91"/>
      <c r="F39" s="91"/>
      <c r="G39" s="91"/>
      <c r="H39" s="91"/>
      <c r="I39" s="91"/>
      <c r="J39" s="91"/>
      <c r="K39" s="91"/>
      <c r="L39" s="91"/>
      <c r="M39" s="91"/>
      <c r="N39" s="91"/>
      <c r="O39" s="91"/>
    </row>
    <row r="40" spans="1:15" ht="20.25" x14ac:dyDescent="0.25">
      <c r="A40" s="111"/>
      <c r="B40" s="111"/>
      <c r="C40" s="113"/>
      <c r="D40" s="113"/>
      <c r="E40" s="91"/>
      <c r="F40" s="91"/>
      <c r="G40" s="91"/>
      <c r="H40" s="91"/>
      <c r="I40" s="91"/>
      <c r="J40" s="91"/>
      <c r="K40" s="91"/>
      <c r="L40" s="91"/>
      <c r="M40" s="91"/>
      <c r="N40" s="91"/>
      <c r="O40" s="91"/>
    </row>
    <row r="41" spans="1:15" ht="20.25" x14ac:dyDescent="0.25">
      <c r="A41" s="111"/>
      <c r="B41" s="111"/>
      <c r="C41" s="113"/>
      <c r="D41" s="113"/>
      <c r="E41" s="91"/>
      <c r="F41" s="91"/>
      <c r="G41" s="91"/>
      <c r="H41" s="91"/>
      <c r="I41" s="91"/>
      <c r="J41" s="91"/>
      <c r="K41" s="91"/>
      <c r="L41" s="91"/>
      <c r="M41" s="91"/>
      <c r="N41" s="91"/>
      <c r="O41" s="91"/>
    </row>
    <row r="42" spans="1:15" ht="20.25" x14ac:dyDescent="0.25">
      <c r="A42" s="111"/>
      <c r="B42" s="111"/>
      <c r="C42" s="113"/>
      <c r="D42" s="113"/>
      <c r="E42" s="91"/>
      <c r="F42" s="91"/>
      <c r="G42" s="91"/>
      <c r="H42" s="91"/>
      <c r="I42" s="91"/>
      <c r="J42" s="91"/>
      <c r="K42" s="91"/>
      <c r="L42" s="91"/>
      <c r="M42" s="91"/>
      <c r="N42" s="91"/>
      <c r="O42" s="91"/>
    </row>
    <row r="43" spans="1:15" ht="20.25" x14ac:dyDescent="0.25">
      <c r="A43" s="111"/>
      <c r="B43" s="111"/>
      <c r="C43" s="113"/>
      <c r="D43" s="113"/>
      <c r="E43" s="91"/>
      <c r="F43" s="91"/>
      <c r="G43" s="91"/>
      <c r="H43" s="91"/>
      <c r="I43" s="91"/>
      <c r="J43" s="91"/>
      <c r="K43" s="91"/>
      <c r="L43" s="91"/>
      <c r="M43" s="91"/>
      <c r="N43" s="91"/>
      <c r="O43" s="91"/>
    </row>
    <row r="44" spans="1:15" ht="20.25" x14ac:dyDescent="0.25">
      <c r="A44" s="111"/>
      <c r="B44" s="111"/>
      <c r="C44" s="113"/>
      <c r="D44" s="113"/>
      <c r="E44" s="91"/>
      <c r="F44" s="91"/>
      <c r="G44" s="91"/>
      <c r="H44" s="91"/>
      <c r="I44" s="91"/>
      <c r="J44" s="91"/>
      <c r="K44" s="91"/>
      <c r="L44" s="91"/>
      <c r="M44" s="91"/>
      <c r="N44" s="91"/>
      <c r="O44" s="91"/>
    </row>
    <row r="45" spans="1:15" ht="20.25" x14ac:dyDescent="0.25">
      <c r="A45" s="111"/>
      <c r="B45" s="111"/>
      <c r="C45" s="113"/>
      <c r="D45" s="113"/>
      <c r="E45" s="91"/>
      <c r="F45" s="91"/>
      <c r="G45" s="91"/>
      <c r="H45" s="91"/>
      <c r="I45" s="91"/>
      <c r="J45" s="91"/>
      <c r="K45" s="91"/>
      <c r="L45" s="91"/>
      <c r="M45" s="91"/>
      <c r="N45" s="91"/>
      <c r="O45" s="91"/>
    </row>
    <row r="46" spans="1:15" ht="20.25" x14ac:dyDescent="0.25">
      <c r="A46" s="111"/>
      <c r="B46" s="111"/>
      <c r="C46" s="113"/>
      <c r="D46" s="113"/>
      <c r="E46" s="91"/>
      <c r="F46" s="91"/>
      <c r="G46" s="91"/>
      <c r="H46" s="91"/>
      <c r="I46" s="91"/>
      <c r="J46" s="91"/>
      <c r="K46" s="91"/>
      <c r="L46" s="91"/>
      <c r="M46" s="91"/>
      <c r="N46" s="91"/>
      <c r="O46" s="91"/>
    </row>
    <row r="47" spans="1:15" ht="20.25" x14ac:dyDescent="0.25">
      <c r="A47" s="111"/>
      <c r="B47" s="111"/>
      <c r="C47" s="113"/>
      <c r="D47" s="113"/>
      <c r="E47" s="91"/>
      <c r="F47" s="91"/>
      <c r="G47" s="91"/>
      <c r="H47" s="91"/>
      <c r="I47" s="91"/>
      <c r="J47" s="91"/>
      <c r="K47" s="91"/>
      <c r="L47" s="91"/>
      <c r="M47" s="91"/>
      <c r="N47" s="91"/>
      <c r="O47" s="91"/>
    </row>
    <row r="48" spans="1:15" ht="20.25" x14ac:dyDescent="0.25">
      <c r="A48" s="111"/>
      <c r="B48" s="111"/>
      <c r="C48" s="113"/>
      <c r="D48" s="113"/>
      <c r="E48" s="91"/>
      <c r="F48" s="91"/>
      <c r="G48" s="91"/>
      <c r="H48" s="91"/>
      <c r="I48" s="91"/>
      <c r="J48" s="91"/>
      <c r="K48" s="91"/>
      <c r="L48" s="91"/>
      <c r="M48" s="91"/>
      <c r="N48" s="91"/>
      <c r="O48" s="91"/>
    </row>
    <row r="49" spans="1:15" ht="20.25" x14ac:dyDescent="0.25">
      <c r="A49" s="111"/>
      <c r="B49" s="111"/>
      <c r="C49" s="113"/>
      <c r="D49" s="113"/>
      <c r="E49" s="91"/>
      <c r="F49" s="91"/>
      <c r="G49" s="91"/>
      <c r="H49" s="91"/>
      <c r="I49" s="91"/>
      <c r="J49" s="91"/>
      <c r="K49" s="91"/>
      <c r="L49" s="91"/>
      <c r="M49" s="91"/>
      <c r="N49" s="91"/>
      <c r="O49" s="91"/>
    </row>
    <row r="50" spans="1:15" ht="20.25" x14ac:dyDescent="0.25">
      <c r="A50" s="111"/>
      <c r="B50" s="111"/>
      <c r="C50" s="113"/>
      <c r="D50" s="113"/>
      <c r="E50" s="91"/>
      <c r="F50" s="91"/>
      <c r="G50" s="91"/>
      <c r="H50" s="91"/>
      <c r="I50" s="91"/>
      <c r="J50" s="91"/>
      <c r="K50" s="91"/>
      <c r="L50" s="91"/>
      <c r="M50" s="91"/>
      <c r="N50" s="91"/>
      <c r="O50" s="91"/>
    </row>
    <row r="51" spans="1:15" ht="20.25" x14ac:dyDescent="0.25">
      <c r="A51" s="111"/>
      <c r="B51" s="111"/>
      <c r="C51" s="113"/>
      <c r="D51" s="113"/>
      <c r="E51" s="91"/>
      <c r="F51" s="91"/>
      <c r="G51" s="91"/>
      <c r="H51" s="91"/>
      <c r="I51" s="91"/>
      <c r="J51" s="91"/>
      <c r="K51" s="91"/>
      <c r="L51" s="91"/>
      <c r="M51" s="91"/>
      <c r="N51" s="91"/>
      <c r="O51" s="91"/>
    </row>
    <row r="52" spans="1:15" ht="20.25" x14ac:dyDescent="0.25">
      <c r="A52" s="111"/>
      <c r="B52" s="22"/>
      <c r="C52" s="33"/>
      <c r="D52" s="33"/>
    </row>
    <row r="53" spans="1:15" ht="20.25" x14ac:dyDescent="0.25">
      <c r="A53" s="111"/>
      <c r="B53" s="22"/>
      <c r="C53" s="33"/>
      <c r="D53" s="33"/>
    </row>
    <row r="54" spans="1:15" ht="20.25" x14ac:dyDescent="0.25">
      <c r="A54" s="111"/>
      <c r="B54" s="22"/>
      <c r="C54" s="33"/>
      <c r="D54" s="33"/>
    </row>
    <row r="55" spans="1:15" ht="20.25" x14ac:dyDescent="0.25">
      <c r="A55" s="111"/>
      <c r="B55" s="22"/>
      <c r="C55" s="33"/>
      <c r="D55" s="33"/>
    </row>
    <row r="56" spans="1:15" ht="20.25" x14ac:dyDescent="0.25">
      <c r="A56" s="111"/>
      <c r="B56" s="22"/>
      <c r="C56" s="33"/>
      <c r="D56" s="33"/>
    </row>
    <row r="57" spans="1:15" ht="20.25" x14ac:dyDescent="0.25">
      <c r="A57" s="111"/>
      <c r="B57" s="22"/>
      <c r="C57" s="33"/>
      <c r="D57" s="33"/>
    </row>
    <row r="58" spans="1:15" ht="20.25" x14ac:dyDescent="0.25">
      <c r="A58" s="111"/>
      <c r="B58" s="22"/>
      <c r="C58" s="33"/>
      <c r="D58" s="33"/>
    </row>
    <row r="59" spans="1:15" ht="20.25" x14ac:dyDescent="0.25">
      <c r="A59" s="111"/>
      <c r="B59" s="22"/>
      <c r="C59" s="33"/>
      <c r="D59" s="33"/>
    </row>
    <row r="60" spans="1:15" ht="20.25" x14ac:dyDescent="0.25">
      <c r="A60" s="111"/>
      <c r="B60" s="22"/>
      <c r="C60" s="33"/>
      <c r="D60" s="33"/>
    </row>
    <row r="61" spans="1:15" ht="20.25" x14ac:dyDescent="0.25">
      <c r="A61" s="111"/>
      <c r="B61" s="22"/>
      <c r="C61" s="33"/>
      <c r="D61" s="33"/>
    </row>
    <row r="62" spans="1:15" ht="20.25" x14ac:dyDescent="0.25">
      <c r="A62" s="111"/>
      <c r="B62" s="22"/>
      <c r="C62" s="33"/>
      <c r="D62" s="33"/>
    </row>
    <row r="63" spans="1:15" ht="20.25" x14ac:dyDescent="0.25">
      <c r="A63" s="111"/>
      <c r="B63" s="22"/>
      <c r="C63" s="33"/>
      <c r="D63" s="33"/>
    </row>
    <row r="64" spans="1:15" ht="20.25" x14ac:dyDescent="0.25">
      <c r="A64" s="111"/>
      <c r="B64" s="22"/>
      <c r="C64" s="33"/>
      <c r="D64" s="33"/>
    </row>
    <row r="65" spans="1:4" ht="20.25" x14ac:dyDescent="0.25">
      <c r="A65" s="111"/>
      <c r="B65" s="22"/>
      <c r="C65" s="33"/>
      <c r="D65" s="33"/>
    </row>
    <row r="66" spans="1:4" ht="20.25" x14ac:dyDescent="0.25">
      <c r="A66" s="111"/>
      <c r="B66" s="22"/>
      <c r="C66" s="33"/>
      <c r="D66" s="33"/>
    </row>
    <row r="67" spans="1:4" ht="20.25" x14ac:dyDescent="0.25">
      <c r="A67" s="111"/>
      <c r="B67" s="22"/>
      <c r="C67" s="33"/>
      <c r="D67" s="33"/>
    </row>
    <row r="68" spans="1:4" ht="20.25" x14ac:dyDescent="0.25">
      <c r="A68" s="111"/>
      <c r="B68" s="22"/>
      <c r="C68" s="33"/>
      <c r="D68" s="33"/>
    </row>
    <row r="69" spans="1:4" ht="20.25" x14ac:dyDescent="0.25">
      <c r="A69" s="111"/>
      <c r="B69" s="22"/>
      <c r="C69" s="33"/>
      <c r="D69" s="33"/>
    </row>
    <row r="70" spans="1:4" ht="20.25" x14ac:dyDescent="0.25">
      <c r="A70" s="111"/>
      <c r="B70" s="22"/>
      <c r="C70" s="33"/>
      <c r="D70" s="33"/>
    </row>
    <row r="71" spans="1:4" ht="20.25" x14ac:dyDescent="0.25">
      <c r="A71" s="111"/>
      <c r="B71" s="22"/>
      <c r="C71" s="33"/>
      <c r="D71" s="33"/>
    </row>
    <row r="72" spans="1:4" ht="20.25" x14ac:dyDescent="0.25">
      <c r="A72" s="111"/>
      <c r="B72" s="22"/>
      <c r="C72" s="33"/>
      <c r="D72" s="33"/>
    </row>
    <row r="73" spans="1:4" ht="20.25" x14ac:dyDescent="0.25">
      <c r="A73" s="111"/>
      <c r="B73" s="22"/>
      <c r="C73" s="33"/>
      <c r="D73" s="33"/>
    </row>
    <row r="74" spans="1:4" ht="20.25" x14ac:dyDescent="0.25">
      <c r="A74" s="111"/>
      <c r="B74" s="22"/>
      <c r="C74" s="33"/>
      <c r="D74" s="33"/>
    </row>
    <row r="75" spans="1:4" ht="20.25" x14ac:dyDescent="0.25">
      <c r="A75" s="111"/>
      <c r="B75" s="22"/>
      <c r="C75" s="33"/>
      <c r="D75" s="33"/>
    </row>
    <row r="76" spans="1:4" ht="20.25" x14ac:dyDescent="0.25">
      <c r="A76" s="111"/>
      <c r="B76" s="22"/>
      <c r="C76" s="33"/>
      <c r="D76" s="33"/>
    </row>
    <row r="77" spans="1:4" ht="20.25" x14ac:dyDescent="0.25">
      <c r="A77" s="111"/>
      <c r="B77" s="22"/>
      <c r="C77" s="33"/>
      <c r="D77" s="33"/>
    </row>
    <row r="78" spans="1:4" ht="20.25" x14ac:dyDescent="0.25">
      <c r="A78" s="111"/>
      <c r="B78" s="22"/>
      <c r="C78" s="33"/>
      <c r="D78" s="33"/>
    </row>
    <row r="79" spans="1:4" ht="20.25" x14ac:dyDescent="0.25">
      <c r="A79" s="111"/>
      <c r="B79" s="22"/>
      <c r="C79" s="33"/>
      <c r="D79" s="33"/>
    </row>
    <row r="80" spans="1:4" ht="20.25" x14ac:dyDescent="0.25">
      <c r="A80" s="111"/>
      <c r="B80" s="22"/>
      <c r="C80" s="33"/>
      <c r="D80" s="33"/>
    </row>
    <row r="81" spans="1:4" ht="20.25" x14ac:dyDescent="0.25">
      <c r="A81" s="111"/>
      <c r="B81" s="22"/>
      <c r="C81" s="33"/>
      <c r="D81" s="33"/>
    </row>
    <row r="82" spans="1:4" ht="20.25" x14ac:dyDescent="0.25">
      <c r="A82" s="111"/>
      <c r="B82" s="22"/>
      <c r="C82" s="33"/>
      <c r="D82" s="33"/>
    </row>
    <row r="83" spans="1:4" ht="20.25" x14ac:dyDescent="0.25">
      <c r="A83" s="111"/>
      <c r="B83" s="22"/>
      <c r="C83" s="33"/>
      <c r="D83" s="33"/>
    </row>
    <row r="84" spans="1:4" ht="20.25" x14ac:dyDescent="0.25">
      <c r="A84" s="111"/>
      <c r="B84" s="22"/>
      <c r="C84" s="33"/>
      <c r="D84" s="33"/>
    </row>
    <row r="85" spans="1:4" ht="20.25" x14ac:dyDescent="0.25">
      <c r="A85" s="111"/>
      <c r="B85" s="22"/>
      <c r="C85" s="33"/>
      <c r="D85" s="33"/>
    </row>
    <row r="86" spans="1:4" ht="20.25" x14ac:dyDescent="0.25">
      <c r="A86" s="111"/>
      <c r="B86" s="22"/>
      <c r="C86" s="33"/>
      <c r="D86" s="33"/>
    </row>
    <row r="87" spans="1:4" ht="20.25" x14ac:dyDescent="0.25">
      <c r="A87" s="111"/>
      <c r="B87" s="22"/>
      <c r="C87" s="33"/>
      <c r="D87" s="33"/>
    </row>
    <row r="88" spans="1:4" ht="20.25" x14ac:dyDescent="0.25">
      <c r="A88" s="111"/>
      <c r="B88" s="22"/>
      <c r="C88" s="33"/>
      <c r="D88" s="33"/>
    </row>
    <row r="89" spans="1:4" ht="20.25" x14ac:dyDescent="0.25">
      <c r="A89" s="111"/>
      <c r="B89" s="22"/>
      <c r="C89" s="33"/>
      <c r="D89" s="33"/>
    </row>
    <row r="90" spans="1:4" ht="20.25" x14ac:dyDescent="0.25">
      <c r="A90" s="111"/>
      <c r="B90" s="22"/>
      <c r="C90" s="33"/>
      <c r="D90" s="33"/>
    </row>
    <row r="91" spans="1:4" ht="20.25" x14ac:dyDescent="0.25">
      <c r="A91" s="111"/>
      <c r="B91" s="22"/>
      <c r="C91" s="33"/>
      <c r="D91" s="33"/>
    </row>
    <row r="92" spans="1:4" ht="20.25" x14ac:dyDescent="0.25">
      <c r="A92" s="111"/>
      <c r="B92" s="22"/>
      <c r="C92" s="33"/>
      <c r="D92" s="33"/>
    </row>
    <row r="93" spans="1:4" ht="20.25" x14ac:dyDescent="0.25">
      <c r="A93" s="111"/>
      <c r="B93" s="22"/>
      <c r="C93" s="33"/>
      <c r="D93" s="33"/>
    </row>
    <row r="94" spans="1:4" ht="20.25" x14ac:dyDescent="0.25">
      <c r="A94" s="111"/>
      <c r="B94" s="22"/>
      <c r="C94" s="33"/>
      <c r="D94" s="33"/>
    </row>
    <row r="95" spans="1:4" ht="20.25" x14ac:dyDescent="0.25">
      <c r="A95" s="111"/>
      <c r="B95" s="22"/>
      <c r="C95" s="33"/>
      <c r="D95" s="33"/>
    </row>
    <row r="96" spans="1:4" ht="20.25" x14ac:dyDescent="0.25">
      <c r="A96" s="111"/>
      <c r="B96" s="22"/>
      <c r="C96" s="33"/>
      <c r="D96" s="33"/>
    </row>
    <row r="97" spans="1:4" ht="20.25" x14ac:dyDescent="0.25">
      <c r="A97" s="111"/>
      <c r="B97" s="22"/>
      <c r="C97" s="33"/>
      <c r="D97" s="33"/>
    </row>
    <row r="98" spans="1:4" ht="20.25" x14ac:dyDescent="0.25">
      <c r="A98" s="111"/>
      <c r="B98" s="22"/>
      <c r="C98" s="33"/>
      <c r="D98" s="33"/>
    </row>
    <row r="99" spans="1:4" ht="20.25" x14ac:dyDescent="0.25">
      <c r="A99" s="111"/>
      <c r="B99" s="22"/>
      <c r="C99" s="33"/>
      <c r="D99" s="33"/>
    </row>
    <row r="100" spans="1:4" ht="20.25" x14ac:dyDescent="0.25">
      <c r="A100" s="111"/>
      <c r="B100" s="22"/>
      <c r="C100" s="33"/>
      <c r="D100" s="33"/>
    </row>
    <row r="101" spans="1:4" ht="20.25" x14ac:dyDescent="0.25">
      <c r="A101" s="111"/>
      <c r="B101" s="22"/>
      <c r="C101" s="33"/>
      <c r="D101" s="33"/>
    </row>
    <row r="102" spans="1:4" ht="20.25" x14ac:dyDescent="0.25">
      <c r="A102" s="111"/>
      <c r="B102" s="22"/>
      <c r="C102" s="33"/>
      <c r="D102" s="33"/>
    </row>
    <row r="103" spans="1:4" ht="20.25" x14ac:dyDescent="0.25">
      <c r="A103" s="111"/>
      <c r="B103" s="22"/>
      <c r="C103" s="33"/>
      <c r="D103" s="33"/>
    </row>
    <row r="104" spans="1:4" ht="20.25" x14ac:dyDescent="0.25">
      <c r="A104" s="111"/>
      <c r="B104" s="22"/>
      <c r="C104" s="33"/>
      <c r="D104" s="33"/>
    </row>
    <row r="105" spans="1:4" ht="20.25" x14ac:dyDescent="0.25">
      <c r="A105" s="111"/>
      <c r="B105" s="22"/>
      <c r="C105" s="33"/>
      <c r="D105" s="33"/>
    </row>
    <row r="106" spans="1:4" ht="20.25" x14ac:dyDescent="0.25">
      <c r="A106" s="111"/>
      <c r="B106" s="22"/>
      <c r="C106" s="33"/>
      <c r="D106" s="33"/>
    </row>
    <row r="107" spans="1:4" ht="20.25" x14ac:dyDescent="0.25">
      <c r="A107" s="111"/>
      <c r="B107" s="22"/>
      <c r="C107" s="33"/>
      <c r="D107" s="33"/>
    </row>
    <row r="108" spans="1:4" ht="20.25" x14ac:dyDescent="0.25">
      <c r="A108" s="111"/>
      <c r="B108" s="22"/>
      <c r="C108" s="33"/>
      <c r="D108" s="33"/>
    </row>
    <row r="109" spans="1:4" ht="20.25" x14ac:dyDescent="0.25">
      <c r="A109" s="111"/>
      <c r="B109" s="22"/>
      <c r="C109" s="33"/>
      <c r="D109" s="33"/>
    </row>
    <row r="110" spans="1:4" ht="20.25" x14ac:dyDescent="0.25">
      <c r="A110" s="111"/>
      <c r="B110" s="22"/>
      <c r="C110" s="33"/>
      <c r="D110" s="33"/>
    </row>
    <row r="111" spans="1:4" ht="20.25" x14ac:dyDescent="0.25">
      <c r="A111" s="111"/>
      <c r="B111" s="22"/>
      <c r="C111" s="33"/>
      <c r="D111" s="33"/>
    </row>
    <row r="112" spans="1:4" ht="20.25" x14ac:dyDescent="0.25">
      <c r="A112" s="111"/>
      <c r="B112" s="22"/>
      <c r="C112" s="33"/>
      <c r="D112" s="33"/>
    </row>
    <row r="113" spans="1:4" ht="20.25" x14ac:dyDescent="0.25">
      <c r="A113" s="111"/>
      <c r="B113" s="22"/>
      <c r="C113" s="33"/>
      <c r="D113" s="33"/>
    </row>
    <row r="114" spans="1:4" ht="20.25" x14ac:dyDescent="0.25">
      <c r="A114" s="111"/>
      <c r="B114" s="22"/>
      <c r="C114" s="33"/>
      <c r="D114" s="33"/>
    </row>
    <row r="115" spans="1:4" ht="20.25" x14ac:dyDescent="0.25">
      <c r="A115" s="111"/>
      <c r="B115" s="22"/>
      <c r="C115" s="33"/>
      <c r="D115" s="33"/>
    </row>
    <row r="116" spans="1:4" ht="20.25" x14ac:dyDescent="0.25">
      <c r="A116" s="111"/>
      <c r="B116" s="22"/>
      <c r="C116" s="33"/>
      <c r="D116" s="33"/>
    </row>
    <row r="117" spans="1:4" ht="20.25" x14ac:dyDescent="0.25">
      <c r="A117" s="111"/>
      <c r="B117" s="22"/>
      <c r="C117" s="33"/>
      <c r="D117" s="33"/>
    </row>
    <row r="118" spans="1:4" ht="20.25" x14ac:dyDescent="0.25">
      <c r="A118" s="111"/>
      <c r="B118" s="22"/>
      <c r="C118" s="33"/>
      <c r="D118" s="33"/>
    </row>
    <row r="119" spans="1:4" ht="20.25" x14ac:dyDescent="0.25">
      <c r="A119" s="111"/>
      <c r="B119" s="22"/>
      <c r="C119" s="33"/>
      <c r="D119" s="33"/>
    </row>
    <row r="120" spans="1:4" ht="20.25" x14ac:dyDescent="0.25">
      <c r="A120" s="111"/>
      <c r="B120" s="22"/>
      <c r="C120" s="33"/>
      <c r="D120" s="33"/>
    </row>
    <row r="121" spans="1:4" ht="20.25" x14ac:dyDescent="0.25">
      <c r="A121" s="111"/>
      <c r="B121" s="22"/>
      <c r="C121" s="33"/>
      <c r="D121" s="33"/>
    </row>
    <row r="122" spans="1:4" ht="20.25" x14ac:dyDescent="0.25">
      <c r="A122" s="111"/>
      <c r="B122" s="22"/>
      <c r="C122" s="33"/>
      <c r="D122" s="33"/>
    </row>
    <row r="123" spans="1:4" ht="20.25" x14ac:dyDescent="0.25">
      <c r="A123" s="111"/>
      <c r="B123" s="22"/>
      <c r="C123" s="33"/>
      <c r="D123" s="33"/>
    </row>
    <row r="124" spans="1:4" ht="20.25" x14ac:dyDescent="0.25">
      <c r="A124" s="111"/>
      <c r="B124" s="22"/>
      <c r="C124" s="33"/>
      <c r="D124" s="33"/>
    </row>
    <row r="125" spans="1:4" ht="20.25" x14ac:dyDescent="0.25">
      <c r="A125" s="111"/>
      <c r="B125" s="22"/>
      <c r="C125" s="33"/>
      <c r="D125" s="33"/>
    </row>
    <row r="126" spans="1:4" ht="20.25" x14ac:dyDescent="0.25">
      <c r="A126" s="111"/>
      <c r="B126" s="22"/>
      <c r="C126" s="33"/>
      <c r="D126" s="33"/>
    </row>
    <row r="127" spans="1:4" ht="20.25" x14ac:dyDescent="0.25">
      <c r="A127" s="111"/>
      <c r="B127" s="22"/>
      <c r="C127" s="33"/>
      <c r="D127" s="33"/>
    </row>
    <row r="128" spans="1:4" ht="20.25" x14ac:dyDescent="0.25">
      <c r="A128" s="111"/>
      <c r="B128" s="22"/>
      <c r="C128" s="33"/>
      <c r="D128" s="33"/>
    </row>
    <row r="129" spans="1:4" ht="20.25" x14ac:dyDescent="0.25">
      <c r="A129" s="111"/>
      <c r="B129" s="22"/>
      <c r="C129" s="33"/>
      <c r="D129" s="33"/>
    </row>
    <row r="130" spans="1:4" ht="20.25" x14ac:dyDescent="0.25">
      <c r="A130" s="111"/>
      <c r="B130" s="22"/>
      <c r="C130" s="33"/>
      <c r="D130" s="33"/>
    </row>
    <row r="131" spans="1:4" ht="20.25" x14ac:dyDescent="0.25">
      <c r="A131" s="111"/>
      <c r="B131" s="22"/>
      <c r="C131" s="33"/>
      <c r="D131" s="33"/>
    </row>
    <row r="132" spans="1:4" ht="20.25" x14ac:dyDescent="0.25">
      <c r="A132" s="111"/>
      <c r="B132" s="22"/>
      <c r="C132" s="33"/>
      <c r="D132" s="33"/>
    </row>
    <row r="133" spans="1:4" ht="20.25" x14ac:dyDescent="0.25">
      <c r="A133" s="111"/>
      <c r="B133" s="22"/>
      <c r="C133" s="33"/>
      <c r="D133" s="33"/>
    </row>
    <row r="134" spans="1:4" ht="20.25" x14ac:dyDescent="0.25">
      <c r="A134" s="111"/>
      <c r="B134" s="22"/>
      <c r="C134" s="33"/>
      <c r="D134" s="33"/>
    </row>
    <row r="135" spans="1:4" ht="20.25" x14ac:dyDescent="0.25">
      <c r="A135" s="111"/>
      <c r="B135" s="22"/>
      <c r="C135" s="33"/>
      <c r="D135" s="33"/>
    </row>
    <row r="136" spans="1:4" ht="20.25" x14ac:dyDescent="0.25">
      <c r="A136" s="111"/>
      <c r="B136" s="22"/>
      <c r="C136" s="33"/>
      <c r="D136" s="33"/>
    </row>
    <row r="137" spans="1:4" ht="20.25" x14ac:dyDescent="0.25">
      <c r="A137" s="111"/>
      <c r="B137" s="22"/>
      <c r="C137" s="33"/>
      <c r="D137" s="33"/>
    </row>
    <row r="138" spans="1:4" ht="20.25" x14ac:dyDescent="0.25">
      <c r="A138" s="111"/>
      <c r="B138" s="22"/>
      <c r="C138" s="33"/>
      <c r="D138" s="33"/>
    </row>
    <row r="139" spans="1:4" ht="20.25" x14ac:dyDescent="0.25">
      <c r="A139" s="111"/>
      <c r="B139" s="22"/>
      <c r="C139" s="33"/>
      <c r="D139" s="33"/>
    </row>
    <row r="140" spans="1:4" ht="20.25" x14ac:dyDescent="0.25">
      <c r="A140" s="111"/>
      <c r="B140" s="22"/>
      <c r="C140" s="33"/>
      <c r="D140" s="33"/>
    </row>
    <row r="141" spans="1:4" ht="20.25" x14ac:dyDescent="0.25">
      <c r="A141" s="111"/>
      <c r="B141" s="22"/>
      <c r="C141" s="33"/>
      <c r="D141" s="33"/>
    </row>
    <row r="142" spans="1:4" ht="20.25" x14ac:dyDescent="0.25">
      <c r="A142" s="111"/>
      <c r="B142" s="22"/>
      <c r="C142" s="33"/>
      <c r="D142" s="33"/>
    </row>
    <row r="143" spans="1:4" ht="20.25" x14ac:dyDescent="0.25">
      <c r="A143" s="111"/>
      <c r="B143" s="22"/>
      <c r="C143" s="33"/>
      <c r="D143" s="33"/>
    </row>
    <row r="144" spans="1:4" ht="20.25" x14ac:dyDescent="0.25">
      <c r="A144" s="111"/>
      <c r="B144" s="22"/>
      <c r="C144" s="33"/>
      <c r="D144" s="33"/>
    </row>
    <row r="145" spans="1:4" ht="20.25" x14ac:dyDescent="0.25">
      <c r="A145" s="111"/>
      <c r="B145" s="22"/>
      <c r="C145" s="33"/>
      <c r="D145" s="33"/>
    </row>
    <row r="146" spans="1:4" ht="20.25" x14ac:dyDescent="0.25">
      <c r="A146" s="111"/>
      <c r="B146" s="22"/>
      <c r="C146" s="33"/>
      <c r="D146" s="33"/>
    </row>
    <row r="147" spans="1:4" ht="20.25" x14ac:dyDescent="0.25">
      <c r="A147" s="111"/>
      <c r="B147" s="22"/>
      <c r="C147" s="33"/>
      <c r="D147" s="33"/>
    </row>
    <row r="148" spans="1:4" ht="20.25" x14ac:dyDescent="0.25">
      <c r="A148" s="111"/>
      <c r="B148" s="22"/>
      <c r="C148" s="33"/>
      <c r="D148" s="33"/>
    </row>
    <row r="149" spans="1:4" ht="20.25" x14ac:dyDescent="0.25">
      <c r="A149" s="111"/>
      <c r="B149" s="22"/>
      <c r="C149" s="33"/>
      <c r="D149" s="33"/>
    </row>
    <row r="150" spans="1:4" ht="20.25" x14ac:dyDescent="0.25">
      <c r="A150" s="111"/>
      <c r="B150" s="22"/>
      <c r="C150" s="33"/>
      <c r="D150" s="33"/>
    </row>
    <row r="151" spans="1:4" ht="20.25" x14ac:dyDescent="0.25">
      <c r="A151" s="111"/>
      <c r="B151" s="22"/>
      <c r="C151" s="33"/>
      <c r="D151" s="33"/>
    </row>
    <row r="152" spans="1:4" ht="20.25" x14ac:dyDescent="0.25">
      <c r="A152" s="111"/>
      <c r="B152" s="22"/>
      <c r="C152" s="33"/>
      <c r="D152" s="33"/>
    </row>
    <row r="153" spans="1:4" ht="20.25" x14ac:dyDescent="0.25">
      <c r="A153" s="111"/>
      <c r="B153" s="22"/>
      <c r="C153" s="33"/>
      <c r="D153" s="33"/>
    </row>
    <row r="154" spans="1:4" ht="20.25" x14ac:dyDescent="0.25">
      <c r="A154" s="111"/>
      <c r="B154" s="22"/>
      <c r="C154" s="33"/>
      <c r="D154" s="33"/>
    </row>
    <row r="155" spans="1:4" ht="20.25" x14ac:dyDescent="0.25">
      <c r="A155" s="111"/>
      <c r="B155" s="22"/>
      <c r="C155" s="33"/>
      <c r="D155" s="33"/>
    </row>
    <row r="156" spans="1:4" ht="20.25" x14ac:dyDescent="0.25">
      <c r="A156" s="111"/>
      <c r="B156" s="22"/>
      <c r="C156" s="33"/>
      <c r="D156" s="33"/>
    </row>
    <row r="157" spans="1:4" ht="20.25" x14ac:dyDescent="0.25">
      <c r="A157" s="111"/>
      <c r="B157" s="22"/>
      <c r="C157" s="33"/>
      <c r="D157" s="33"/>
    </row>
    <row r="158" spans="1:4" ht="20.25" x14ac:dyDescent="0.25">
      <c r="A158" s="111"/>
      <c r="B158" s="22"/>
      <c r="C158" s="33"/>
      <c r="D158" s="33"/>
    </row>
    <row r="159" spans="1:4" ht="20.25" x14ac:dyDescent="0.25">
      <c r="A159" s="111"/>
      <c r="B159" s="22"/>
      <c r="C159" s="33"/>
      <c r="D159" s="33"/>
    </row>
    <row r="160" spans="1:4" ht="20.25" x14ac:dyDescent="0.25">
      <c r="A160" s="111"/>
      <c r="B160" s="22"/>
      <c r="C160" s="33"/>
      <c r="D160" s="33"/>
    </row>
    <row r="161" spans="1:4" ht="20.25" x14ac:dyDescent="0.25">
      <c r="A161" s="111"/>
      <c r="B161" s="22"/>
      <c r="C161" s="33"/>
      <c r="D161" s="33"/>
    </row>
    <row r="162" spans="1:4" ht="20.25" x14ac:dyDescent="0.25">
      <c r="A162" s="111"/>
      <c r="B162" s="22"/>
      <c r="C162" s="33"/>
      <c r="D162" s="33"/>
    </row>
    <row r="163" spans="1:4" ht="20.25" x14ac:dyDescent="0.25">
      <c r="A163" s="111"/>
      <c r="B163" s="22"/>
      <c r="C163" s="33"/>
      <c r="D163" s="33"/>
    </row>
    <row r="164" spans="1:4" ht="20.25" x14ac:dyDescent="0.25">
      <c r="A164" s="111"/>
      <c r="B164" s="22"/>
      <c r="C164" s="33"/>
      <c r="D164" s="33"/>
    </row>
    <row r="165" spans="1:4" ht="20.25" x14ac:dyDescent="0.25">
      <c r="A165" s="111"/>
      <c r="B165" s="22"/>
      <c r="C165" s="33"/>
      <c r="D165" s="33"/>
    </row>
    <row r="166" spans="1:4" ht="20.25" x14ac:dyDescent="0.25">
      <c r="A166" s="111"/>
      <c r="B166" s="22"/>
      <c r="C166" s="33"/>
      <c r="D166" s="33"/>
    </row>
    <row r="167" spans="1:4" ht="20.25" x14ac:dyDescent="0.25">
      <c r="A167" s="111"/>
      <c r="B167" s="22"/>
      <c r="C167" s="33"/>
      <c r="D167" s="33"/>
    </row>
    <row r="168" spans="1:4" ht="20.25" x14ac:dyDescent="0.25">
      <c r="A168" s="111"/>
      <c r="B168" s="22"/>
      <c r="C168" s="33"/>
      <c r="D168" s="33"/>
    </row>
    <row r="169" spans="1:4" ht="20.25" x14ac:dyDescent="0.25">
      <c r="A169" s="111"/>
      <c r="B169" s="22"/>
      <c r="C169" s="33"/>
      <c r="D169" s="33"/>
    </row>
    <row r="170" spans="1:4" ht="20.25" x14ac:dyDescent="0.25">
      <c r="A170" s="111"/>
      <c r="B170" s="22"/>
      <c r="C170" s="33"/>
      <c r="D170" s="33"/>
    </row>
    <row r="171" spans="1:4" ht="20.25" x14ac:dyDescent="0.25">
      <c r="A171" s="111"/>
      <c r="B171" s="22"/>
      <c r="C171" s="33"/>
      <c r="D171" s="33"/>
    </row>
    <row r="172" spans="1:4" ht="20.25" x14ac:dyDescent="0.25">
      <c r="A172" s="111"/>
      <c r="B172" s="22"/>
      <c r="C172" s="33"/>
      <c r="D172" s="33"/>
    </row>
    <row r="173" spans="1:4" ht="20.25" x14ac:dyDescent="0.25">
      <c r="A173" s="111"/>
      <c r="B173" s="22"/>
      <c r="C173" s="33"/>
      <c r="D173" s="33"/>
    </row>
    <row r="174" spans="1:4" ht="20.25" x14ac:dyDescent="0.25">
      <c r="A174" s="111"/>
      <c r="B174" s="22"/>
      <c r="C174" s="33"/>
      <c r="D174" s="33"/>
    </row>
    <row r="175" spans="1:4" ht="20.25" x14ac:dyDescent="0.25">
      <c r="A175" s="111"/>
      <c r="B175" s="22"/>
      <c r="C175" s="33"/>
      <c r="D175" s="33"/>
    </row>
    <row r="176" spans="1:4" ht="20.25" x14ac:dyDescent="0.25">
      <c r="A176" s="111"/>
      <c r="B176" s="22"/>
      <c r="C176" s="33"/>
      <c r="D176" s="33"/>
    </row>
    <row r="177" spans="1:4" ht="20.25" x14ac:dyDescent="0.25">
      <c r="A177" s="111"/>
      <c r="B177" s="22"/>
      <c r="C177" s="33"/>
      <c r="D177" s="33"/>
    </row>
    <row r="178" spans="1:4" ht="20.25" x14ac:dyDescent="0.25">
      <c r="A178" s="111"/>
      <c r="B178" s="22"/>
      <c r="C178" s="33"/>
      <c r="D178" s="33"/>
    </row>
    <row r="179" spans="1:4" ht="20.25" x14ac:dyDescent="0.25">
      <c r="A179" s="111"/>
      <c r="B179" s="22"/>
      <c r="C179" s="33"/>
      <c r="D179" s="33"/>
    </row>
    <row r="180" spans="1:4" ht="20.25" x14ac:dyDescent="0.25">
      <c r="A180" s="111"/>
      <c r="B180" s="22"/>
      <c r="C180" s="33"/>
      <c r="D180" s="33"/>
    </row>
    <row r="181" spans="1:4" ht="20.25" x14ac:dyDescent="0.25">
      <c r="A181" s="111"/>
      <c r="B181" s="22"/>
      <c r="C181" s="33"/>
      <c r="D181" s="33"/>
    </row>
    <row r="182" spans="1:4" ht="20.25" x14ac:dyDescent="0.25">
      <c r="A182" s="111"/>
      <c r="B182" s="22"/>
      <c r="C182" s="33"/>
      <c r="D182" s="33"/>
    </row>
    <row r="183" spans="1:4" ht="20.25" x14ac:dyDescent="0.25">
      <c r="A183" s="111"/>
      <c r="B183" s="22"/>
      <c r="C183" s="33"/>
      <c r="D183" s="33"/>
    </row>
    <row r="184" spans="1:4" ht="20.25" x14ac:dyDescent="0.25">
      <c r="A184" s="111"/>
      <c r="B184" s="22"/>
      <c r="C184" s="33"/>
      <c r="D184" s="33"/>
    </row>
    <row r="185" spans="1:4" ht="20.25" x14ac:dyDescent="0.25">
      <c r="A185" s="111"/>
      <c r="B185" s="22"/>
      <c r="C185" s="33"/>
      <c r="D185" s="33"/>
    </row>
    <row r="186" spans="1:4" ht="20.25" x14ac:dyDescent="0.25">
      <c r="A186" s="111"/>
      <c r="B186" s="22"/>
      <c r="C186" s="33"/>
      <c r="D186" s="33"/>
    </row>
    <row r="187" spans="1:4" ht="20.25" x14ac:dyDescent="0.25">
      <c r="A187" s="111"/>
      <c r="B187" s="22"/>
      <c r="C187" s="33"/>
      <c r="D187" s="33"/>
    </row>
    <row r="188" spans="1:4" ht="20.25" x14ac:dyDescent="0.25">
      <c r="A188" s="111"/>
      <c r="B188" s="22"/>
      <c r="C188" s="33"/>
      <c r="D188" s="33"/>
    </row>
    <row r="189" spans="1:4" ht="20.25" x14ac:dyDescent="0.25">
      <c r="A189" s="111"/>
      <c r="B189" s="22"/>
      <c r="C189" s="33"/>
      <c r="D189" s="33"/>
    </row>
    <row r="190" spans="1:4" ht="20.25" x14ac:dyDescent="0.25">
      <c r="A190" s="111"/>
      <c r="B190" s="22"/>
      <c r="C190" s="33"/>
      <c r="D190" s="33"/>
    </row>
    <row r="191" spans="1:4" ht="20.25" x14ac:dyDescent="0.25">
      <c r="A191" s="111"/>
      <c r="B191" s="22"/>
      <c r="C191" s="33"/>
      <c r="D191" s="33"/>
    </row>
    <row r="192" spans="1:4" ht="20.25" x14ac:dyDescent="0.25">
      <c r="A192" s="111"/>
      <c r="B192" s="22"/>
      <c r="C192" s="33"/>
      <c r="D192" s="33"/>
    </row>
    <row r="193" spans="1:4" ht="20.25" x14ac:dyDescent="0.25">
      <c r="A193" s="111"/>
      <c r="B193" s="22"/>
      <c r="C193" s="33"/>
      <c r="D193" s="33"/>
    </row>
    <row r="194" spans="1:4" ht="20.25" x14ac:dyDescent="0.25">
      <c r="A194" s="111"/>
      <c r="B194" s="22"/>
      <c r="C194" s="33"/>
      <c r="D194" s="33"/>
    </row>
    <row r="195" spans="1:4" ht="20.25" x14ac:dyDescent="0.25">
      <c r="A195" s="111"/>
      <c r="B195" s="22"/>
      <c r="C195" s="33"/>
      <c r="D195" s="33"/>
    </row>
    <row r="196" spans="1:4" ht="20.25" x14ac:dyDescent="0.25">
      <c r="A196" s="111"/>
      <c r="B196" s="22"/>
      <c r="C196" s="33"/>
      <c r="D196" s="33"/>
    </row>
    <row r="197" spans="1:4" ht="20.25" x14ac:dyDescent="0.25">
      <c r="A197" s="111"/>
      <c r="B197" s="22"/>
      <c r="C197" s="33"/>
      <c r="D197" s="33"/>
    </row>
    <row r="198" spans="1:4" ht="20.25" x14ac:dyDescent="0.25">
      <c r="A198" s="111"/>
      <c r="B198" s="22"/>
      <c r="C198" s="33"/>
      <c r="D198" s="33"/>
    </row>
    <row r="199" spans="1:4" ht="20.25" x14ac:dyDescent="0.25">
      <c r="A199" s="111"/>
      <c r="B199" s="22"/>
      <c r="C199" s="33"/>
      <c r="D199" s="33"/>
    </row>
    <row r="200" spans="1:4" ht="20.25" x14ac:dyDescent="0.25">
      <c r="A200" s="111"/>
      <c r="B200" s="22"/>
      <c r="C200" s="33"/>
      <c r="D200" s="33"/>
    </row>
    <row r="201" spans="1:4" ht="20.25" x14ac:dyDescent="0.25">
      <c r="A201" s="111"/>
      <c r="B201" s="22"/>
      <c r="C201" s="33"/>
      <c r="D201" s="33"/>
    </row>
    <row r="202" spans="1:4" ht="20.25" x14ac:dyDescent="0.25">
      <c r="A202" s="111"/>
      <c r="B202" s="22"/>
      <c r="C202" s="33"/>
      <c r="D202" s="33"/>
    </row>
    <row r="203" spans="1:4" ht="20.25" x14ac:dyDescent="0.25">
      <c r="A203" s="111"/>
      <c r="B203" s="22"/>
      <c r="C203" s="33"/>
      <c r="D203" s="33"/>
    </row>
    <row r="204" spans="1:4" ht="20.25" x14ac:dyDescent="0.25">
      <c r="A204" s="111"/>
      <c r="B204" s="22"/>
      <c r="C204" s="33"/>
      <c r="D204" s="33"/>
    </row>
    <row r="205" spans="1:4" ht="20.25" x14ac:dyDescent="0.25">
      <c r="A205" s="111"/>
      <c r="B205" s="22"/>
      <c r="C205" s="33"/>
      <c r="D205" s="33"/>
    </row>
    <row r="206" spans="1:4" ht="20.25" x14ac:dyDescent="0.25">
      <c r="A206" s="111"/>
      <c r="B206" s="22"/>
      <c r="C206" s="33"/>
      <c r="D206" s="33"/>
    </row>
    <row r="207" spans="1:4" ht="20.25" x14ac:dyDescent="0.25">
      <c r="A207" s="111"/>
      <c r="B207" s="22"/>
      <c r="C207" s="33"/>
      <c r="D207" s="33"/>
    </row>
    <row r="208" spans="1:4" x14ac:dyDescent="0.25">
      <c r="A208" s="91"/>
      <c r="B208" s="22"/>
      <c r="C208" s="22"/>
      <c r="D208" s="22"/>
    </row>
    <row r="209" spans="1:8" ht="20.25" x14ac:dyDescent="0.25">
      <c r="A209" s="91"/>
      <c r="B209" s="29" t="s">
        <v>88</v>
      </c>
      <c r="C209" s="29" t="s">
        <v>144</v>
      </c>
      <c r="D209" s="32" t="s">
        <v>88</v>
      </c>
      <c r="E209" s="32" t="s">
        <v>144</v>
      </c>
    </row>
    <row r="210" spans="1:8" ht="21" x14ac:dyDescent="0.35">
      <c r="A210" s="91"/>
      <c r="B210" s="30" t="s">
        <v>90</v>
      </c>
      <c r="C210" s="3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91"/>
      <c r="B211" s="30" t="s">
        <v>90</v>
      </c>
      <c r="C211" s="30" t="s">
        <v>93</v>
      </c>
      <c r="E211" t="s">
        <v>58</v>
      </c>
      <c r="F211" t="str">
        <f t="shared" ref="F211:F221" si="0">IF(NOT(ISBLANK(D211)),D211,IF(NOT(ISBLANK(E211)),"     "&amp;E211,FALSE))</f>
        <v xml:space="preserve">     Afectación menor a 10 SMLMV .</v>
      </c>
    </row>
    <row r="212" spans="1:8" ht="21" x14ac:dyDescent="0.35">
      <c r="A212" s="91"/>
      <c r="B212" s="30" t="s">
        <v>90</v>
      </c>
      <c r="C212" s="30" t="s">
        <v>94</v>
      </c>
      <c r="E212" t="s">
        <v>93</v>
      </c>
      <c r="F212" t="str">
        <f t="shared" si="0"/>
        <v xml:space="preserve">     Entre 10 y 50 SMLMV </v>
      </c>
    </row>
    <row r="213" spans="1:8" ht="21" x14ac:dyDescent="0.35">
      <c r="A213" s="91"/>
      <c r="B213" s="30" t="s">
        <v>90</v>
      </c>
      <c r="C213" s="30" t="s">
        <v>95</v>
      </c>
      <c r="E213" t="s">
        <v>94</v>
      </c>
      <c r="F213" t="str">
        <f t="shared" si="0"/>
        <v xml:space="preserve">     Entre 50 y 100 SMLMV </v>
      </c>
    </row>
    <row r="214" spans="1:8" ht="21" x14ac:dyDescent="0.35">
      <c r="A214" s="91"/>
      <c r="B214" s="30" t="s">
        <v>90</v>
      </c>
      <c r="C214" s="30" t="s">
        <v>96</v>
      </c>
      <c r="E214" t="s">
        <v>95</v>
      </c>
      <c r="F214" t="str">
        <f t="shared" si="0"/>
        <v xml:space="preserve">     Entre 100 y 500 SMLMV </v>
      </c>
    </row>
    <row r="215" spans="1:8" ht="21" x14ac:dyDescent="0.35">
      <c r="A215" s="91"/>
      <c r="B215" s="30" t="s">
        <v>57</v>
      </c>
      <c r="C215" s="30" t="s">
        <v>97</v>
      </c>
      <c r="E215" t="s">
        <v>96</v>
      </c>
      <c r="F215" t="str">
        <f t="shared" si="0"/>
        <v xml:space="preserve">     Mayor a 500 SMLMV </v>
      </c>
    </row>
    <row r="216" spans="1:8" ht="21" x14ac:dyDescent="0.35">
      <c r="A216" s="91"/>
      <c r="B216" s="30" t="s">
        <v>57</v>
      </c>
      <c r="C216" s="30" t="s">
        <v>98</v>
      </c>
      <c r="D216" t="s">
        <v>57</v>
      </c>
      <c r="F216" t="str">
        <f t="shared" si="0"/>
        <v>Pérdida Reputacional</v>
      </c>
    </row>
    <row r="217" spans="1:8" ht="21" x14ac:dyDescent="0.35">
      <c r="A217" s="91"/>
      <c r="B217" s="30" t="s">
        <v>57</v>
      </c>
      <c r="C217" s="30" t="s">
        <v>100</v>
      </c>
      <c r="E217" t="s">
        <v>97</v>
      </c>
      <c r="F217" t="str">
        <f t="shared" si="0"/>
        <v xml:space="preserve">     El riesgo afecta la imagen de alguna área de la organización</v>
      </c>
    </row>
    <row r="218" spans="1:8" ht="21" x14ac:dyDescent="0.35">
      <c r="A218" s="91"/>
      <c r="B218" s="30" t="s">
        <v>57</v>
      </c>
      <c r="C218" s="30" t="s">
        <v>99</v>
      </c>
      <c r="E218" t="s">
        <v>98</v>
      </c>
      <c r="F218" t="str">
        <f t="shared" si="0"/>
        <v xml:space="preserve">     El riesgo afecta la imagen de la entidad internamente, de conocimiento general, nivel interno, de junta dircetiva y accionistas y/o de provedores</v>
      </c>
    </row>
    <row r="219" spans="1:8" ht="21" x14ac:dyDescent="0.35">
      <c r="A219" s="91"/>
      <c r="B219" s="30" t="s">
        <v>57</v>
      </c>
      <c r="C219" s="30" t="s">
        <v>118</v>
      </c>
      <c r="E219" t="s">
        <v>100</v>
      </c>
      <c r="F219" t="str">
        <f t="shared" si="0"/>
        <v xml:space="preserve">     El riesgo afecta la imagen de la entidad con algunos usuarios de relevancia frente al logro de los objetivos</v>
      </c>
    </row>
    <row r="220" spans="1:8" x14ac:dyDescent="0.25">
      <c r="A220" s="91"/>
      <c r="B220" s="31"/>
      <c r="C220" s="31"/>
      <c r="E220" t="s">
        <v>99</v>
      </c>
      <c r="F220" t="str">
        <f t="shared" si="0"/>
        <v xml:space="preserve">     El riesgo afecta la imagen de de la entidad con efecto publicitario sostenido a nivel de sector administrativo, nivel departamental o municipal</v>
      </c>
    </row>
    <row r="221" spans="1:8" x14ac:dyDescent="0.25">
      <c r="A221" s="91"/>
      <c r="B221" s="31" t="e" cm="1">
        <f t="array" aca="1" ref="B221:B223" ca="1">_xlfn.UNIQUE(Tabla1[[#All],[Criterios]])</f>
        <v>#NAME?</v>
      </c>
      <c r="C221" s="31"/>
      <c r="E221" t="s">
        <v>118</v>
      </c>
      <c r="F221" t="str">
        <f t="shared" si="0"/>
        <v xml:space="preserve">     El riesgo afecta la imagen de la entidad a nivel nacional, con efecto publicitarios sostenible a nivel país</v>
      </c>
    </row>
    <row r="222" spans="1:8" x14ac:dyDescent="0.25">
      <c r="A222" s="91"/>
      <c r="B222" s="31" t="e">
        <f ca="1"/>
        <v>#NAME?</v>
      </c>
      <c r="C222" s="31"/>
    </row>
    <row r="223" spans="1:8" x14ac:dyDescent="0.25">
      <c r="B223" s="31" t="e">
        <f ca="1"/>
        <v>#NAME?</v>
      </c>
      <c r="C223" s="31"/>
      <c r="F223" s="34" t="s">
        <v>146</v>
      </c>
    </row>
    <row r="224" spans="1:8" x14ac:dyDescent="0.25">
      <c r="B224" s="21"/>
      <c r="C224" s="21"/>
      <c r="F224" s="34" t="s">
        <v>147</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8" workbookViewId="0">
      <selection activeCell="E11" sqref="E11"/>
    </sheetView>
  </sheetViews>
  <sheetFormatPr baseColWidth="10" defaultColWidth="14.28515625" defaultRowHeight="12.75" x14ac:dyDescent="0.2"/>
  <cols>
    <col min="1" max="2" width="14.28515625" style="96"/>
    <col min="3" max="3" width="17" style="96" customWidth="1"/>
    <col min="4" max="4" width="14.28515625" style="96"/>
    <col min="5" max="5" width="46" style="96" customWidth="1"/>
    <col min="6" max="16384" width="14.28515625" style="96"/>
  </cols>
  <sheetData>
    <row r="1" spans="2:6" ht="24" customHeight="1" thickBot="1" x14ac:dyDescent="0.25">
      <c r="B1" s="390" t="s">
        <v>78</v>
      </c>
      <c r="C1" s="391"/>
      <c r="D1" s="391"/>
      <c r="E1" s="391"/>
      <c r="F1" s="392"/>
    </row>
    <row r="2" spans="2:6" ht="16.5" thickBot="1" x14ac:dyDescent="0.3">
      <c r="B2" s="97"/>
      <c r="C2" s="97"/>
      <c r="D2" s="97"/>
      <c r="E2" s="97"/>
      <c r="F2" s="97"/>
    </row>
    <row r="3" spans="2:6" ht="16.5" thickBot="1" x14ac:dyDescent="0.25">
      <c r="B3" s="394" t="s">
        <v>64</v>
      </c>
      <c r="C3" s="395"/>
      <c r="D3" s="395"/>
      <c r="E3" s="109" t="s">
        <v>65</v>
      </c>
      <c r="F3" s="110" t="s">
        <v>66</v>
      </c>
    </row>
    <row r="4" spans="2:6" ht="31.5" x14ac:dyDescent="0.2">
      <c r="B4" s="396" t="s">
        <v>67</v>
      </c>
      <c r="C4" s="398" t="s">
        <v>13</v>
      </c>
      <c r="D4" s="98" t="s">
        <v>14</v>
      </c>
      <c r="E4" s="99" t="s">
        <v>68</v>
      </c>
      <c r="F4" s="100">
        <v>0.25</v>
      </c>
    </row>
    <row r="5" spans="2:6" ht="47.25" x14ac:dyDescent="0.2">
      <c r="B5" s="397"/>
      <c r="C5" s="399"/>
      <c r="D5" s="101" t="s">
        <v>15</v>
      </c>
      <c r="E5" s="102" t="s">
        <v>69</v>
      </c>
      <c r="F5" s="103">
        <v>0.15</v>
      </c>
    </row>
    <row r="6" spans="2:6" ht="47.25" x14ac:dyDescent="0.2">
      <c r="B6" s="397"/>
      <c r="C6" s="399"/>
      <c r="D6" s="101" t="s">
        <v>16</v>
      </c>
      <c r="E6" s="102" t="s">
        <v>70</v>
      </c>
      <c r="F6" s="103">
        <v>0.1</v>
      </c>
    </row>
    <row r="7" spans="2:6" ht="63" x14ac:dyDescent="0.2">
      <c r="B7" s="397"/>
      <c r="C7" s="399" t="s">
        <v>17</v>
      </c>
      <c r="D7" s="101" t="s">
        <v>10</v>
      </c>
      <c r="E7" s="102" t="s">
        <v>71</v>
      </c>
      <c r="F7" s="103">
        <v>0.25</v>
      </c>
    </row>
    <row r="8" spans="2:6" ht="31.5" x14ac:dyDescent="0.2">
      <c r="B8" s="397"/>
      <c r="C8" s="399"/>
      <c r="D8" s="101" t="s">
        <v>9</v>
      </c>
      <c r="E8" s="102" t="s">
        <v>72</v>
      </c>
      <c r="F8" s="103">
        <v>0.15</v>
      </c>
    </row>
    <row r="9" spans="2:6" ht="47.25" x14ac:dyDescent="0.2">
      <c r="B9" s="397" t="s">
        <v>161</v>
      </c>
      <c r="C9" s="399" t="s">
        <v>18</v>
      </c>
      <c r="D9" s="101" t="s">
        <v>19</v>
      </c>
      <c r="E9" s="102" t="s">
        <v>73</v>
      </c>
      <c r="F9" s="104" t="s">
        <v>74</v>
      </c>
    </row>
    <row r="10" spans="2:6" ht="63" x14ac:dyDescent="0.2">
      <c r="B10" s="397"/>
      <c r="C10" s="399"/>
      <c r="D10" s="101" t="s">
        <v>20</v>
      </c>
      <c r="E10" s="102" t="s">
        <v>75</v>
      </c>
      <c r="F10" s="104" t="s">
        <v>74</v>
      </c>
    </row>
    <row r="11" spans="2:6" ht="47.25" x14ac:dyDescent="0.2">
      <c r="B11" s="397"/>
      <c r="C11" s="399" t="s">
        <v>21</v>
      </c>
      <c r="D11" s="101" t="s">
        <v>22</v>
      </c>
      <c r="E11" s="102" t="s">
        <v>76</v>
      </c>
      <c r="F11" s="104" t="s">
        <v>74</v>
      </c>
    </row>
    <row r="12" spans="2:6" ht="47.25" x14ac:dyDescent="0.2">
      <c r="B12" s="397"/>
      <c r="C12" s="399"/>
      <c r="D12" s="101" t="s">
        <v>23</v>
      </c>
      <c r="E12" s="102" t="s">
        <v>77</v>
      </c>
      <c r="F12" s="104" t="s">
        <v>74</v>
      </c>
    </row>
    <row r="13" spans="2:6" ht="31.5" x14ac:dyDescent="0.2">
      <c r="B13" s="397"/>
      <c r="C13" s="399" t="s">
        <v>24</v>
      </c>
      <c r="D13" s="101" t="s">
        <v>119</v>
      </c>
      <c r="E13" s="102" t="s">
        <v>122</v>
      </c>
      <c r="F13" s="104" t="s">
        <v>74</v>
      </c>
    </row>
    <row r="14" spans="2:6" ht="32.25" thickBot="1" x14ac:dyDescent="0.25">
      <c r="B14" s="400"/>
      <c r="C14" s="401"/>
      <c r="D14" s="105" t="s">
        <v>120</v>
      </c>
      <c r="E14" s="106" t="s">
        <v>121</v>
      </c>
      <c r="F14" s="107" t="s">
        <v>74</v>
      </c>
    </row>
    <row r="15" spans="2:6" ht="49.5" customHeight="1" x14ac:dyDescent="0.2">
      <c r="B15" s="393" t="s">
        <v>158</v>
      </c>
      <c r="C15" s="393"/>
      <c r="D15" s="393"/>
      <c r="E15" s="393"/>
      <c r="F15" s="393"/>
    </row>
    <row r="16" spans="2:6" ht="27" customHeight="1" x14ac:dyDescent="0.25">
      <c r="B16" s="10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2025-07-17T20:29:02Z</dcterms:modified>
</cp:coreProperties>
</file>