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2300" windowHeight="8805"/>
  </bookViews>
  <sheets>
    <sheet name="GENERAL" sheetId="1" r:id="rId1"/>
    <sheet name="POR SECRETARÍAS" sheetId="2" r:id="rId2"/>
    <sheet name="GRAFICAS" sheetId="3" r:id="rId3"/>
  </sheets>
  <definedNames>
    <definedName name="_xlnm._FilterDatabase" localSheetId="0" hidden="1">GENERAL!$B$7:$J$56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43" i="1" l="1"/>
  <c r="H16" i="1" l="1"/>
  <c r="H56" i="1"/>
  <c r="H55" i="1"/>
  <c r="H54" i="1"/>
  <c r="H53" i="1"/>
  <c r="H52" i="1"/>
  <c r="H51" i="1"/>
  <c r="H50" i="1"/>
  <c r="H49" i="1"/>
  <c r="H48" i="1"/>
  <c r="H47" i="1"/>
  <c r="H46" i="1"/>
  <c r="H45" i="1"/>
  <c r="H44" i="1"/>
  <c r="H42" i="1"/>
  <c r="H41" i="1"/>
  <c r="H40" i="1"/>
  <c r="H39" i="1"/>
  <c r="H38" i="1"/>
  <c r="H37" i="1"/>
  <c r="H36" i="1"/>
  <c r="H35" i="1"/>
  <c r="H30" i="1"/>
  <c r="H31" i="1"/>
  <c r="H34" i="1"/>
  <c r="H33" i="1"/>
  <c r="H32" i="1"/>
  <c r="H29" i="1"/>
  <c r="H27" i="1"/>
  <c r="H26" i="1"/>
  <c r="H25" i="1"/>
  <c r="H24" i="1"/>
  <c r="H23" i="1"/>
  <c r="H22" i="1"/>
  <c r="H21" i="1"/>
  <c r="H20" i="1"/>
  <c r="H19" i="1"/>
  <c r="H18" i="1"/>
  <c r="H14" i="1"/>
  <c r="H13" i="1"/>
  <c r="H12" i="1"/>
  <c r="H11" i="1"/>
  <c r="H8" i="1"/>
  <c r="H10" i="1"/>
  <c r="H9" i="1"/>
  <c r="F63" i="1" l="1"/>
  <c r="F60" i="1"/>
  <c r="F62" i="1"/>
  <c r="F65" i="1"/>
  <c r="F61" i="1"/>
  <c r="F64" i="1"/>
  <c r="F66" i="1" l="1"/>
  <c r="G63" i="1" s="1"/>
  <c r="L17" i="2"/>
  <c r="J17" i="2"/>
  <c r="C19" i="2"/>
  <c r="C18" i="2"/>
  <c r="C17" i="2"/>
  <c r="G65" i="1" l="1"/>
  <c r="G64" i="1"/>
  <c r="G61" i="1"/>
  <c r="G62" i="1"/>
  <c r="G60" i="1"/>
  <c r="I17" i="1"/>
  <c r="G66" i="1" l="1"/>
  <c r="O19" i="2"/>
  <c r="O20" i="2" s="1"/>
  <c r="O2" i="2"/>
  <c r="N2" i="2"/>
  <c r="C16" i="2"/>
  <c r="C15" i="2"/>
  <c r="H2" i="2"/>
  <c r="G2" i="2"/>
  <c r="F2" i="2"/>
  <c r="E14" i="2"/>
  <c r="E20" i="2" s="1"/>
  <c r="C14" i="2"/>
  <c r="E2" i="2"/>
  <c r="C13" i="2"/>
  <c r="C12" i="2"/>
  <c r="L11" i="2"/>
  <c r="C11" i="2"/>
  <c r="L10" i="2"/>
  <c r="J10" i="2"/>
  <c r="C10" i="2"/>
  <c r="C9" i="2"/>
  <c r="C8" i="2"/>
  <c r="C7" i="2"/>
  <c r="I2" i="2"/>
  <c r="I6" i="2"/>
  <c r="I20" i="2" s="1"/>
  <c r="C6" i="2"/>
  <c r="C5" i="2"/>
  <c r="L2" i="2"/>
  <c r="J2" i="2"/>
  <c r="C2" i="2"/>
  <c r="C4" i="2"/>
  <c r="C20" i="2" l="1"/>
  <c r="I33" i="1" l="1"/>
  <c r="I32" i="1"/>
  <c r="I27" i="1"/>
  <c r="I26" i="1"/>
  <c r="I25" i="1"/>
  <c r="I24" i="1"/>
  <c r="I23" i="1"/>
  <c r="I22" i="1"/>
  <c r="I21" i="1"/>
  <c r="I20" i="1"/>
  <c r="I19" i="1"/>
  <c r="I18" i="1"/>
  <c r="I14" i="1"/>
  <c r="I13" i="1"/>
  <c r="I12" i="1"/>
  <c r="L6" i="2"/>
  <c r="J6" i="2"/>
  <c r="J14" i="2" l="1"/>
  <c r="L5" i="2" l="1"/>
  <c r="J5" i="2"/>
  <c r="L8" i="2"/>
  <c r="J8" i="2"/>
  <c r="J11" i="2"/>
  <c r="L4" i="2"/>
  <c r="J4" i="2"/>
  <c r="L7" i="2"/>
  <c r="J7" i="2"/>
  <c r="L14" i="2"/>
  <c r="H14" i="2" l="1"/>
  <c r="H20" i="2" s="1"/>
  <c r="G14" i="2"/>
  <c r="G20" i="2" s="1"/>
  <c r="F14" i="2"/>
  <c r="F20" i="2" s="1"/>
  <c r="L9" i="2" l="1"/>
  <c r="J9" i="2"/>
  <c r="L13" i="2"/>
  <c r="J13" i="2"/>
  <c r="L12" i="2"/>
  <c r="J12" i="2"/>
  <c r="N16" i="2" l="1"/>
  <c r="N20" i="2" s="1"/>
  <c r="L16" i="2"/>
  <c r="L20" i="2" s="1"/>
  <c r="J16" i="2"/>
  <c r="J20" i="2" s="1"/>
</calcChain>
</file>

<file path=xl/sharedStrings.xml><?xml version="1.0" encoding="utf-8"?>
<sst xmlns="http://schemas.openxmlformats.org/spreadsheetml/2006/main" count="250" uniqueCount="79">
  <si>
    <t>OBJETIVO DE CALIDAD</t>
  </si>
  <si>
    <t>INDICADOR</t>
  </si>
  <si>
    <t>DATOS DEL INDICADOR</t>
  </si>
  <si>
    <t>RESPONSABLE</t>
  </si>
  <si>
    <t>RESULTADO DE LA MEDICION</t>
  </si>
  <si>
    <t>OBSERVACIONES</t>
  </si>
  <si>
    <t>4. Desarrollar una gestión transparente mediante el  manejo adecuado de los recursos financieros y de la información, tendiente a la consolidación y sostenibilidad de la Administración</t>
  </si>
  <si>
    <t>VII. Cumplimiento de metas financieras (POAI)</t>
  </si>
  <si>
    <t>HACIENDA</t>
  </si>
  <si>
    <t>VIII. Cumplimiento de metas físicas Plan de Desarrollo Departamental</t>
  </si>
  <si>
    <t>IX. Cumplimiento Indicadores de Disciplina Fiscal</t>
  </si>
  <si>
    <t>Los indicadores de Disciplina Fiscal son Ley 617/2000 y Ley 358/1997</t>
  </si>
  <si>
    <t>1. Brindar un servicio eficiente y de calidad a través de la gestión por procesos, que permita el reconocimiento de la Administración ante los grupos de interés del departamento</t>
  </si>
  <si>
    <t>I. Incremento del nivel de satisfacción del cliente</t>
  </si>
  <si>
    <t>SALUD</t>
  </si>
  <si>
    <t>5. Evaluar la implementación del Modelo Integrado de Planeación y Gestión mediante el control y seguimiento, generando información para la toma de decisiones, el fortalecimiento institucional y la gobernabilidad.</t>
  </si>
  <si>
    <t>X. Mejoramiento continuo de los procesos</t>
  </si>
  <si>
    <t>CONTROL INTERNO DE GESTION</t>
  </si>
  <si>
    <t>TURISMO, INDUSTRIA Y COMERCIO</t>
  </si>
  <si>
    <t>EDUCACIÓN</t>
  </si>
  <si>
    <t>FAMILIA</t>
  </si>
  <si>
    <t>GESTION ADMINISTRATIVA</t>
  </si>
  <si>
    <t>II. Nivel de competencia del personal</t>
  </si>
  <si>
    <t>2. Desarrollar las competencias de los servidores públicos de la administración departamental, orientados en la prestación de servicios de calidad para la satisfacción de los ciudadanos para lograr con ello un talento humano competente y comprometido</t>
  </si>
  <si>
    <t>Porcentaje promedio de la evaluación del desempeño de los funcionarios administrativos y de apoyo.</t>
  </si>
  <si>
    <t>III. Cumplimiento Plan Institucional de Capacitación</t>
  </si>
  <si>
    <t>3. Inculcar la cultura de bienestar institucional para sus servidores públicos y particulares con funciones públicas, basada en la prevención de accidentes, incidentes y enfermedades laborales,  así como  la responsabilidad con el medio ambiente</t>
  </si>
  <si>
    <t>IV. Cumplimiento Plan Anual de Bienestar</t>
  </si>
  <si>
    <t>V. Intervención de peligros y riesgos</t>
  </si>
  <si>
    <t>AGUAS E INFRAESTRUCTURA</t>
  </si>
  <si>
    <t>GESTION JURIDICA Y CONTRACTUAL</t>
  </si>
  <si>
    <t>GESTION GERENCIAL</t>
  </si>
  <si>
    <t>META</t>
  </si>
  <si>
    <t>INTERIOR</t>
  </si>
  <si>
    <t>CULTURA</t>
  </si>
  <si>
    <t>GESTIÓN DE LA PLANEACIÓN</t>
  </si>
  <si>
    <t>AGRICULTURA, DESARROLLO RURAL Y MEDIO AMBIENTE</t>
  </si>
  <si>
    <t>VI. Acciones de promoción de la responsabilidad ambiental</t>
  </si>
  <si>
    <t>SEMAFOROS</t>
  </si>
  <si>
    <t>%</t>
  </si>
  <si>
    <t xml:space="preserve">Sobresaliente  ( Entre 80%-100%) </t>
  </si>
  <si>
    <t>Satisfactorio (Entre 70% -79,99%)</t>
  </si>
  <si>
    <t>Medio (Entre 60%-69,99%)</t>
  </si>
  <si>
    <t>Bajo (Entre 40% - 59,99%)</t>
  </si>
  <si>
    <t>Critico (Entre 0% - 39,99%)</t>
  </si>
  <si>
    <t xml:space="preserve">TOTAL </t>
  </si>
  <si>
    <t xml:space="preserve"> METAS </t>
  </si>
  <si>
    <t>GESTION DE LA PLANEACION</t>
  </si>
  <si>
    <t>OBJETIVO</t>
  </si>
  <si>
    <t>AGRICULTURA</t>
  </si>
  <si>
    <t>EDUCACION</t>
  </si>
  <si>
    <t>PROMEDIO</t>
  </si>
  <si>
    <t>CONTROL INTERNO DISCIPLINARIO</t>
  </si>
  <si>
    <t>TIC</t>
  </si>
  <si>
    <t>GESTION DE LAS TIC</t>
  </si>
  <si>
    <t>FORMATO</t>
  </si>
  <si>
    <t>Código</t>
  </si>
  <si>
    <t>F-PLA-63</t>
  </si>
  <si>
    <t>Versión</t>
  </si>
  <si>
    <t>Fecha</t>
  </si>
  <si>
    <t>Pagina</t>
  </si>
  <si>
    <t>1 de 1</t>
  </si>
  <si>
    <t>No aplica</t>
  </si>
  <si>
    <t>ND</t>
  </si>
  <si>
    <t xml:space="preserve">GESTIÓN ADMINISTRATIVA - AGRICULTURA, DESARROLLO RURAL Y MEDIO AMBIENTE </t>
  </si>
  <si>
    <t>DATOS NUMERADOR</t>
  </si>
  <si>
    <t>DATOS DENOMINADOR</t>
  </si>
  <si>
    <t>No Disponible (ND)</t>
  </si>
  <si>
    <t>Evaluación del desempeño de los funcionarios administrativos y de apoyo</t>
  </si>
  <si>
    <t>Se cumplió al 100% las actividades de capacitación programadas en el PIC. Adicional al indicador medido se hicieron diferentes capacitaciones adicionales a funcionarios y colaboradores de la Administración Central Departamental.</t>
  </si>
  <si>
    <t>Se cumplieron al  100% todas las actividades del plan de bienestar dirigidas a todos los funcionarios y colaboradores de la Administración Central Departamental.</t>
  </si>
  <si>
    <t>Informe Medicion de Satisfaccion del usuario 2023 (Sem I y II)</t>
  </si>
  <si>
    <t xml:space="preserve">No de Acciones de Mejora ejecutadas / No  de Acciones  de Mejora suscritas x 100 % 
Acciones de Mejora con la Contraloría General  de la República = 44 
Acciones   de Mejora ejecutadas por el departamento = 39 
Acciones de Mejora con la Contraloría General del Quindío = 25 
Acciones de Mejora ejecutadas por el  departamento = 20 
Acciones de Mejora con el Archivo General de la Nación = 7 
Acciones de Mejora ejecutadas por el departamento = 2 
Acciones de Mejora Cumplidas por el Depto 39 / Acciones de Mejora Entes de control  20223 44 x 100% = 88,64 % 
</t>
  </si>
  <si>
    <t>MEDICIÓN INDICADORES DE CALIDAD 
VIGENCIA 2024</t>
  </si>
  <si>
    <t>Informe Medicion de Satisfaccion del usuario 2024 (Sem I y II)</t>
  </si>
  <si>
    <t>Seguimiento al POAI 2024 (Corte Dic-31 con base en Obligaciones)</t>
  </si>
  <si>
    <t>Seguimiento Estado de ejecución de metas y proyectos 2024 (Corte Dic-31)</t>
  </si>
  <si>
    <t>Sistema de Gestión de Seguridad y Salud en el Trabajo 2024</t>
  </si>
  <si>
    <t>El Plan institucional de Gestión Ambiental PIGA, cuenta con 5 programas los cuales son:
1.	Manejo Integral de Residuos, 2. Uso eficiente de agua, 3. Movilidad amigable, 4. Uso Eficiente de la Energía y 5. Cero Papel; en donde se realizaron para la vigencia 2024 acciones y actividades de promoción y prevención ambiental , dirigido a los funcionarios y colaboradores del Departamento del Quindío, cumpliendo al 100% todas las campañas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</si>
</sst>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quot;$&quot;\ * #,##0.00_-;\-&quot;$&quot;\ * #,##0.00_-;_-&quot;$&quot;\ * &quot;-&quot;??_-;_-@_-"/>
    <numFmt numFmtId="165" formatCode="[$€-2]\ #,##0.00_);[Red]\([$€-2]\ #,##0.00\)"/>
    <numFmt numFmtId="166" formatCode="0.0000"/>
    <numFmt numFmtId="167" formatCode="_-* #,##0.00_-;\-* #,##0.00_-;_-* &quot;-&quot;_-;_-@_-"/>
    <numFmt numFmtId="168"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theme="1"/>
      <name val="Calibri"/>
      <family val="2"/>
      <scheme val="minor"/>
    </font>
    <font>
      <b/>
      <sz val="10"/>
      <name val="Arial"/>
      <family val="2"/>
    </font>
    <font>
      <sz val="10"/>
      <name val="Arial"/>
      <family val="2"/>
    </font>
    <font>
      <b/>
      <sz val="11"/>
      <color rgb="FFC00000"/>
      <name val="Calibri"/>
      <family val="2"/>
      <scheme val="minor"/>
    </font>
    <font>
      <sz val="10"/>
      <color theme="1"/>
      <name val="Arial"/>
      <family val="2"/>
    </font>
    <font>
      <b/>
      <sz val="14"/>
      <color theme="1"/>
      <name val="Arial"/>
      <family val="2"/>
    </font>
    <font>
      <b/>
      <sz val="12"/>
      <color theme="1"/>
      <name val="Calibri"/>
      <family val="2"/>
      <scheme val="minor"/>
    </font>
    <font>
      <b/>
      <sz val="11"/>
      <color rgb="FFFF0000"/>
      <name val="Calibri"/>
      <family val="2"/>
      <scheme val="minor"/>
    </font>
    <font>
      <b/>
      <sz val="10"/>
      <color theme="1"/>
      <name val="Arial"/>
      <family val="2"/>
    </font>
    <font>
      <sz val="10"/>
      <name val="Calibri"/>
      <family val="2"/>
      <scheme val="minor"/>
    </font>
    <font>
      <i/>
      <sz val="10"/>
      <color theme="1"/>
      <name val="Arial"/>
      <family val="2"/>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110">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4" fillId="0" borderId="1" xfId="0" applyFont="1" applyBorder="1" applyAlignment="1">
      <alignment horizontal="justify" vertical="center" wrapText="1"/>
    </xf>
    <xf numFmtId="0" fontId="4" fillId="0" borderId="0" xfId="0" applyFont="1"/>
    <xf numFmtId="0" fontId="0" fillId="0" borderId="0" xfId="0" applyAlignment="1">
      <alignment vertical="center" wrapText="1"/>
    </xf>
    <xf numFmtId="0" fontId="7"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10" fontId="0" fillId="0" borderId="1" xfId="0" applyNumberFormat="1" applyBorder="1"/>
    <xf numFmtId="10" fontId="0" fillId="0" borderId="1" xfId="0" applyNumberFormat="1" applyBorder="1" applyAlignment="1">
      <alignment vertical="center"/>
    </xf>
    <xf numFmtId="0" fontId="0" fillId="0" borderId="1" xfId="0" applyBorder="1" applyAlignment="1">
      <alignment vertical="center"/>
    </xf>
    <xf numFmtId="10" fontId="7" fillId="0" borderId="1" xfId="0" applyNumberFormat="1" applyFont="1" applyBorder="1" applyAlignment="1">
      <alignment wrapText="1"/>
    </xf>
    <xf numFmtId="10" fontId="7" fillId="0" borderId="1" xfId="1" applyNumberFormat="1" applyFont="1" applyBorder="1" applyAlignment="1">
      <alignment wrapText="1"/>
    </xf>
    <xf numFmtId="0" fontId="10" fillId="0" borderId="1" xfId="0" applyFont="1" applyBorder="1"/>
    <xf numFmtId="10" fontId="10" fillId="0" borderId="1" xfId="0" applyNumberFormat="1" applyFont="1" applyBorder="1"/>
    <xf numFmtId="0" fontId="6" fillId="3"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protection locked="0"/>
    </xf>
    <xf numFmtId="10" fontId="0" fillId="0" borderId="0" xfId="1" applyNumberFormat="1" applyFont="1" applyFill="1"/>
    <xf numFmtId="10" fontId="0"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vertical="center"/>
    </xf>
    <xf numFmtId="0" fontId="0" fillId="0" borderId="1" xfId="0" applyBorder="1" applyAlignment="1">
      <alignment horizontal="center" vertical="center" wrapText="1"/>
    </xf>
    <xf numFmtId="0" fontId="6" fillId="4"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horizontal="justify" vertical="center" wrapText="1"/>
      <protection locked="0"/>
    </xf>
    <xf numFmtId="166" fontId="0" fillId="0" borderId="0" xfId="0" applyNumberFormat="1"/>
    <xf numFmtId="10" fontId="0" fillId="0" borderId="0" xfId="1" applyNumberFormat="1" applyFont="1"/>
    <xf numFmtId="41" fontId="0" fillId="0" borderId="0" xfId="4" applyFont="1"/>
    <xf numFmtId="167" fontId="0" fillId="0" borderId="0" xfId="4" applyNumberFormat="1" applyFont="1"/>
    <xf numFmtId="0" fontId="11" fillId="0" borderId="0" xfId="0" applyFont="1" applyAlignment="1">
      <alignment horizontal="center"/>
    </xf>
    <xf numFmtId="10" fontId="2" fillId="2" borderId="1" xfId="1" applyNumberFormat="1" applyFont="1" applyFill="1" applyBorder="1" applyAlignment="1">
      <alignment horizontal="center" vertical="center" wrapText="1"/>
    </xf>
    <xf numFmtId="0" fontId="0" fillId="0" borderId="1" xfId="0" applyBorder="1" applyAlignment="1">
      <alignment wrapText="1"/>
    </xf>
    <xf numFmtId="10" fontId="12" fillId="0" borderId="1" xfId="1" applyNumberFormat="1" applyFont="1" applyFill="1" applyBorder="1" applyAlignment="1">
      <alignment horizontal="center"/>
    </xf>
    <xf numFmtId="41" fontId="8" fillId="0" borderId="1" xfId="4" applyFont="1" applyFill="1" applyBorder="1" applyAlignment="1">
      <alignment horizontal="center"/>
    </xf>
    <xf numFmtId="10" fontId="8" fillId="0" borderId="1" xfId="1" applyNumberFormat="1" applyFont="1" applyFill="1" applyBorder="1" applyAlignment="1">
      <alignment horizontal="center"/>
    </xf>
    <xf numFmtId="10" fontId="5" fillId="0" borderId="2" xfId="1" applyNumberFormat="1" applyFont="1" applyFill="1" applyBorder="1" applyAlignment="1" applyProtection="1">
      <alignment horizontal="center" vertical="center" wrapText="1"/>
      <protection locked="0"/>
    </xf>
    <xf numFmtId="9" fontId="0" fillId="0" borderId="1" xfId="1" applyFont="1" applyFill="1" applyBorder="1" applyAlignment="1">
      <alignment horizontal="center" vertical="center"/>
    </xf>
    <xf numFmtId="0" fontId="6" fillId="0" borderId="1" xfId="0" applyFont="1" applyBorder="1" applyAlignment="1" applyProtection="1">
      <alignment horizontal="justify" vertical="center" wrapText="1"/>
      <protection locked="0"/>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10" fontId="5" fillId="7" borderId="2" xfId="1" applyNumberFormat="1" applyFont="1" applyFill="1" applyBorder="1" applyAlignment="1" applyProtection="1">
      <alignment horizontal="center" vertical="center" wrapText="1"/>
      <protection locked="0"/>
    </xf>
    <xf numFmtId="10" fontId="0" fillId="0" borderId="2" xfId="1" applyNumberFormat="1" applyFont="1" applyFill="1" applyBorder="1" applyAlignment="1">
      <alignment horizontal="center" vertical="center"/>
    </xf>
    <xf numFmtId="0" fontId="13" fillId="0" borderId="1" xfId="0" applyFont="1" applyBorder="1" applyAlignment="1">
      <alignment horizontal="justify" vertical="center"/>
    </xf>
    <xf numFmtId="10" fontId="5" fillId="7" borderId="2" xfId="1"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vertical="center"/>
    </xf>
    <xf numFmtId="10" fontId="5" fillId="6" borderId="2" xfId="1" applyNumberFormat="1" applyFont="1" applyFill="1" applyBorder="1" applyAlignment="1" applyProtection="1">
      <alignment horizontal="center" vertical="center" wrapText="1"/>
    </xf>
    <xf numFmtId="10" fontId="5" fillId="7" borderId="1" xfId="1" applyNumberFormat="1" applyFont="1" applyFill="1" applyBorder="1" applyAlignment="1" applyProtection="1">
      <alignment horizontal="center" vertical="center" wrapText="1"/>
    </xf>
    <xf numFmtId="10" fontId="5" fillId="3" borderId="2" xfId="1" applyNumberFormat="1" applyFont="1" applyFill="1" applyBorder="1" applyAlignment="1" applyProtection="1">
      <alignment horizontal="center" vertical="center" wrapText="1"/>
    </xf>
    <xf numFmtId="10" fontId="5" fillId="5" borderId="2" xfId="1" applyNumberFormat="1" applyFont="1" applyFill="1" applyBorder="1" applyAlignment="1" applyProtection="1">
      <alignment horizontal="center" vertical="center" wrapText="1"/>
    </xf>
    <xf numFmtId="10" fontId="5" fillId="4" borderId="2" xfId="1"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9" fontId="5" fillId="7" borderId="2" xfId="6" applyNumberFormat="1"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wrapText="1"/>
    </xf>
    <xf numFmtId="164" fontId="2" fillId="2" borderId="1" xfId="7" applyFont="1" applyFill="1" applyBorder="1" applyAlignment="1">
      <alignment horizontal="right" vertical="center" wrapText="1"/>
    </xf>
    <xf numFmtId="10" fontId="0" fillId="0" borderId="1" xfId="1" applyNumberFormat="1" applyFont="1" applyFill="1" applyBorder="1" applyAlignment="1">
      <alignment horizontal="right" vertical="center" wrapText="1"/>
    </xf>
    <xf numFmtId="168" fontId="0" fillId="0" borderId="1" xfId="1" applyNumberFormat="1" applyFont="1" applyFill="1" applyBorder="1" applyAlignment="1">
      <alignment horizontal="right" vertical="center" wrapText="1"/>
    </xf>
    <xf numFmtId="164" fontId="0" fillId="0" borderId="2" xfId="7" applyFont="1" applyFill="1" applyBorder="1" applyAlignment="1">
      <alignment horizontal="right" vertical="center"/>
    </xf>
    <xf numFmtId="43" fontId="0" fillId="0" borderId="2" xfId="6" applyFont="1" applyFill="1" applyBorder="1" applyAlignment="1">
      <alignment horizontal="right" vertical="center"/>
    </xf>
    <xf numFmtId="10" fontId="0" fillId="0" borderId="1" xfId="1" applyNumberFormat="1" applyFont="1" applyFill="1" applyBorder="1" applyAlignment="1">
      <alignment horizontal="right" vertical="center"/>
    </xf>
    <xf numFmtId="164" fontId="0" fillId="0" borderId="3" xfId="7" applyFont="1" applyFill="1" applyBorder="1" applyAlignment="1">
      <alignment horizontal="right" vertical="center"/>
    </xf>
    <xf numFmtId="164" fontId="0" fillId="0" borderId="2" xfId="7" applyFont="1" applyFill="1" applyBorder="1" applyAlignment="1">
      <alignment horizontal="right" vertical="center" wrapText="1"/>
    </xf>
    <xf numFmtId="43" fontId="0" fillId="0" borderId="2" xfId="6" applyFont="1" applyFill="1" applyBorder="1" applyAlignment="1">
      <alignment horizontal="right" vertical="center" wrapText="1"/>
    </xf>
    <xf numFmtId="10" fontId="0" fillId="0" borderId="2" xfId="1" applyNumberFormat="1" applyFont="1" applyFill="1" applyBorder="1" applyAlignment="1">
      <alignment horizontal="right" vertical="center" wrapText="1"/>
    </xf>
    <xf numFmtId="10" fontId="0" fillId="0" borderId="2" xfId="1" applyNumberFormat="1" applyFont="1" applyFill="1" applyBorder="1" applyAlignment="1">
      <alignment horizontal="right" vertical="center"/>
    </xf>
    <xf numFmtId="164" fontId="6" fillId="0" borderId="1" xfId="7" applyFont="1" applyFill="1" applyBorder="1" applyAlignment="1" applyProtection="1">
      <alignment horizontal="right" vertical="center" wrapText="1"/>
      <protection locked="0"/>
    </xf>
    <xf numFmtId="43" fontId="6" fillId="0" borderId="1" xfId="6" applyFont="1" applyFill="1" applyBorder="1" applyAlignment="1" applyProtection="1">
      <alignment horizontal="right" vertical="center" wrapText="1"/>
      <protection locked="0"/>
    </xf>
    <xf numFmtId="10" fontId="6" fillId="0" borderId="1" xfId="1" applyNumberFormat="1" applyFont="1" applyFill="1" applyBorder="1" applyAlignment="1" applyProtection="1">
      <alignment horizontal="right" vertical="center" wrapText="1"/>
    </xf>
    <xf numFmtId="43" fontId="6" fillId="0" borderId="1" xfId="6" applyFont="1" applyFill="1" applyBorder="1" applyAlignment="1" applyProtection="1">
      <alignment horizontal="right" vertical="center" wrapText="1"/>
    </xf>
    <xf numFmtId="10" fontId="6" fillId="0" borderId="1" xfId="7" applyNumberFormat="1" applyFont="1" applyFill="1" applyBorder="1" applyAlignment="1" applyProtection="1">
      <alignment horizontal="right" vertical="center" wrapText="1"/>
      <protection locked="0"/>
    </xf>
    <xf numFmtId="43" fontId="0" fillId="0" borderId="0" xfId="6" applyFont="1" applyFill="1" applyAlignment="1">
      <alignment horizontal="right"/>
    </xf>
    <xf numFmtId="164" fontId="0" fillId="0" borderId="0" xfId="7" applyFont="1" applyFill="1" applyAlignment="1">
      <alignment horizontal="right"/>
    </xf>
    <xf numFmtId="0" fontId="0" fillId="0" borderId="2" xfId="6" applyNumberFormat="1" applyFont="1" applyFill="1" applyBorder="1" applyAlignment="1">
      <alignment horizontal="right" vertical="center"/>
    </xf>
    <xf numFmtId="0" fontId="0" fillId="0" borderId="2" xfId="6" applyNumberFormat="1" applyFont="1" applyFill="1" applyBorder="1" applyAlignment="1">
      <alignment horizontal="right" vertical="center" wrapText="1"/>
    </xf>
    <xf numFmtId="0" fontId="0" fillId="0" borderId="1" xfId="6" applyNumberFormat="1" applyFont="1" applyFill="1" applyBorder="1" applyAlignment="1">
      <alignment horizontal="right" vertical="center" wrapText="1"/>
    </xf>
    <xf numFmtId="0" fontId="0" fillId="0" borderId="1" xfId="0" applyFill="1" applyBorder="1" applyAlignment="1">
      <alignment horizontal="justify" vertical="center" wrapText="1"/>
    </xf>
    <xf numFmtId="0" fontId="0" fillId="0" borderId="1" xfId="0" applyFill="1" applyBorder="1" applyAlignment="1">
      <alignment horizontal="justify" wrapText="1"/>
    </xf>
    <xf numFmtId="0" fontId="0" fillId="0" borderId="2" xfId="0" applyFill="1" applyBorder="1" applyAlignment="1">
      <alignment horizontal="left" vertical="center" wrapText="1"/>
    </xf>
    <xf numFmtId="14" fontId="8" fillId="0" borderId="1" xfId="1" applyNumberFormat="1" applyFont="1" applyFill="1" applyBorder="1"/>
    <xf numFmtId="0" fontId="0" fillId="0" borderId="2" xfId="0" applyFill="1" applyBorder="1" applyAlignment="1">
      <alignment horizontal="justify" vertical="center" wrapText="1"/>
    </xf>
    <xf numFmtId="0" fontId="0" fillId="0" borderId="1" xfId="0"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9" fontId="0" fillId="0" borderId="10" xfId="7" applyNumberFormat="1" applyFont="1" applyFill="1" applyBorder="1" applyAlignment="1">
      <alignment horizontal="right" vertical="center" wrapText="1"/>
    </xf>
    <xf numFmtId="164" fontId="0" fillId="0" borderId="12" xfId="7" applyFont="1" applyFill="1" applyBorder="1" applyAlignment="1">
      <alignment horizontal="right" vertical="center" wrapText="1"/>
    </xf>
    <xf numFmtId="0" fontId="13" fillId="0" borderId="2" xfId="0" applyFont="1" applyFill="1" applyBorder="1" applyAlignment="1">
      <alignment horizontal="left" vertical="center" wrapText="1"/>
    </xf>
  </cellXfs>
  <cellStyles count="9">
    <cellStyle name="Millares" xfId="6" builtinId="3"/>
    <cellStyle name="Millares [0]" xfId="4" builtinId="6"/>
    <cellStyle name="Millares 2" xfId="2"/>
    <cellStyle name="Millares 2 4" xfId="5"/>
    <cellStyle name="Moneda" xfId="7" builtinId="4"/>
    <cellStyle name="Normal" xfId="0" builtinId="0"/>
    <cellStyle name="Normal 10" xfId="8"/>
    <cellStyle name="Porcentaje" xfId="1" builtinId="5"/>
    <cellStyle name="Porcentaj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BFC-4C8C-9258-F365DC60B99C}"/>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BFC-4C8C-9258-F365DC60B99C}"/>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BFC-4C8C-9258-F365DC60B99C}"/>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BFC-4C8C-9258-F365DC60B99C}"/>
              </c:ext>
            </c:extLst>
          </c:dPt>
          <c:dPt>
            <c:idx val="4"/>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BFC-4C8C-9258-F365DC60B99C}"/>
              </c:ext>
            </c:extLst>
          </c:dPt>
          <c:dLbls>
            <c:dLbl>
              <c:idx val="1"/>
              <c:layout>
                <c:manualLayout>
                  <c:x val="4.4466316710411201E-2"/>
                  <c:y val="0.10542395742198891"/>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0BFC-4C8C-9258-F365DC60B99C}"/>
                </c:ext>
              </c:extLst>
            </c:dLbl>
            <c:dLbl>
              <c:idx val="3"/>
              <c:layout>
                <c:manualLayout>
                  <c:x val="3.3254374453193354E-2"/>
                  <c:y val="0.1097160250801982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0BFC-4C8C-9258-F365DC60B99C}"/>
                </c:ext>
              </c:extLst>
            </c:dLbl>
            <c:dLbl>
              <c:idx val="4"/>
              <c:layout>
                <c:manualLayout>
                  <c:x val="4.162467191601045E-2"/>
                  <c:y val="2.091025080198308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FC-4C8C-9258-F365DC60B9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GENERAL!$E$60:$E$64</c:f>
              <c:strCache>
                <c:ptCount val="5"/>
                <c:pt idx="0">
                  <c:v>Sobresaliente  ( Entre 80%-100%) </c:v>
                </c:pt>
                <c:pt idx="1">
                  <c:v>Satisfactorio (Entre 70% -79,99%)</c:v>
                </c:pt>
                <c:pt idx="2">
                  <c:v>Medio (Entre 60%-69,99%)</c:v>
                </c:pt>
                <c:pt idx="3">
                  <c:v>Bajo (Entre 40% - 59,99%)</c:v>
                </c:pt>
                <c:pt idx="4">
                  <c:v>Critico (Entre 0% - 39,99%)</c:v>
                </c:pt>
              </c:strCache>
            </c:strRef>
          </c:cat>
          <c:val>
            <c:numRef>
              <c:f>GENERAL!$F$60:$F$64</c:f>
              <c:numCache>
                <c:formatCode>_(* #,##0.00_);_(* \(#,##0.00\);_(* "-"??_);_(@_)</c:formatCode>
                <c:ptCount val="5"/>
                <c:pt idx="0">
                  <c:v>38</c:v>
                </c:pt>
                <c:pt idx="1">
                  <c:v>4</c:v>
                </c:pt>
                <c:pt idx="2">
                  <c:v>2</c:v>
                </c:pt>
                <c:pt idx="3">
                  <c:v>3</c:v>
                </c:pt>
                <c:pt idx="4">
                  <c:v>0</c:v>
                </c:pt>
              </c:numCache>
            </c:numRef>
          </c:val>
          <c:extLst>
            <c:ext xmlns:c16="http://schemas.microsoft.com/office/drawing/2014/chart" uri="{C3380CC4-5D6E-409C-BE32-E72D297353CC}">
              <c16:uniqueId val="{00000000-0BFC-4C8C-9258-F365DC60B9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1</a:t>
            </a:r>
            <a:r>
              <a:rPr lang="en-US" sz="1100"/>
              <a:t>. Incremento del nivel de satisfacción del cliente</a:t>
            </a:r>
          </a:p>
        </c:rich>
      </c:tx>
      <c:layout/>
      <c:overlay val="0"/>
    </c:title>
    <c:autoTitleDeleted val="0"/>
    <c:plotArea>
      <c:layout/>
      <c:barChart>
        <c:barDir val="col"/>
        <c:grouping val="clustered"/>
        <c:varyColors val="0"/>
        <c:ser>
          <c:idx val="0"/>
          <c:order val="0"/>
          <c:tx>
            <c:v>Medición</c:v>
          </c:tx>
          <c:invertIfNegative val="0"/>
          <c:cat>
            <c:strRef>
              <c:f>'POR SECRETARÍAS'!$B$4:$B$19</c:f>
              <c:strCache>
                <c:ptCount val="16"/>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pt idx="14">
                  <c:v>CONTROL INTERNO DISCIPLINARIO</c:v>
                </c:pt>
                <c:pt idx="15">
                  <c:v>CONTROL INTERNO DE GESTION</c:v>
                </c:pt>
              </c:strCache>
            </c:strRef>
          </c:cat>
          <c:val>
            <c:numRef>
              <c:f>'POR SECRETARÍAS'!$C$4:$C$19</c:f>
              <c:numCache>
                <c:formatCode>0.00%</c:formatCode>
                <c:ptCount val="16"/>
                <c:pt idx="0">
                  <c:v>0.98249999999999993</c:v>
                </c:pt>
                <c:pt idx="1">
                  <c:v>0.98249999999999993</c:v>
                </c:pt>
                <c:pt idx="2">
                  <c:v>0.95500000000000007</c:v>
                </c:pt>
                <c:pt idx="3">
                  <c:v>0.85749999999999993</c:v>
                </c:pt>
                <c:pt idx="4">
                  <c:v>0.98750000000000004</c:v>
                </c:pt>
                <c:pt idx="5">
                  <c:v>0.94500000000000006</c:v>
                </c:pt>
                <c:pt idx="6">
                  <c:v>0.93500000000000005</c:v>
                </c:pt>
                <c:pt idx="7">
                  <c:v>0.91749999999999998</c:v>
                </c:pt>
                <c:pt idx="8">
                  <c:v>0.88749999999999996</c:v>
                </c:pt>
                <c:pt idx="9">
                  <c:v>0.96750000000000003</c:v>
                </c:pt>
                <c:pt idx="10">
                  <c:v>0.98249999999999993</c:v>
                </c:pt>
                <c:pt idx="11">
                  <c:v>0.99750000000000005</c:v>
                </c:pt>
                <c:pt idx="12">
                  <c:v>0.91500000000000004</c:v>
                </c:pt>
                <c:pt idx="13">
                  <c:v>0.96500000000000008</c:v>
                </c:pt>
                <c:pt idx="14">
                  <c:v>0</c:v>
                </c:pt>
                <c:pt idx="15">
                  <c:v>0</c:v>
                </c:pt>
              </c:numCache>
            </c:numRef>
          </c:val>
          <c:extLst>
            <c:ext xmlns:c16="http://schemas.microsoft.com/office/drawing/2014/chart" uri="{C3380CC4-5D6E-409C-BE32-E72D297353CC}">
              <c16:uniqueId val="{00000000-49B6-48B1-A096-767334BB4364}"/>
            </c:ext>
          </c:extLst>
        </c:ser>
        <c:ser>
          <c:idx val="1"/>
          <c:order val="1"/>
          <c:tx>
            <c:strRef>
              <c:f>'POR SECRETARÍAS'!$B$3</c:f>
              <c:strCache>
                <c:ptCount val="1"/>
                <c:pt idx="0">
                  <c:v>META</c:v>
                </c:pt>
              </c:strCache>
            </c:strRef>
          </c:tx>
          <c:invertIfNegative val="0"/>
          <c:val>
            <c:numRef>
              <c:f>'POR SECRETARÍAS'!$D$4:$D$19</c:f>
              <c:numCache>
                <c:formatCode>0.00%</c:formatCode>
                <c:ptCount val="1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numCache>
            </c:numRef>
          </c:val>
          <c:extLst>
            <c:ext xmlns:c16="http://schemas.microsoft.com/office/drawing/2014/chart" uri="{C3380CC4-5D6E-409C-BE32-E72D297353CC}">
              <c16:uniqueId val="{00000001-49B6-48B1-A096-767334BB4364}"/>
            </c:ext>
          </c:extLst>
        </c:ser>
        <c:dLbls>
          <c:showLegendKey val="0"/>
          <c:showVal val="0"/>
          <c:showCatName val="0"/>
          <c:showSerName val="0"/>
          <c:showPercent val="0"/>
          <c:showBubbleSize val="0"/>
        </c:dLbls>
        <c:gapWidth val="150"/>
        <c:axId val="256844256"/>
        <c:axId val="256844816"/>
      </c:barChart>
      <c:catAx>
        <c:axId val="256844256"/>
        <c:scaling>
          <c:orientation val="minMax"/>
        </c:scaling>
        <c:delete val="0"/>
        <c:axPos val="b"/>
        <c:numFmt formatCode="General" sourceLinked="0"/>
        <c:majorTickMark val="none"/>
        <c:minorTickMark val="none"/>
        <c:tickLblPos val="nextTo"/>
        <c:crossAx val="256844816"/>
        <c:crosses val="autoZero"/>
        <c:auto val="1"/>
        <c:lblAlgn val="ctr"/>
        <c:lblOffset val="100"/>
        <c:noMultiLvlLbl val="0"/>
      </c:catAx>
      <c:valAx>
        <c:axId val="256844816"/>
        <c:scaling>
          <c:orientation val="minMax"/>
        </c:scaling>
        <c:delete val="0"/>
        <c:axPos val="l"/>
        <c:majorGridlines/>
        <c:numFmt formatCode="0.00%" sourceLinked="1"/>
        <c:majorTickMark val="none"/>
        <c:minorTickMark val="none"/>
        <c:tickLblPos val="nextTo"/>
        <c:crossAx val="256844256"/>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a:t>
            </a:r>
            <a:r>
              <a:rPr lang="en-US" sz="1100"/>
              <a:t>VII. Cumplimiento de metas financieras (POAI)</a:t>
            </a:r>
          </a:p>
        </c:rich>
      </c:tx>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SECRETARÍAS'!$J$4:$J$19</c15:sqref>
                  </c15:fullRef>
                </c:ext>
              </c:extLst>
              <c:f>'POR SECRETARÍAS'!$J$4:$J$17</c:f>
              <c:numCache>
                <c:formatCode>0.00%</c:formatCode>
                <c:ptCount val="14"/>
                <c:pt idx="0">
                  <c:v>0.96091760656698888</c:v>
                </c:pt>
                <c:pt idx="1">
                  <c:v>0.9524019974255975</c:v>
                </c:pt>
                <c:pt idx="2">
                  <c:v>0.50595284322896261</c:v>
                </c:pt>
                <c:pt idx="3">
                  <c:v>0.61141770066875378</c:v>
                </c:pt>
                <c:pt idx="4">
                  <c:v>0.74999595375877481</c:v>
                </c:pt>
                <c:pt idx="5">
                  <c:v>0.99360943368217414</c:v>
                </c:pt>
                <c:pt idx="6">
                  <c:v>0.9368866407153178</c:v>
                </c:pt>
                <c:pt idx="7">
                  <c:v>0.63989831881688686</c:v>
                </c:pt>
                <c:pt idx="8">
                  <c:v>0.78653161892704804</c:v>
                </c:pt>
                <c:pt idx="9">
                  <c:v>0.92457990292387193</c:v>
                </c:pt>
                <c:pt idx="10">
                  <c:v>0.99976762191537949</c:v>
                </c:pt>
                <c:pt idx="12">
                  <c:v>0.90822400613506049</c:v>
                </c:pt>
                <c:pt idx="13">
                  <c:v>0.99728060171611221</c:v>
                </c:pt>
              </c:numCache>
            </c:numRef>
          </c:val>
          <c:extLst>
            <c:ext xmlns:c16="http://schemas.microsoft.com/office/drawing/2014/chart" uri="{C3380CC4-5D6E-409C-BE32-E72D297353CC}">
              <c16:uniqueId val="{00000000-1B0B-4F74-8973-E2428262B853}"/>
            </c:ext>
          </c:extLst>
        </c:ser>
        <c:ser>
          <c:idx val="1"/>
          <c:order val="1"/>
          <c:tx>
            <c:strRef>
              <c:f>'POR SECRETARÍAS'!$B$3</c:f>
              <c:strCache>
                <c:ptCount val="1"/>
                <c:pt idx="0">
                  <c:v>META</c:v>
                </c:pt>
              </c:strCache>
            </c:strRef>
          </c:tx>
          <c:invertIfNegative val="0"/>
          <c:cat>
            <c:strLit>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'POR SECRETARÍAS'!$K$4:$K$19</c15:sqref>
                  </c15:fullRef>
                </c:ext>
              </c:extLst>
              <c:f>'POR SECRETARÍAS'!$K$4:$K$17</c:f>
              <c:numCache>
                <c:formatCode>0.00%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extLst>
            <c:ext xmlns:c16="http://schemas.microsoft.com/office/drawing/2014/chart" uri="{C3380CC4-5D6E-409C-BE32-E72D297353CC}">
              <c16:uniqueId val="{00000001-1B0B-4F74-8973-E2428262B853}"/>
            </c:ext>
          </c:extLst>
        </c:ser>
        <c:dLbls>
          <c:showLegendKey val="0"/>
          <c:showVal val="0"/>
          <c:showCatName val="0"/>
          <c:showSerName val="0"/>
          <c:showPercent val="0"/>
          <c:showBubbleSize val="0"/>
        </c:dLbls>
        <c:gapWidth val="150"/>
        <c:axId val="256847616"/>
        <c:axId val="256848176"/>
      </c:barChart>
      <c:catAx>
        <c:axId val="256847616"/>
        <c:scaling>
          <c:orientation val="minMax"/>
        </c:scaling>
        <c:delete val="0"/>
        <c:axPos val="b"/>
        <c:numFmt formatCode="General" sourceLinked="0"/>
        <c:majorTickMark val="none"/>
        <c:minorTickMark val="none"/>
        <c:tickLblPos val="nextTo"/>
        <c:crossAx val="256848176"/>
        <c:crosses val="autoZero"/>
        <c:auto val="1"/>
        <c:lblAlgn val="ctr"/>
        <c:lblOffset val="100"/>
        <c:noMultiLvlLbl val="0"/>
      </c:catAx>
      <c:valAx>
        <c:axId val="256848176"/>
        <c:scaling>
          <c:orientation val="minMax"/>
        </c:scaling>
        <c:delete val="0"/>
        <c:axPos val="l"/>
        <c:majorGridlines/>
        <c:numFmt formatCode="0.00%" sourceLinked="1"/>
        <c:majorTickMark val="none"/>
        <c:minorTickMark val="none"/>
        <c:tickLblPos val="nextTo"/>
        <c:crossAx val="256847616"/>
        <c:crosses val="autoZero"/>
        <c:crossBetween val="between"/>
      </c:valAx>
      <c:dTable>
        <c:showHorzBorder val="1"/>
        <c:showVertBorder val="1"/>
        <c:showOutline val="1"/>
        <c:showKeys val="1"/>
      </c:dTable>
    </c:plotArea>
    <c:plotVisOnly val="1"/>
    <c:dispBlanksAs val="gap"/>
    <c:showDLblsOverMax val="0"/>
  </c:chart>
  <c:txPr>
    <a:bodyPr/>
    <a:lstStyle/>
    <a:p>
      <a:pPr>
        <a:defRPr sz="700"/>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Indicador VIII. Cumplimiento de metas físicas Plan de Desarrollo Departamental</a:t>
            </a:r>
          </a:p>
        </c:rich>
      </c:tx>
      <c:layout>
        <c:manualLayout>
          <c:xMode val="edge"/>
          <c:yMode val="edge"/>
          <c:x val="0.19406050990939033"/>
          <c:y val="1.8140589569161026E-2"/>
        </c:manualLayout>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SECRETARÍAS'!$L$4:$L$19</c15:sqref>
                  </c15:fullRef>
                </c:ext>
              </c:extLst>
              <c:f>'POR SECRETARÍAS'!$L$4:$L$17</c:f>
              <c:numCache>
                <c:formatCode>0.00%</c:formatCode>
                <c:ptCount val="14"/>
                <c:pt idx="0">
                  <c:v>1</c:v>
                </c:pt>
                <c:pt idx="1">
                  <c:v>0.94117647058823528</c:v>
                </c:pt>
                <c:pt idx="2">
                  <c:v>0.7441860465116279</c:v>
                </c:pt>
                <c:pt idx="3">
                  <c:v>0.56521739130434778</c:v>
                </c:pt>
                <c:pt idx="4">
                  <c:v>0.52941176470588236</c:v>
                </c:pt>
                <c:pt idx="5">
                  <c:v>0.83333333333333337</c:v>
                </c:pt>
                <c:pt idx="6">
                  <c:v>0.92592592592592593</c:v>
                </c:pt>
                <c:pt idx="7">
                  <c:v>0.79166666666666663</c:v>
                </c:pt>
                <c:pt idx="8">
                  <c:v>0.87058823529411766</c:v>
                </c:pt>
                <c:pt idx="9">
                  <c:v>0.84615384615384615</c:v>
                </c:pt>
                <c:pt idx="10">
                  <c:v>1</c:v>
                </c:pt>
                <c:pt idx="12">
                  <c:v>1</c:v>
                </c:pt>
                <c:pt idx="13">
                  <c:v>0.8666666666666667</c:v>
                </c:pt>
              </c:numCache>
            </c:numRef>
          </c:val>
          <c:extLst>
            <c:ext xmlns:c16="http://schemas.microsoft.com/office/drawing/2014/chart" uri="{C3380CC4-5D6E-409C-BE32-E72D297353CC}">
              <c16:uniqueId val="{00000000-534E-42CE-8454-F63C240B6481}"/>
            </c:ext>
          </c:extLst>
        </c:ser>
        <c:ser>
          <c:idx val="1"/>
          <c:order val="1"/>
          <c:tx>
            <c:strRef>
              <c:f>'POR SECRETARÍAS'!$B$3</c:f>
              <c:strCache>
                <c:ptCount val="1"/>
                <c:pt idx="0">
                  <c:v>META</c:v>
                </c:pt>
              </c:strCache>
            </c:strRef>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SECRETARÍAS'!$M$4:$M$19</c15:sqref>
                  </c15:fullRef>
                </c:ext>
              </c:extLst>
              <c:f>'POR SECRETARÍAS'!$M$4:$M$17</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extLst>
            <c:ext xmlns:c16="http://schemas.microsoft.com/office/drawing/2014/chart" uri="{C3380CC4-5D6E-409C-BE32-E72D297353CC}">
              <c16:uniqueId val="{00000001-534E-42CE-8454-F63C240B6481}"/>
            </c:ext>
          </c:extLst>
        </c:ser>
        <c:dLbls>
          <c:showLegendKey val="0"/>
          <c:showVal val="0"/>
          <c:showCatName val="0"/>
          <c:showSerName val="0"/>
          <c:showPercent val="0"/>
          <c:showBubbleSize val="0"/>
        </c:dLbls>
        <c:gapWidth val="150"/>
        <c:axId val="257459040"/>
        <c:axId val="257459600"/>
      </c:barChart>
      <c:catAx>
        <c:axId val="257459040"/>
        <c:scaling>
          <c:orientation val="minMax"/>
        </c:scaling>
        <c:delete val="0"/>
        <c:axPos val="b"/>
        <c:numFmt formatCode="General" sourceLinked="0"/>
        <c:majorTickMark val="none"/>
        <c:minorTickMark val="none"/>
        <c:tickLblPos val="nextTo"/>
        <c:crossAx val="257459600"/>
        <c:crosses val="autoZero"/>
        <c:auto val="1"/>
        <c:lblAlgn val="ctr"/>
        <c:lblOffset val="100"/>
        <c:noMultiLvlLbl val="0"/>
      </c:catAx>
      <c:valAx>
        <c:axId val="257459600"/>
        <c:scaling>
          <c:orientation val="minMax"/>
        </c:scaling>
        <c:delete val="0"/>
        <c:axPos val="l"/>
        <c:majorGridlines/>
        <c:numFmt formatCode="0.00%" sourceLinked="1"/>
        <c:majorTickMark val="none"/>
        <c:minorTickMark val="none"/>
        <c:tickLblPos val="nextTo"/>
        <c:crossAx val="257459040"/>
        <c:crosses val="autoZero"/>
        <c:crossBetween val="between"/>
      </c:valAx>
      <c:dTable>
        <c:showHorzBorder val="1"/>
        <c:showVertBorder val="1"/>
        <c:showOutline val="1"/>
        <c:showKeys val="1"/>
      </c:dTable>
    </c:plotArea>
    <c:plotVisOnly val="1"/>
    <c:dispBlanksAs val="gap"/>
    <c:showDLblsOverMax val="0"/>
  </c:chart>
  <c:txPr>
    <a:bodyPr/>
    <a:lstStyle/>
    <a:p>
      <a:pPr>
        <a:defRPr sz="600"/>
      </a:pPr>
      <a:endParaRPr lang="es-CO"/>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Resultados Generales Indicadores de Calidad vs Meta Establecida</a:t>
            </a:r>
          </a:p>
        </c:rich>
      </c:tx>
      <c:overlay val="0"/>
    </c:title>
    <c:autoTitleDeleted val="0"/>
    <c:plotArea>
      <c:layout/>
      <c:barChart>
        <c:barDir val="col"/>
        <c:grouping val="clustered"/>
        <c:varyColors val="0"/>
        <c:ser>
          <c:idx val="0"/>
          <c:order val="0"/>
          <c:tx>
            <c:v>Resultado</c:v>
          </c:tx>
          <c:invertIfNegative val="0"/>
          <c:cat>
            <c:strRef>
              <c:f>('POR SECRETARÍAS'!$C$2,'POR SECRETARÍAS'!$E$2,'POR SECRETARÍAS'!$F$2,'POR SECRETARÍAS'!$G$2,'POR SECRETARÍAS'!$H$2,'POR SECRETARÍAS'!$I$2,'POR SECRETARÍAS'!$J$2,'POR SECRETARÍAS'!$L$2,'POR SECRETARÍAS'!$N$2,'POR SECRETARÍAS'!$O$2)</c:f>
              <c:strCache>
                <c:ptCount val="10"/>
                <c:pt idx="0">
                  <c:v>I. Incremento del nivel de satisfacción del cliente</c:v>
                </c:pt>
                <c:pt idx="1">
                  <c:v>II. Nivel de competencia del personal</c:v>
                </c:pt>
                <c:pt idx="2">
                  <c:v>III. Cumplimiento Plan Institucional de Capacitación</c:v>
                </c:pt>
                <c:pt idx="3">
                  <c:v>IV. Cumplimiento Plan Anual de Bienestar</c:v>
                </c:pt>
                <c:pt idx="4">
                  <c:v>V. Intervención de peligros y riesgos</c:v>
                </c:pt>
                <c:pt idx="5">
                  <c:v>VI. Acciones de promoción de la responsabilidad ambiental</c:v>
                </c:pt>
                <c:pt idx="6">
                  <c:v>VII. Cumplimiento de metas financieras (POAI)</c:v>
                </c:pt>
                <c:pt idx="7">
                  <c:v>VIII. Cumplimiento de metas físicas Plan de Desarrollo Departamental</c:v>
                </c:pt>
                <c:pt idx="8">
                  <c:v>IX. Cumplimiento Indicadores de Disciplina Fiscal</c:v>
                </c:pt>
                <c:pt idx="9">
                  <c:v>X. Mejoramiento continuo de los procesos</c:v>
                </c:pt>
              </c:strCache>
            </c:strRef>
          </c:cat>
          <c:val>
            <c:numRef>
              <c:f>('POR SECRETARÍAS'!$C$20,'POR SECRETARÍAS'!$E$20,'POR SECRETARÍAS'!$F$20,'POR SECRETARÍAS'!$G$20,'POR SECRETARÍAS'!$H$20,'POR SECRETARÍAS'!$I$20,'POR SECRETARÍAS'!$J$20,'POR SECRETARÍAS'!$L$20,'POR SECRETARÍAS'!$N$20,'POR SECRETARÍAS'!$O$20)</c:f>
              <c:numCache>
                <c:formatCode>0.00%</c:formatCode>
                <c:ptCount val="10"/>
                <c:pt idx="0">
                  <c:v>0.94711538461538458</c:v>
                </c:pt>
                <c:pt idx="1">
                  <c:v>0.99</c:v>
                </c:pt>
                <c:pt idx="2">
                  <c:v>1</c:v>
                </c:pt>
                <c:pt idx="3">
                  <c:v>1</c:v>
                </c:pt>
                <c:pt idx="4">
                  <c:v>1</c:v>
                </c:pt>
                <c:pt idx="5">
                  <c:v>1</c:v>
                </c:pt>
                <c:pt idx="6">
                  <c:v>0.8308486370637348</c:v>
                </c:pt>
                <c:pt idx="7">
                  <c:v>0.83730497337366527</c:v>
                </c:pt>
                <c:pt idx="8">
                  <c:v>1</c:v>
                </c:pt>
                <c:pt idx="9">
                  <c:v>1</c:v>
                </c:pt>
              </c:numCache>
            </c:numRef>
          </c:val>
          <c:extLst>
            <c:ext xmlns:c16="http://schemas.microsoft.com/office/drawing/2014/chart" uri="{C3380CC4-5D6E-409C-BE32-E72D297353CC}">
              <c16:uniqueId val="{00000000-929E-46F2-B641-51F043A63C79}"/>
            </c:ext>
          </c:extLst>
        </c:ser>
        <c:dLbls>
          <c:showLegendKey val="0"/>
          <c:showVal val="0"/>
          <c:showCatName val="0"/>
          <c:showSerName val="0"/>
          <c:showPercent val="0"/>
          <c:showBubbleSize val="0"/>
        </c:dLbls>
        <c:gapWidth val="150"/>
        <c:axId val="257463520"/>
        <c:axId val="257464080"/>
      </c:barChart>
      <c:lineChart>
        <c:grouping val="standard"/>
        <c:varyColors val="0"/>
        <c:ser>
          <c:idx val="1"/>
          <c:order val="1"/>
          <c:tx>
            <c:strRef>
              <c:f>'POR SECRETARÍAS'!$B$3</c:f>
              <c:strCache>
                <c:ptCount val="1"/>
                <c:pt idx="0">
                  <c:v>META</c:v>
                </c:pt>
              </c:strCache>
            </c:strRef>
          </c:tx>
          <c:marker>
            <c:symbol val="none"/>
          </c:marker>
          <c:val>
            <c:numRef>
              <c:f>('POR SECRETARÍAS'!$C$3,'POR SECRETARÍAS'!$E$3,'POR SECRETARÍAS'!$F$3,'POR SECRETARÍAS'!$G$3,'POR SECRETARÍAS'!$H$3,'POR SECRETARÍAS'!$I$3,'POR SECRETARÍAS'!$J$3,'POR SECRETARÍAS'!$L$3,'POR SECRETARÍAS'!$N$3,'POR SECRETARÍAS'!$O$3)</c:f>
              <c:numCache>
                <c:formatCode>0.00%</c:formatCode>
                <c:ptCount val="10"/>
                <c:pt idx="0">
                  <c:v>0.75</c:v>
                </c:pt>
                <c:pt idx="1">
                  <c:v>0.9</c:v>
                </c:pt>
                <c:pt idx="2">
                  <c:v>0.95</c:v>
                </c:pt>
                <c:pt idx="3">
                  <c:v>0.95</c:v>
                </c:pt>
                <c:pt idx="4">
                  <c:v>0.9</c:v>
                </c:pt>
                <c:pt idx="5">
                  <c:v>0.9</c:v>
                </c:pt>
                <c:pt idx="6">
                  <c:v>0.9</c:v>
                </c:pt>
                <c:pt idx="7">
                  <c:v>0.8</c:v>
                </c:pt>
                <c:pt idx="8">
                  <c:v>1</c:v>
                </c:pt>
                <c:pt idx="9">
                  <c:v>0.8</c:v>
                </c:pt>
              </c:numCache>
            </c:numRef>
          </c:val>
          <c:smooth val="0"/>
          <c:extLst>
            <c:ext xmlns:c16="http://schemas.microsoft.com/office/drawing/2014/chart" uri="{C3380CC4-5D6E-409C-BE32-E72D297353CC}">
              <c16:uniqueId val="{00000001-929E-46F2-B641-51F043A63C79}"/>
            </c:ext>
          </c:extLst>
        </c:ser>
        <c:dLbls>
          <c:showLegendKey val="0"/>
          <c:showVal val="0"/>
          <c:showCatName val="0"/>
          <c:showSerName val="0"/>
          <c:showPercent val="0"/>
          <c:showBubbleSize val="0"/>
        </c:dLbls>
        <c:marker val="1"/>
        <c:smooth val="0"/>
        <c:axId val="257463520"/>
        <c:axId val="257464080"/>
      </c:lineChart>
      <c:catAx>
        <c:axId val="257463520"/>
        <c:scaling>
          <c:orientation val="minMax"/>
        </c:scaling>
        <c:delete val="0"/>
        <c:axPos val="b"/>
        <c:numFmt formatCode="General" sourceLinked="0"/>
        <c:majorTickMark val="none"/>
        <c:minorTickMark val="none"/>
        <c:tickLblPos val="nextTo"/>
        <c:crossAx val="257464080"/>
        <c:crosses val="autoZero"/>
        <c:auto val="1"/>
        <c:lblAlgn val="ctr"/>
        <c:lblOffset val="100"/>
        <c:noMultiLvlLbl val="0"/>
      </c:catAx>
      <c:valAx>
        <c:axId val="257464080"/>
        <c:scaling>
          <c:orientation val="minMax"/>
        </c:scaling>
        <c:delete val="0"/>
        <c:axPos val="l"/>
        <c:majorGridlines/>
        <c:numFmt formatCode="0.00%" sourceLinked="1"/>
        <c:majorTickMark val="none"/>
        <c:minorTickMark val="none"/>
        <c:tickLblPos val="nextTo"/>
        <c:crossAx val="257463520"/>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spPr>
    <a:noFill/>
  </c:spPr>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328796</xdr:colOff>
      <xdr:row>1</xdr:row>
      <xdr:rowOff>30957</xdr:rowOff>
    </xdr:from>
    <xdr:to>
      <xdr:col>2</xdr:col>
      <xdr:colOff>1081271</xdr:colOff>
      <xdr:row>4</xdr:row>
      <xdr:rowOff>164307</xdr:rowOff>
    </xdr:to>
    <xdr:pic>
      <xdr:nvPicPr>
        <xdr:cNvPr id="46" name="45 Imagen">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988" y="221457"/>
          <a:ext cx="752475" cy="704850"/>
        </a:xfrm>
        <a:prstGeom prst="rect">
          <a:avLst/>
        </a:prstGeom>
        <a:noFill/>
        <a:ln>
          <a:noFill/>
        </a:ln>
      </xdr:spPr>
    </xdr:pic>
    <xdr:clientData/>
  </xdr:twoCellAnchor>
  <xdr:twoCellAnchor>
    <xdr:from>
      <xdr:col>7</xdr:col>
      <xdr:colOff>204787</xdr:colOff>
      <xdr:row>56</xdr:row>
      <xdr:rowOff>161925</xdr:rowOff>
    </xdr:from>
    <xdr:to>
      <xdr:col>9</xdr:col>
      <xdr:colOff>2928937</xdr:colOff>
      <xdr:row>67</xdr:row>
      <xdr:rowOff>142875</xdr:rowOff>
    </xdr:to>
    <xdr:graphicFrame macro="">
      <xdr:nvGraphicFramePr>
        <xdr:cNvPr id="6" name="Gráfico 5">
          <a:extLst>
            <a:ext uri="{FF2B5EF4-FFF2-40B4-BE49-F238E27FC236}">
              <a16:creationId xmlns:a16="http://schemas.microsoft.com/office/drawing/2014/main" id="{2CF949C4-FE98-4E76-B468-A7C5E52A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47507</xdr:colOff>
      <xdr:row>7</xdr:row>
      <xdr:rowOff>121872</xdr:rowOff>
    </xdr:from>
    <xdr:ext cx="2844368" cy="477118"/>
    <mc:AlternateContent xmlns:mc="http://schemas.openxmlformats.org/markup-compatibility/2006" xmlns:a14="http://schemas.microsoft.com/office/drawing/2010/main">
      <mc:Choice Requires="a14">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51285</xdr:colOff>
      <xdr:row>11</xdr:row>
      <xdr:rowOff>102578</xdr:rowOff>
    </xdr:from>
    <xdr:ext cx="2844368" cy="477118"/>
    <mc:AlternateContent xmlns:mc="http://schemas.openxmlformats.org/markup-compatibility/2006" xmlns:a14="http://schemas.microsoft.com/office/drawing/2010/main">
      <mc:Choice Requires="a14">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36638</xdr:colOff>
      <xdr:row>14</xdr:row>
      <xdr:rowOff>139207</xdr:rowOff>
    </xdr:from>
    <xdr:ext cx="2844368" cy="477118"/>
    <mc:AlternateContent xmlns:mc="http://schemas.openxmlformats.org/markup-compatibility/2006" xmlns:a14="http://schemas.microsoft.com/office/drawing/2010/main">
      <mc:Choice Requires="a14">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16</xdr:row>
      <xdr:rowOff>175848</xdr:rowOff>
    </xdr:from>
    <xdr:ext cx="2844368" cy="477118"/>
    <mc:AlternateContent xmlns:mc="http://schemas.openxmlformats.org/markup-compatibility/2006" xmlns:a14="http://schemas.microsoft.com/office/drawing/2010/main">
      <mc:Choice Requires="a14">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17</xdr:row>
      <xdr:rowOff>109905</xdr:rowOff>
    </xdr:from>
    <xdr:ext cx="2844368" cy="477118"/>
    <mc:AlternateContent xmlns:mc="http://schemas.openxmlformats.org/markup-compatibility/2006" xmlns:a14="http://schemas.microsoft.com/office/drawing/2010/main">
      <mc:Choice Requires="a14">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20</xdr:row>
      <xdr:rowOff>102578</xdr:rowOff>
    </xdr:from>
    <xdr:ext cx="2844368" cy="477118"/>
    <mc:AlternateContent xmlns:mc="http://schemas.openxmlformats.org/markup-compatibility/2006" xmlns:a14="http://schemas.microsoft.com/office/drawing/2010/main">
      <mc:Choice Requires="a14">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23</xdr:row>
      <xdr:rowOff>102578</xdr:rowOff>
    </xdr:from>
    <xdr:ext cx="2844368" cy="477118"/>
    <mc:AlternateContent xmlns:mc="http://schemas.openxmlformats.org/markup-compatibility/2006" xmlns:a14="http://schemas.microsoft.com/office/drawing/2010/main">
      <mc:Choice Requires="a14">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26</xdr:row>
      <xdr:rowOff>183175</xdr:rowOff>
    </xdr:from>
    <xdr:ext cx="2844368" cy="477118"/>
    <mc:AlternateContent xmlns:mc="http://schemas.openxmlformats.org/markup-compatibility/2006" xmlns:a14="http://schemas.microsoft.com/office/drawing/2010/main">
      <mc:Choice Requires="a14">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33</xdr:row>
      <xdr:rowOff>102578</xdr:rowOff>
    </xdr:from>
    <xdr:ext cx="2844368" cy="477118"/>
    <mc:AlternateContent xmlns:mc="http://schemas.openxmlformats.org/markup-compatibility/2006" xmlns:a14="http://schemas.microsoft.com/office/drawing/2010/main">
      <mc:Choice Requires="a14">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36</xdr:row>
      <xdr:rowOff>146540</xdr:rowOff>
    </xdr:from>
    <xdr:ext cx="2844368" cy="477118"/>
    <mc:AlternateContent xmlns:mc="http://schemas.openxmlformats.org/markup-compatibility/2006" xmlns:a14="http://schemas.microsoft.com/office/drawing/2010/main">
      <mc:Choice Requires="a14">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73270</xdr:colOff>
      <xdr:row>37</xdr:row>
      <xdr:rowOff>109905</xdr:rowOff>
    </xdr:from>
    <xdr:ext cx="2844368" cy="477118"/>
    <mc:AlternateContent xmlns:mc="http://schemas.openxmlformats.org/markup-compatibility/2006" xmlns:a14="http://schemas.microsoft.com/office/drawing/2010/main">
      <mc:Choice Requires="a14">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40</xdr:row>
      <xdr:rowOff>117232</xdr:rowOff>
    </xdr:from>
    <xdr:ext cx="2844368" cy="477118"/>
    <mc:AlternateContent xmlns:mc="http://schemas.openxmlformats.org/markup-compatibility/2006" xmlns:a14="http://schemas.microsoft.com/office/drawing/2010/main">
      <mc:Choice Requires="a14">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58616</xdr:colOff>
      <xdr:row>43</xdr:row>
      <xdr:rowOff>109905</xdr:rowOff>
    </xdr:from>
    <xdr:ext cx="2844368" cy="477118"/>
    <mc:AlternateContent xmlns:mc="http://schemas.openxmlformats.org/markup-compatibility/2006" xmlns:a14="http://schemas.microsoft.com/office/drawing/2010/main">
      <mc:Choice Requires="a14">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36635</xdr:colOff>
      <xdr:row>46</xdr:row>
      <xdr:rowOff>109905</xdr:rowOff>
    </xdr:from>
    <xdr:ext cx="2844368" cy="477118"/>
    <mc:AlternateContent xmlns:mc="http://schemas.openxmlformats.org/markup-compatibility/2006" xmlns:a14="http://schemas.microsoft.com/office/drawing/2010/main">
      <mc:Choice Requires="a14">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49</xdr:row>
      <xdr:rowOff>109905</xdr:rowOff>
    </xdr:from>
    <xdr:ext cx="2844368" cy="477118"/>
    <mc:AlternateContent xmlns:mc="http://schemas.openxmlformats.org/markup-compatibility/2006" xmlns:a14="http://schemas.microsoft.com/office/drawing/2010/main">
      <mc:Choice Requires="a14">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53</xdr:row>
      <xdr:rowOff>95251</xdr:rowOff>
    </xdr:from>
    <xdr:ext cx="2844368" cy="477118"/>
    <mc:AlternateContent xmlns:mc="http://schemas.openxmlformats.org/markup-compatibility/2006" xmlns:a14="http://schemas.microsoft.com/office/drawing/2010/main">
      <mc:Choice Requires="a14">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47387</xdr:colOff>
      <xdr:row>8</xdr:row>
      <xdr:rowOff>234588</xdr:rowOff>
    </xdr:from>
    <xdr:ext cx="2897909" cy="266355"/>
    <mc:AlternateContent xmlns:mc="http://schemas.openxmlformats.org/markup-compatibility/2006" xmlns:a14="http://schemas.microsoft.com/office/drawing/2010/main">
      <mc:Choice Requires="a14">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12</xdr:row>
      <xdr:rowOff>190502</xdr:rowOff>
    </xdr:from>
    <xdr:ext cx="2897909" cy="266355"/>
    <mc:AlternateContent xmlns:mc="http://schemas.openxmlformats.org/markup-compatibility/2006" xmlns:a14="http://schemas.microsoft.com/office/drawing/2010/main">
      <mc:Choice Requires="a14">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33187</xdr:colOff>
      <xdr:row>18</xdr:row>
      <xdr:rowOff>249118</xdr:rowOff>
    </xdr:from>
    <xdr:ext cx="2897909" cy="266355"/>
    <mc:AlternateContent xmlns:mc="http://schemas.openxmlformats.org/markup-compatibility/2006" xmlns:a14="http://schemas.microsoft.com/office/drawing/2010/main">
      <mc:Choice Requires="a14">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36635</xdr:colOff>
      <xdr:row>21</xdr:row>
      <xdr:rowOff>183175</xdr:rowOff>
    </xdr:from>
    <xdr:ext cx="2897909" cy="266355"/>
    <mc:AlternateContent xmlns:mc="http://schemas.openxmlformats.org/markup-compatibility/2006" xmlns:a14="http://schemas.microsoft.com/office/drawing/2010/main">
      <mc:Choice Requires="a14">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24</xdr:row>
      <xdr:rowOff>212483</xdr:rowOff>
    </xdr:from>
    <xdr:ext cx="2897909" cy="266355"/>
    <mc:AlternateContent xmlns:mc="http://schemas.openxmlformats.org/markup-compatibility/2006" xmlns:a14="http://schemas.microsoft.com/office/drawing/2010/main">
      <mc:Choice Requires="a14">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29309</xdr:colOff>
      <xdr:row>31</xdr:row>
      <xdr:rowOff>183175</xdr:rowOff>
    </xdr:from>
    <xdr:ext cx="2897909" cy="266355"/>
    <mc:AlternateContent xmlns:mc="http://schemas.openxmlformats.org/markup-compatibility/2006" xmlns:a14="http://schemas.microsoft.com/office/drawing/2010/main">
      <mc:Choice Requires="a14">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34</xdr:row>
      <xdr:rowOff>219810</xdr:rowOff>
    </xdr:from>
    <xdr:ext cx="2897909" cy="266355"/>
    <mc:AlternateContent xmlns:mc="http://schemas.openxmlformats.org/markup-compatibility/2006" xmlns:a14="http://schemas.microsoft.com/office/drawing/2010/main">
      <mc:Choice Requires="a14">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38</xdr:row>
      <xdr:rowOff>212483</xdr:rowOff>
    </xdr:from>
    <xdr:ext cx="2897909" cy="266355"/>
    <mc:AlternateContent xmlns:mc="http://schemas.openxmlformats.org/markup-compatibility/2006" xmlns:a14="http://schemas.microsoft.com/office/drawing/2010/main">
      <mc:Choice Requires="a14">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21981</xdr:colOff>
      <xdr:row>41</xdr:row>
      <xdr:rowOff>197829</xdr:rowOff>
    </xdr:from>
    <xdr:ext cx="2897909" cy="266355"/>
    <mc:AlternateContent xmlns:mc="http://schemas.openxmlformats.org/markup-compatibility/2006" xmlns:a14="http://schemas.microsoft.com/office/drawing/2010/main">
      <mc:Choice Requires="a14">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44</xdr:row>
      <xdr:rowOff>183175</xdr:rowOff>
    </xdr:from>
    <xdr:ext cx="2897909" cy="266355"/>
    <mc:AlternateContent xmlns:mc="http://schemas.openxmlformats.org/markup-compatibility/2006" xmlns:a14="http://schemas.microsoft.com/office/drawing/2010/main">
      <mc:Choice Requires="a14">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47</xdr:row>
      <xdr:rowOff>212483</xdr:rowOff>
    </xdr:from>
    <xdr:ext cx="2897909" cy="266355"/>
    <mc:AlternateContent xmlns:mc="http://schemas.openxmlformats.org/markup-compatibility/2006" xmlns:a14="http://schemas.microsoft.com/office/drawing/2010/main">
      <mc:Choice Requires="a14">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51</xdr:row>
      <xdr:rowOff>227137</xdr:rowOff>
    </xdr:from>
    <xdr:ext cx="2897909" cy="266355"/>
    <mc:AlternateContent xmlns:mc="http://schemas.openxmlformats.org/markup-compatibility/2006" xmlns:a14="http://schemas.microsoft.com/office/drawing/2010/main">
      <mc:Choice Requires="a14">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54</xdr:row>
      <xdr:rowOff>197829</xdr:rowOff>
    </xdr:from>
    <xdr:ext cx="2897909" cy="266355"/>
    <mc:AlternateContent xmlns:mc="http://schemas.openxmlformats.org/markup-compatibility/2006" xmlns:a14="http://schemas.microsoft.com/office/drawing/2010/main">
      <mc:Choice Requires="a14">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60574</xdr:colOff>
      <xdr:row>9</xdr:row>
      <xdr:rowOff>233129</xdr:rowOff>
    </xdr:from>
    <xdr:ext cx="2856679" cy="218393"/>
    <mc:AlternateContent xmlns:mc="http://schemas.openxmlformats.org/markup-compatibility/2006" xmlns:a14="http://schemas.microsoft.com/office/drawing/2010/main">
      <mc:Choice Requires="a14">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13</xdr:row>
      <xdr:rowOff>205156</xdr:rowOff>
    </xdr:from>
    <xdr:ext cx="2856679" cy="218393"/>
    <mc:AlternateContent xmlns:mc="http://schemas.openxmlformats.org/markup-compatibility/2006" xmlns:a14="http://schemas.microsoft.com/office/drawing/2010/main">
      <mc:Choice Requires="a14">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19</xdr:row>
      <xdr:rowOff>241791</xdr:rowOff>
    </xdr:from>
    <xdr:ext cx="2856679" cy="218393"/>
    <mc:AlternateContent xmlns:mc="http://schemas.openxmlformats.org/markup-compatibility/2006" xmlns:a14="http://schemas.microsoft.com/office/drawing/2010/main">
      <mc:Choice Requires="a14">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22</xdr:row>
      <xdr:rowOff>190502</xdr:rowOff>
    </xdr:from>
    <xdr:ext cx="2856679" cy="218393"/>
    <mc:AlternateContent xmlns:mc="http://schemas.openxmlformats.org/markup-compatibility/2006" xmlns:a14="http://schemas.microsoft.com/office/drawing/2010/main">
      <mc:Choice Requires="a14">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25</xdr:row>
      <xdr:rowOff>234464</xdr:rowOff>
    </xdr:from>
    <xdr:ext cx="2856679" cy="218393"/>
    <mc:AlternateContent xmlns:mc="http://schemas.openxmlformats.org/markup-compatibility/2006" xmlns:a14="http://schemas.microsoft.com/office/drawing/2010/main">
      <mc:Choice Requires="a14">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32</xdr:row>
      <xdr:rowOff>241791</xdr:rowOff>
    </xdr:from>
    <xdr:ext cx="2856679" cy="218393"/>
    <mc:AlternateContent xmlns:mc="http://schemas.openxmlformats.org/markup-compatibility/2006" xmlns:a14="http://schemas.microsoft.com/office/drawing/2010/main">
      <mc:Choice Requires="a14">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35</xdr:row>
      <xdr:rowOff>256445</xdr:rowOff>
    </xdr:from>
    <xdr:ext cx="2856679" cy="218393"/>
    <mc:AlternateContent xmlns:mc="http://schemas.openxmlformats.org/markup-compatibility/2006" xmlns:a14="http://schemas.microsoft.com/office/drawing/2010/main">
      <mc:Choice Requires="a14">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39</xdr:row>
      <xdr:rowOff>263772</xdr:rowOff>
    </xdr:from>
    <xdr:ext cx="2856679" cy="218393"/>
    <mc:AlternateContent xmlns:mc="http://schemas.openxmlformats.org/markup-compatibility/2006" xmlns:a14="http://schemas.microsoft.com/office/drawing/2010/main">
      <mc:Choice Requires="a14">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42</xdr:row>
      <xdr:rowOff>205156</xdr:rowOff>
    </xdr:from>
    <xdr:ext cx="2856679" cy="218393"/>
    <mc:AlternateContent xmlns:mc="http://schemas.openxmlformats.org/markup-compatibility/2006" xmlns:a14="http://schemas.microsoft.com/office/drawing/2010/main">
      <mc:Choice Requires="a14">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45</xdr:row>
      <xdr:rowOff>212483</xdr:rowOff>
    </xdr:from>
    <xdr:ext cx="2856679" cy="218393"/>
    <mc:AlternateContent xmlns:mc="http://schemas.openxmlformats.org/markup-compatibility/2006" xmlns:a14="http://schemas.microsoft.com/office/drawing/2010/main">
      <mc:Choice Requires="a14">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48</xdr:row>
      <xdr:rowOff>234464</xdr:rowOff>
    </xdr:from>
    <xdr:ext cx="2856679" cy="218393"/>
    <mc:AlternateContent xmlns:mc="http://schemas.openxmlformats.org/markup-compatibility/2006" xmlns:a14="http://schemas.microsoft.com/office/drawing/2010/main">
      <mc:Choice Requires="a14">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52</xdr:row>
      <xdr:rowOff>219810</xdr:rowOff>
    </xdr:from>
    <xdr:ext cx="2856679" cy="218393"/>
    <mc:AlternateContent xmlns:mc="http://schemas.openxmlformats.org/markup-compatibility/2006" xmlns:a14="http://schemas.microsoft.com/office/drawing/2010/main">
      <mc:Choice Requires="a14">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55</xdr:row>
      <xdr:rowOff>227137</xdr:rowOff>
    </xdr:from>
    <xdr:ext cx="2856679" cy="218393"/>
    <mc:AlternateContent xmlns:mc="http://schemas.openxmlformats.org/markup-compatibility/2006" xmlns:a14="http://schemas.microsoft.com/office/drawing/2010/main">
      <mc:Choice Requires="a14">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31092</xdr:colOff>
      <xdr:row>10</xdr:row>
      <xdr:rowOff>202362</xdr:rowOff>
    </xdr:from>
    <xdr:ext cx="2894447" cy="180947"/>
    <mc:AlternateContent xmlns:mc="http://schemas.openxmlformats.org/markup-compatibility/2006" xmlns:a14="http://schemas.microsoft.com/office/drawing/2010/main">
      <mc:Choice Requires="a14">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750" i="1">
                          <a:latin typeface="Cambria Math" panose="02040503050406030204" pitchFamily="18" charset="0"/>
                        </a:rPr>
                      </m:ctrlPr>
                    </m:fPr>
                    <m:num>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𝑓𝑖𝑠𝑐𝑎𝑙</m:t>
                      </m:r>
                      <m:r>
                        <a:rPr lang="es-CO" sz="750" b="0" i="1">
                          <a:latin typeface="Cambria Math" panose="02040503050406030204" pitchFamily="18" charset="0"/>
                        </a:rPr>
                        <m:t> </m:t>
                      </m:r>
                      <m:r>
                        <a:rPr lang="es-CO" sz="750" b="0" i="1">
                          <a:latin typeface="Cambria Math" panose="02040503050406030204" pitchFamily="18" charset="0"/>
                        </a:rPr>
                        <m:t>𝑐𝑜𝑛</m:t>
                      </m:r>
                      <m:r>
                        <a:rPr lang="es-CO" sz="750" b="0" i="1">
                          <a:latin typeface="Cambria Math" panose="02040503050406030204" pitchFamily="18" charset="0"/>
                        </a:rPr>
                        <m:t> </m:t>
                      </m:r>
                      <m:r>
                        <a:rPr lang="es-CO" sz="750" b="0" i="1">
                          <a:latin typeface="Cambria Math" panose="02040503050406030204" pitchFamily="18" charset="0"/>
                        </a:rPr>
                        <m:t>𝑐𝑢𝑚𝑝𝑙𝑖𝑚𝑖𝑒𝑛𝑡𝑜</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𝑎𝑐𝑢𝑒𝑟𝑑𝑜</m:t>
                      </m:r>
                      <m:r>
                        <a:rPr lang="es-CO" sz="750" b="0" i="1">
                          <a:latin typeface="Cambria Math" panose="02040503050406030204" pitchFamily="18" charset="0"/>
                        </a:rPr>
                        <m:t> </m:t>
                      </m:r>
                      <m:r>
                        <a:rPr lang="es-CO" sz="750" b="0" i="1">
                          <a:latin typeface="Cambria Math" panose="02040503050406030204" pitchFamily="18" charset="0"/>
                        </a:rPr>
                        <m:t>𝑎</m:t>
                      </m:r>
                      <m:r>
                        <a:rPr lang="es-CO" sz="750" b="0" i="1">
                          <a:latin typeface="Cambria Math" panose="02040503050406030204" pitchFamily="18" charset="0"/>
                        </a:rPr>
                        <m:t> </m:t>
                      </m:r>
                      <m:r>
                        <a:rPr lang="es-CO" sz="750" b="0" i="1">
                          <a:latin typeface="Cambria Math" panose="02040503050406030204" pitchFamily="18" charset="0"/>
                        </a:rPr>
                        <m:t>𝑙𝑎</m:t>
                      </m:r>
                      <m:r>
                        <a:rPr lang="es-CO" sz="750" b="0" i="1">
                          <a:latin typeface="Cambria Math" panose="02040503050406030204" pitchFamily="18" charset="0"/>
                        </a:rPr>
                        <m:t> </m:t>
                      </m:r>
                      <m:r>
                        <a:rPr lang="es-CO" sz="750" b="0" i="1">
                          <a:latin typeface="Cambria Math" panose="02040503050406030204" pitchFamily="18" charset="0"/>
                        </a:rPr>
                        <m:t>𝑙𝑒𝑦</m:t>
                      </m:r>
                    </m:num>
                    <m:den>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m:t>
                      </m:r>
                      <m:r>
                        <a:rPr lang="es-CO" sz="750" b="0" i="1">
                          <a:latin typeface="Cambria Math" panose="02040503050406030204" pitchFamily="18" charset="0"/>
                        </a:rPr>
                        <m:t>í</m:t>
                      </m:r>
                      <m:r>
                        <a:rPr lang="es-CO" sz="750" b="0" i="1">
                          <a:latin typeface="Cambria Math" panose="02040503050406030204" pitchFamily="18" charset="0"/>
                        </a:rPr>
                        <m:t>𝑠𝑐𝑎𝑙</m:t>
                      </m:r>
                      <m:r>
                        <a:rPr lang="es-CO" sz="750" b="0" i="1">
                          <a:latin typeface="Cambria Math" panose="02040503050406030204" pitchFamily="18" charset="0"/>
                        </a:rPr>
                        <m:t> </m:t>
                      </m:r>
                      <m:r>
                        <a:rPr lang="es-CO" sz="750" b="0" i="1">
                          <a:latin typeface="Cambria Math" panose="02040503050406030204" pitchFamily="18" charset="0"/>
                        </a:rPr>
                        <m:t>𝑒𝑠𝑡𝑎𝑏𝑙𝑒𝑐𝑖𝑑𝑜𝑠</m:t>
                      </m:r>
                    </m:den>
                  </m:f>
                </m:oMath>
              </a14:m>
              <a:r>
                <a:rPr lang="es-CO" sz="750"/>
                <a:t>x 100%</a:t>
              </a:r>
            </a:p>
          </xdr:txBody>
        </xdr:sp>
      </mc:Choice>
      <mc:Fallback xmlns="">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750" i="0">
                  <a:latin typeface="Cambria Math" panose="02040503050406030204" pitchFamily="18" charset="0"/>
                </a:rPr>
                <a:t>(</a:t>
              </a:r>
              <a:r>
                <a:rPr lang="es-CO" sz="750" b="0" i="0">
                  <a:latin typeface="Cambria Math" panose="02040503050406030204" pitchFamily="18" charset="0"/>
                </a:rPr>
                <a:t>𝑁° 𝑑𝑒 𝑖𝑛𝑑𝑖𝑐𝑎𝑑𝑜𝑟𝑒𝑠 𝑑𝑒 𝑑𝑖𝑠𝑐𝑖𝑝𝑙𝑖𝑛𝑎 𝑓𝑖𝑠𝑐𝑎𝑙 𝑐𝑜𝑛 𝑐𝑢𝑚𝑝𝑙𝑖𝑚𝑖𝑒𝑛𝑡𝑜 𝑑𝑒 𝑎𝑐𝑢𝑒𝑟𝑑𝑜 𝑎 𝑙𝑎 𝑙𝑒𝑦)/(𝑁° 𝑑𝑒 𝑖𝑛𝑑𝑖𝑐𝑎𝑑𝑜𝑟𝑒𝑠 𝑑𝑒 𝑑𝑖𝑠𝑐𝑖𝑝𝑙𝑖𝑛𝑎 𝑓í𝑠𝑐𝑎𝑙 𝑒𝑠𝑡𝑎𝑏𝑙𝑒𝑐𝑖𝑑𝑜𝑠)</a:t>
              </a:r>
              <a:r>
                <a:rPr lang="es-CO" sz="750"/>
                <a:t>x 100%</a:t>
              </a:r>
            </a:p>
          </xdr:txBody>
        </xdr:sp>
      </mc:Fallback>
    </mc:AlternateContent>
    <xdr:clientData/>
  </xdr:oneCellAnchor>
  <xdr:oneCellAnchor>
    <xdr:from>
      <xdr:col>3</xdr:col>
      <xdr:colOff>201026</xdr:colOff>
      <xdr:row>15</xdr:row>
      <xdr:rowOff>870447</xdr:rowOff>
    </xdr:from>
    <xdr:ext cx="2487925" cy="289566"/>
    <mc:AlternateContent xmlns:mc="http://schemas.openxmlformats.org/markup-compatibility/2006" xmlns:a14="http://schemas.microsoft.com/office/drawing/2010/main">
      <mc:Choice Requires="a14">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𝑠𝑢𝑠𝑐𝑟𝑖𝑡𝑎𝑠</m:t>
                      </m:r>
                    </m:den>
                  </m:f>
                </m:oMath>
              </a14:m>
              <a:r>
                <a:rPr lang="es-CO" sz="1200"/>
                <a:t>x 100%</a:t>
              </a:r>
            </a:p>
          </xdr:txBody>
        </xdr:sp>
      </mc:Choice>
      <mc:Fallback xmlns="">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𝑎𝑐𝑐𝑖𝑜𝑛𝑒𝑠 𝑑𝑒 𝑚𝑒𝑗𝑜𝑟𝑎 𝑒𝑗𝑒𝑐𝑢𝑡𝑎𝑑𝑎𝑠)/(𝑁° 𝑑𝑒 𝑎𝑐𝑐𝑖𝑜𝑛𝑒𝑠 𝑑𝑒 𝑚𝑒𝑗𝑜𝑟𝑎 𝑠𝑢𝑠𝑐𝑟𝑖𝑡𝑎𝑠)</a:t>
              </a:r>
              <a:r>
                <a:rPr lang="es-CO" sz="1200"/>
                <a:t>x 100%</a:t>
              </a:r>
            </a:p>
          </xdr:txBody>
        </xdr:sp>
      </mc:Fallback>
    </mc:AlternateContent>
    <xdr:clientData/>
  </xdr:oneCellAnchor>
  <xdr:oneCellAnchor>
    <xdr:from>
      <xdr:col>3</xdr:col>
      <xdr:colOff>310231</xdr:colOff>
      <xdr:row>28</xdr:row>
      <xdr:rowOff>357995</xdr:rowOff>
    </xdr:from>
    <xdr:ext cx="2266261" cy="289759"/>
    <mc:AlternateContent xmlns:mc="http://schemas.openxmlformats.org/markup-compatibility/2006" xmlns:a14="http://schemas.microsoft.com/office/drawing/2010/main">
      <mc:Choice Requires="a14">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300706</xdr:colOff>
      <xdr:row>29</xdr:row>
      <xdr:rowOff>357995</xdr:rowOff>
    </xdr:from>
    <xdr:ext cx="2266261" cy="289759"/>
    <mc:AlternateContent xmlns:mc="http://schemas.openxmlformats.org/markup-compatibility/2006" xmlns:a14="http://schemas.microsoft.com/office/drawing/2010/main">
      <mc:Choice Requires="a14">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62581</xdr:colOff>
      <xdr:row>30</xdr:row>
      <xdr:rowOff>472295</xdr:rowOff>
    </xdr:from>
    <xdr:ext cx="2807435" cy="265522"/>
    <mc:AlternateContent xmlns:mc="http://schemas.openxmlformats.org/markup-compatibility/2006" xmlns:a14="http://schemas.microsoft.com/office/drawing/2010/main">
      <mc:Choice Requires="a14">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𝑖𝑛𝑡𝑒𝑟𝑣𝑒𝑛𝑖𝑑𝑜𝑠</m:t>
                      </m:r>
                      <m:r>
                        <a:rPr lang="es-CO" sz="1100" b="0" i="1">
                          <a:latin typeface="Cambria Math" panose="02040503050406030204" pitchFamily="18" charset="0"/>
                        </a:rPr>
                        <m:t> </m:t>
                      </m:r>
                      <m:r>
                        <a:rPr lang="es-CO" sz="1100" b="0" i="1">
                          <a:latin typeface="Cambria Math" panose="02040503050406030204" pitchFamily="18" charset="0"/>
                        </a:rPr>
                        <m:t>𝑒𝑛</m:t>
                      </m:r>
                      <m:r>
                        <a:rPr lang="es-CO" sz="1100" b="0" i="1">
                          <a:latin typeface="Cambria Math" panose="02040503050406030204" pitchFamily="18" charset="0"/>
                        </a:rPr>
                        <m:t> </m:t>
                      </m:r>
                      <m:r>
                        <a:rPr lang="es-CO" sz="1100" b="0" i="1">
                          <a:latin typeface="Cambria Math" panose="02040503050406030204" pitchFamily="18" charset="0"/>
                        </a:rPr>
                        <m:t>𝑒𝑙</m:t>
                      </m:r>
                      <m:r>
                        <a:rPr lang="es-CO" sz="1100" b="0" i="1">
                          <a:latin typeface="Cambria Math" panose="02040503050406030204" pitchFamily="18" charset="0"/>
                        </a:rPr>
                        <m:t> </m:t>
                      </m:r>
                      <m:r>
                        <a:rPr lang="es-CO" sz="1100" b="0" i="1">
                          <a:latin typeface="Cambria Math" panose="02040503050406030204" pitchFamily="18" charset="0"/>
                        </a:rPr>
                        <m:t>𝑝𝑒𝑟𝑖𝑜𝑑𝑜</m:t>
                      </m:r>
                      <m:r>
                        <a:rPr lang="es-CO" sz="1100" b="0" i="1">
                          <a:latin typeface="Cambria Math" panose="02040503050406030204" pitchFamily="18" charset="0"/>
                        </a:rPr>
                        <m:t> </m:t>
                      </m:r>
                    </m:num>
                    <m:den>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𝑖𝑑𝑒𝑛𝑡𝑖𝑓𝑖𝑐𝑎𝑑𝑜𝑠</m:t>
                      </m:r>
                      <m:r>
                        <a:rPr lang="es-CO" sz="1100" b="0" i="1">
                          <a:latin typeface="Cambria Math" panose="02040503050406030204" pitchFamily="18" charset="0"/>
                        </a:rPr>
                        <m:t> </m:t>
                      </m:r>
                    </m:den>
                  </m:f>
                </m:oMath>
              </a14:m>
              <a:r>
                <a:rPr lang="es-CO" sz="1100"/>
                <a:t>x 100%</a:t>
              </a:r>
            </a:p>
          </xdr:txBody>
        </xdr:sp>
      </mc:Choice>
      <mc:Fallback xmlns="">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𝑁° 𝑇𝑜𝑡𝑎𝑙 𝑑𝑒 𝑝𝑒𝑙𝑖𝑔𝑟𝑜𝑠 𝑖𝑛𝑡𝑒𝑟𝑣𝑒𝑛𝑖𝑑𝑜𝑠 𝑒𝑛 𝑒𝑙 𝑝𝑒𝑟𝑖𝑜𝑑𝑜 )/(𝑁° 𝑇𝑜𝑡𝑎𝑙 𝑑𝑒 𝑝𝑒𝑙𝑖𝑔𝑟𝑜𝑠 𝑖𝑑𝑒𝑛𝑡𝑖𝑓𝑖𝑐𝑎𝑑𝑜𝑠 )</a:t>
              </a:r>
              <a:r>
                <a:rPr lang="es-CO" sz="1100"/>
                <a:t>x 100%</a:t>
              </a:r>
            </a:p>
          </xdr:txBody>
        </xdr:sp>
      </mc:Fallback>
    </mc:AlternateContent>
    <xdr:clientData/>
  </xdr:oneCellAnchor>
  <xdr:oneCellAnchor>
    <xdr:from>
      <xdr:col>3</xdr:col>
      <xdr:colOff>58616</xdr:colOff>
      <xdr:row>50</xdr:row>
      <xdr:rowOff>382468</xdr:rowOff>
    </xdr:from>
    <xdr:ext cx="2857898" cy="206275"/>
    <mc:AlternateContent xmlns:mc="http://schemas.openxmlformats.org/markup-compatibility/2006" xmlns:a14="http://schemas.microsoft.com/office/drawing/2010/main">
      <mc:Choice Requires="a14">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850" i="1">
                          <a:latin typeface="Cambria Math" panose="02040503050406030204" pitchFamily="18" charset="0"/>
                        </a:rPr>
                      </m:ctrlPr>
                    </m:fPr>
                    <m:num>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𝑟𝑒𝑎𝑙𝑖𝑧𝑎𝑑𝑎𝑠</m:t>
                      </m:r>
                      <m:r>
                        <a:rPr lang="es-CO" sz="850" b="0" i="1">
                          <a:latin typeface="Cambria Math" panose="02040503050406030204" pitchFamily="18" charset="0"/>
                        </a:rPr>
                        <m:t> </m:t>
                      </m:r>
                      <m:r>
                        <a:rPr lang="es-CO" sz="850" b="0" i="1">
                          <a:latin typeface="Cambria Math" panose="02040503050406030204" pitchFamily="18" charset="0"/>
                        </a:rPr>
                        <m:t>𝑑𝑒𝑙</m:t>
                      </m:r>
                      <m:r>
                        <a:rPr lang="es-CO" sz="850" b="0" i="1">
                          <a:latin typeface="Cambria Math" panose="02040503050406030204" pitchFamily="18" charset="0"/>
                        </a:rPr>
                        <m:t> </m:t>
                      </m:r>
                      <m:r>
                        <a:rPr lang="es-CO" sz="850" b="0" i="1">
                          <a:latin typeface="Cambria Math" panose="02040503050406030204" pitchFamily="18" charset="0"/>
                        </a:rPr>
                        <m:t>𝑝𝑟𝑜𝑚𝑜𝑐𝑖</m:t>
                      </m:r>
                      <m:r>
                        <a:rPr lang="es-CO" sz="850" b="0" i="1">
                          <a:latin typeface="Cambria Math" panose="02040503050406030204" pitchFamily="18" charset="0"/>
                        </a:rPr>
                        <m:t>ó</m:t>
                      </m:r>
                      <m:r>
                        <a:rPr lang="es-CO" sz="850" b="0" i="1">
                          <a:latin typeface="Cambria Math" panose="02040503050406030204" pitchFamily="18" charset="0"/>
                        </a:rPr>
                        <m:t>𝑛</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𝑙𝑎</m:t>
                      </m:r>
                      <m:r>
                        <a:rPr lang="es-CO" sz="850" b="0" i="1">
                          <a:latin typeface="Cambria Math" panose="02040503050406030204" pitchFamily="18" charset="0"/>
                        </a:rPr>
                        <m:t> </m:t>
                      </m:r>
                      <m:r>
                        <a:rPr lang="es-CO" sz="850" b="0" i="1">
                          <a:latin typeface="Cambria Math" panose="02040503050406030204" pitchFamily="18" charset="0"/>
                        </a:rPr>
                        <m:t>𝑐𝑢𝑙𝑡𝑢𝑟𝑎</m:t>
                      </m:r>
                      <m:r>
                        <a:rPr lang="es-CO" sz="850" b="0" i="1">
                          <a:latin typeface="Cambria Math" panose="02040503050406030204" pitchFamily="18" charset="0"/>
                        </a:rPr>
                        <m:t> </m:t>
                      </m:r>
                      <m:r>
                        <a:rPr lang="es-CO" sz="850" b="0" i="1">
                          <a:latin typeface="Cambria Math" panose="02040503050406030204" pitchFamily="18" charset="0"/>
                        </a:rPr>
                        <m:t>𝑎𝑚𝑏𝑖𝑒𝑛𝑡𝑎𝑙</m:t>
                      </m:r>
                    </m:num>
                    <m:den>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𝑝𝑟𝑜𝑔𝑟𝑎𝑚𝑎𝑑𝑎𝑠</m:t>
                      </m:r>
                    </m:den>
                  </m:f>
                </m:oMath>
              </a14:m>
              <a:r>
                <a:rPr lang="es-CO" sz="850"/>
                <a:t>x 100%</a:t>
              </a:r>
            </a:p>
          </xdr:txBody>
        </xdr:sp>
      </mc:Choice>
      <mc:Fallback xmlns="">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850" i="0">
                  <a:latin typeface="Cambria Math" panose="02040503050406030204" pitchFamily="18" charset="0"/>
                </a:rPr>
                <a:t>(</a:t>
              </a:r>
              <a:r>
                <a:rPr lang="es-CO" sz="850" b="0" i="0">
                  <a:latin typeface="Cambria Math" panose="02040503050406030204" pitchFamily="18" charset="0"/>
                </a:rPr>
                <a:t>𝑁° 𝑑𝑒 𝑎𝑐𝑐𝑖𝑜𝑛𝑒𝑠 𝑟𝑒𝑎𝑙𝑖𝑧𝑎𝑑𝑎𝑠 𝑑𝑒𝑙 𝑝𝑟𝑜𝑚𝑜𝑐𝑖ó𝑛 𝑑𝑒 𝑙𝑎 𝑐𝑢𝑙𝑡𝑢𝑟𝑎 𝑎𝑚𝑏𝑖𝑒𝑛𝑡𝑎𝑙)/(𝑁° 𝑑𝑒 𝑎𝑐𝑐𝑖𝑜𝑛𝑒𝑠 𝑝𝑟𝑜𝑔𝑟𝑎𝑚𝑎𝑑𝑎𝑠)</a:t>
              </a:r>
              <a:r>
                <a:rPr lang="es-CO" sz="850"/>
                <a:t>x 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57150</xdr:colOff>
      <xdr:row>22</xdr:row>
      <xdr:rowOff>47625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23</xdr:row>
      <xdr:rowOff>190499</xdr:rowOff>
    </xdr:from>
    <xdr:to>
      <xdr:col>11</xdr:col>
      <xdr:colOff>752474</xdr:colOff>
      <xdr:row>46</xdr:row>
      <xdr:rowOff>47624</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47</xdr:row>
      <xdr:rowOff>95249</xdr:rowOff>
    </xdr:from>
    <xdr:to>
      <xdr:col>11</xdr:col>
      <xdr:colOff>752474</xdr:colOff>
      <xdr:row>69</xdr:row>
      <xdr:rowOff>104774</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247649</xdr:colOff>
      <xdr:row>0</xdr:row>
      <xdr:rowOff>190499</xdr:rowOff>
    </xdr:from>
    <xdr:to>
      <xdr:col>23</xdr:col>
      <xdr:colOff>238124</xdr:colOff>
      <xdr:row>22</xdr:row>
      <xdr:rowOff>9524</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showGridLines="0" tabSelected="1" zoomScale="70" zoomScaleNormal="70" workbookViewId="0">
      <selection activeCell="A77" sqref="A77"/>
    </sheetView>
  </sheetViews>
  <sheetFormatPr baseColWidth="10" defaultRowHeight="15" x14ac:dyDescent="0.25"/>
  <cols>
    <col min="1" max="1" width="2.7109375" customWidth="1"/>
    <col min="2" max="2" width="48.42578125" customWidth="1"/>
    <col min="3" max="3" width="18" customWidth="1"/>
    <col min="4" max="4" width="44.28515625" customWidth="1"/>
    <col min="5" max="5" width="25.28515625" customWidth="1"/>
    <col min="6" max="6" width="28.28515625" style="85" customWidth="1"/>
    <col min="7" max="7" width="27.42578125" style="85" customWidth="1"/>
    <col min="8" max="8" width="16.7109375" style="5" bestFit="1" customWidth="1"/>
    <col min="9" max="9" width="11" style="27" customWidth="1"/>
    <col min="10" max="10" width="77.42578125" style="7" customWidth="1"/>
    <col min="11" max="11" width="30" customWidth="1"/>
  </cols>
  <sheetData>
    <row r="2" spans="2:10" x14ac:dyDescent="0.25">
      <c r="C2" s="94"/>
      <c r="D2" s="95" t="s">
        <v>55</v>
      </c>
      <c r="E2" s="96"/>
      <c r="F2" s="96"/>
      <c r="G2" s="97"/>
      <c r="H2" s="56" t="s">
        <v>56</v>
      </c>
      <c r="I2" s="43" t="s">
        <v>57</v>
      </c>
    </row>
    <row r="3" spans="2:10" x14ac:dyDescent="0.25">
      <c r="C3" s="94"/>
      <c r="D3" s="98" t="s">
        <v>73</v>
      </c>
      <c r="E3" s="99"/>
      <c r="F3" s="99"/>
      <c r="G3" s="100"/>
      <c r="H3" s="57" t="s">
        <v>58</v>
      </c>
      <c r="I3" s="44">
        <v>3</v>
      </c>
    </row>
    <row r="4" spans="2:10" x14ac:dyDescent="0.25">
      <c r="C4" s="94"/>
      <c r="D4" s="101"/>
      <c r="E4" s="102"/>
      <c r="F4" s="102"/>
      <c r="G4" s="103"/>
      <c r="H4" s="57" t="s">
        <v>59</v>
      </c>
      <c r="I4" s="92">
        <v>44949</v>
      </c>
    </row>
    <row r="5" spans="2:10" x14ac:dyDescent="0.25">
      <c r="C5" s="94"/>
      <c r="D5" s="104"/>
      <c r="E5" s="105"/>
      <c r="F5" s="105"/>
      <c r="G5" s="106"/>
      <c r="H5" s="57" t="s">
        <v>60</v>
      </c>
      <c r="I5" s="45" t="s">
        <v>61</v>
      </c>
    </row>
    <row r="7" spans="2:10" s="1" customFormat="1" ht="30" x14ac:dyDescent="0.25">
      <c r="B7" s="4" t="s">
        <v>0</v>
      </c>
      <c r="C7" s="4" t="s">
        <v>1</v>
      </c>
      <c r="D7" s="4" t="s">
        <v>2</v>
      </c>
      <c r="E7" s="4" t="s">
        <v>3</v>
      </c>
      <c r="F7" s="68" t="s">
        <v>65</v>
      </c>
      <c r="G7" s="68" t="s">
        <v>66</v>
      </c>
      <c r="H7" s="41" t="s">
        <v>4</v>
      </c>
      <c r="I7" s="41" t="s">
        <v>32</v>
      </c>
      <c r="J7" s="4" t="s">
        <v>5</v>
      </c>
    </row>
    <row r="8" spans="2:10" s="1" customFormat="1" ht="60" x14ac:dyDescent="0.25">
      <c r="B8" s="89" t="s">
        <v>12</v>
      </c>
      <c r="C8" s="31" t="s">
        <v>13</v>
      </c>
      <c r="D8" s="3"/>
      <c r="E8" s="23" t="s">
        <v>8</v>
      </c>
      <c r="F8" s="69">
        <v>0.83</v>
      </c>
      <c r="G8" s="70">
        <v>1</v>
      </c>
      <c r="H8" s="59">
        <f>AVERAGE(F8:G8)</f>
        <v>0.91500000000000004</v>
      </c>
      <c r="I8" s="28">
        <v>0.75</v>
      </c>
      <c r="J8" s="6" t="s">
        <v>74</v>
      </c>
    </row>
    <row r="9" spans="2:10" s="2" customFormat="1" ht="60" x14ac:dyDescent="0.25">
      <c r="B9" s="89" t="s">
        <v>6</v>
      </c>
      <c r="C9" s="31" t="s">
        <v>7</v>
      </c>
      <c r="D9" s="3"/>
      <c r="E9" s="24" t="s">
        <v>8</v>
      </c>
      <c r="F9" s="71">
        <v>4627316186.5099993</v>
      </c>
      <c r="G9" s="71">
        <v>5094906273.3999996</v>
      </c>
      <c r="H9" s="60">
        <f>F9/G9</f>
        <v>0.90822400613506049</v>
      </c>
      <c r="I9" s="52">
        <v>0.9</v>
      </c>
      <c r="J9" s="53" t="s">
        <v>75</v>
      </c>
    </row>
    <row r="10" spans="2:10" ht="60" x14ac:dyDescent="0.25">
      <c r="B10" s="89" t="s">
        <v>6</v>
      </c>
      <c r="C10" s="31" t="s">
        <v>9</v>
      </c>
      <c r="D10" s="3"/>
      <c r="E10" s="24" t="s">
        <v>8</v>
      </c>
      <c r="F10" s="86">
        <v>2</v>
      </c>
      <c r="G10" s="86">
        <v>2</v>
      </c>
      <c r="H10" s="54">
        <f>F10/G10</f>
        <v>1</v>
      </c>
      <c r="I10" s="52">
        <v>0.8</v>
      </c>
      <c r="J10" s="53" t="s">
        <v>76</v>
      </c>
    </row>
    <row r="11" spans="2:10" ht="60" x14ac:dyDescent="0.25">
      <c r="B11" s="89" t="s">
        <v>6</v>
      </c>
      <c r="C11" s="31" t="s">
        <v>10</v>
      </c>
      <c r="D11" s="3"/>
      <c r="E11" s="24" t="s">
        <v>8</v>
      </c>
      <c r="F11" s="72">
        <v>1</v>
      </c>
      <c r="G11" s="72">
        <v>1</v>
      </c>
      <c r="H11" s="54">
        <f>F11/G11</f>
        <v>1</v>
      </c>
      <c r="I11" s="52">
        <v>1</v>
      </c>
      <c r="J11" s="6" t="s">
        <v>11</v>
      </c>
    </row>
    <row r="12" spans="2:10" ht="60" x14ac:dyDescent="0.25">
      <c r="B12" s="90" t="s">
        <v>12</v>
      </c>
      <c r="C12" s="31" t="s">
        <v>13</v>
      </c>
      <c r="D12" s="3"/>
      <c r="E12" s="24" t="s">
        <v>14</v>
      </c>
      <c r="F12" s="73">
        <v>0.77500000000000002</v>
      </c>
      <c r="G12" s="73">
        <v>1</v>
      </c>
      <c r="H12" s="59">
        <f>AVERAGE(F12:G12)</f>
        <v>0.88749999999999996</v>
      </c>
      <c r="I12" s="29">
        <f>+I8</f>
        <v>0.75</v>
      </c>
      <c r="J12" s="6" t="s">
        <v>74</v>
      </c>
    </row>
    <row r="13" spans="2:10" ht="60" x14ac:dyDescent="0.25">
      <c r="B13" s="89" t="s">
        <v>6</v>
      </c>
      <c r="C13" s="31" t="s">
        <v>7</v>
      </c>
      <c r="D13" s="3"/>
      <c r="E13" s="24" t="s">
        <v>14</v>
      </c>
      <c r="F13" s="71">
        <v>64717503371.960022</v>
      </c>
      <c r="G13" s="74">
        <v>82282138206.020004</v>
      </c>
      <c r="H13" s="58">
        <f>F13/G13</f>
        <v>0.78653161892704804</v>
      </c>
      <c r="I13" s="52">
        <f>+I9</f>
        <v>0.9</v>
      </c>
      <c r="J13" s="53" t="s">
        <v>75</v>
      </c>
    </row>
    <row r="14" spans="2:10" ht="60" x14ac:dyDescent="0.25">
      <c r="B14" s="89" t="s">
        <v>6</v>
      </c>
      <c r="C14" s="31" t="s">
        <v>9</v>
      </c>
      <c r="D14" s="3"/>
      <c r="E14" s="24" t="s">
        <v>14</v>
      </c>
      <c r="F14" s="86">
        <v>74</v>
      </c>
      <c r="G14" s="86">
        <v>85</v>
      </c>
      <c r="H14" s="54">
        <f>F14/G14</f>
        <v>0.87058823529411766</v>
      </c>
      <c r="I14" s="52">
        <f>+I10</f>
        <v>0.8</v>
      </c>
      <c r="J14" s="53" t="s">
        <v>76</v>
      </c>
    </row>
    <row r="15" spans="2:10" ht="60" x14ac:dyDescent="0.25">
      <c r="B15" s="90" t="s">
        <v>12</v>
      </c>
      <c r="C15" s="31" t="s">
        <v>13</v>
      </c>
      <c r="D15" s="3"/>
      <c r="E15" s="23" t="s">
        <v>17</v>
      </c>
      <c r="F15" s="75" t="s">
        <v>63</v>
      </c>
      <c r="G15" s="75" t="s">
        <v>63</v>
      </c>
      <c r="H15" s="46" t="s">
        <v>63</v>
      </c>
      <c r="I15" s="47">
        <v>0.75</v>
      </c>
      <c r="J15" s="6" t="s">
        <v>62</v>
      </c>
    </row>
    <row r="16" spans="2:10" ht="153" x14ac:dyDescent="0.25">
      <c r="B16" s="91" t="s">
        <v>15</v>
      </c>
      <c r="C16" s="49" t="s">
        <v>16</v>
      </c>
      <c r="D16" s="3"/>
      <c r="E16" s="50" t="s">
        <v>17</v>
      </c>
      <c r="F16" s="76">
        <v>3</v>
      </c>
      <c r="G16" s="76">
        <v>3</v>
      </c>
      <c r="H16" s="54">
        <f>F16/G16</f>
        <v>1</v>
      </c>
      <c r="I16" s="52">
        <v>0.8</v>
      </c>
      <c r="J16" s="109" t="s">
        <v>72</v>
      </c>
    </row>
    <row r="17" spans="2:12" ht="64.5" customHeight="1" x14ac:dyDescent="0.25">
      <c r="B17" s="90" t="s">
        <v>12</v>
      </c>
      <c r="C17" s="31" t="s">
        <v>13</v>
      </c>
      <c r="D17" s="3"/>
      <c r="E17" s="23" t="s">
        <v>52</v>
      </c>
      <c r="F17" s="75" t="s">
        <v>63</v>
      </c>
      <c r="G17" s="75" t="s">
        <v>63</v>
      </c>
      <c r="H17" s="46" t="s">
        <v>63</v>
      </c>
      <c r="I17" s="29">
        <f>+I8</f>
        <v>0.75</v>
      </c>
      <c r="J17" s="6" t="s">
        <v>62</v>
      </c>
    </row>
    <row r="18" spans="2:12" ht="60" x14ac:dyDescent="0.25">
      <c r="B18" s="89" t="s">
        <v>12</v>
      </c>
      <c r="C18" s="31" t="s">
        <v>13</v>
      </c>
      <c r="D18" s="3"/>
      <c r="E18" s="23" t="s">
        <v>18</v>
      </c>
      <c r="F18" s="77">
        <v>0.93500000000000005</v>
      </c>
      <c r="G18" s="77">
        <v>1</v>
      </c>
      <c r="H18" s="54">
        <f>AVERAGE(F18:G18)</f>
        <v>0.96750000000000003</v>
      </c>
      <c r="I18" s="29">
        <f>+I8</f>
        <v>0.75</v>
      </c>
      <c r="J18" s="6" t="s">
        <v>74</v>
      </c>
    </row>
    <row r="19" spans="2:12" ht="64.5" customHeight="1" x14ac:dyDescent="0.25">
      <c r="B19" s="89" t="s">
        <v>6</v>
      </c>
      <c r="C19" s="31" t="s">
        <v>7</v>
      </c>
      <c r="D19" s="3"/>
      <c r="E19" s="23" t="s">
        <v>18</v>
      </c>
      <c r="F19" s="75">
        <v>7958431427.5699997</v>
      </c>
      <c r="G19" s="75">
        <v>8607618879.0200005</v>
      </c>
      <c r="H19" s="61">
        <f>F19/G19</f>
        <v>0.92457990292387193</v>
      </c>
      <c r="I19" s="52">
        <f>+I9</f>
        <v>0.9</v>
      </c>
      <c r="J19" s="53" t="s">
        <v>75</v>
      </c>
      <c r="L19" s="37"/>
    </row>
    <row r="20" spans="2:12" ht="60.75" customHeight="1" x14ac:dyDescent="0.25">
      <c r="B20" s="89" t="s">
        <v>6</v>
      </c>
      <c r="C20" s="31" t="s">
        <v>9</v>
      </c>
      <c r="D20" s="3"/>
      <c r="E20" s="23" t="s">
        <v>18</v>
      </c>
      <c r="F20" s="87">
        <v>11</v>
      </c>
      <c r="G20" s="87">
        <v>13</v>
      </c>
      <c r="H20" s="54">
        <f>F20/G20</f>
        <v>0.84615384615384615</v>
      </c>
      <c r="I20" s="52">
        <f>+I10</f>
        <v>0.8</v>
      </c>
      <c r="J20" s="53" t="s">
        <v>76</v>
      </c>
    </row>
    <row r="21" spans="2:12" ht="60" x14ac:dyDescent="0.25">
      <c r="B21" s="89" t="s">
        <v>12</v>
      </c>
      <c r="C21" s="31" t="s">
        <v>13</v>
      </c>
      <c r="D21" s="3"/>
      <c r="E21" s="24" t="s">
        <v>19</v>
      </c>
      <c r="F21" s="78">
        <v>0.89</v>
      </c>
      <c r="G21" s="78">
        <v>1</v>
      </c>
      <c r="H21" s="54">
        <f>AVERAGE(F21:G21)</f>
        <v>0.94500000000000006</v>
      </c>
      <c r="I21" s="29">
        <f>+I8</f>
        <v>0.75</v>
      </c>
      <c r="J21" s="6" t="s">
        <v>74</v>
      </c>
    </row>
    <row r="22" spans="2:12" ht="60" x14ac:dyDescent="0.25">
      <c r="B22" s="89" t="s">
        <v>6</v>
      </c>
      <c r="C22" s="31" t="s">
        <v>7</v>
      </c>
      <c r="D22" s="3"/>
      <c r="E22" s="24" t="s">
        <v>19</v>
      </c>
      <c r="F22" s="71">
        <v>267601159967.08997</v>
      </c>
      <c r="G22" s="71">
        <v>269322281870.25</v>
      </c>
      <c r="H22" s="58">
        <f>F22/G22</f>
        <v>0.99360943368217414</v>
      </c>
      <c r="I22" s="52">
        <f>+I9</f>
        <v>0.9</v>
      </c>
      <c r="J22" s="53" t="s">
        <v>75</v>
      </c>
      <c r="K22" s="38"/>
    </row>
    <row r="23" spans="2:12" ht="60" x14ac:dyDescent="0.25">
      <c r="B23" s="89" t="s">
        <v>6</v>
      </c>
      <c r="C23" s="31" t="s">
        <v>9</v>
      </c>
      <c r="D23" s="3"/>
      <c r="E23" s="24" t="s">
        <v>19</v>
      </c>
      <c r="F23" s="86">
        <v>20</v>
      </c>
      <c r="G23" s="86">
        <v>24</v>
      </c>
      <c r="H23" s="54">
        <f>F23/G23</f>
        <v>0.83333333333333337</v>
      </c>
      <c r="I23" s="52">
        <f>+I10</f>
        <v>0.8</v>
      </c>
      <c r="J23" s="53" t="s">
        <v>76</v>
      </c>
      <c r="K23" s="39"/>
    </row>
    <row r="24" spans="2:12" ht="60" x14ac:dyDescent="0.25">
      <c r="B24" s="89" t="s">
        <v>12</v>
      </c>
      <c r="C24" s="31" t="s">
        <v>13</v>
      </c>
      <c r="D24" s="3"/>
      <c r="E24" s="24" t="s">
        <v>20</v>
      </c>
      <c r="F24" s="78">
        <v>0.87</v>
      </c>
      <c r="G24" s="78">
        <v>1</v>
      </c>
      <c r="H24" s="54">
        <f>AVERAGE(F24:G24)</f>
        <v>0.93500000000000005</v>
      </c>
      <c r="I24" s="29">
        <f>+I8</f>
        <v>0.75</v>
      </c>
      <c r="J24" s="6" t="s">
        <v>74</v>
      </c>
      <c r="K24" s="36"/>
    </row>
    <row r="25" spans="2:12" ht="60" x14ac:dyDescent="0.25">
      <c r="B25" s="89" t="s">
        <v>6</v>
      </c>
      <c r="C25" s="31" t="s">
        <v>7</v>
      </c>
      <c r="D25" s="3"/>
      <c r="E25" s="24" t="s">
        <v>20</v>
      </c>
      <c r="F25" s="71">
        <v>12564786520.940001</v>
      </c>
      <c r="G25" s="71">
        <v>13411213240.639999</v>
      </c>
      <c r="H25" s="61">
        <f>F25/G25</f>
        <v>0.9368866407153178</v>
      </c>
      <c r="I25" s="52">
        <f>+I9</f>
        <v>0.9</v>
      </c>
      <c r="J25" s="53" t="s">
        <v>75</v>
      </c>
    </row>
    <row r="26" spans="2:12" ht="56.25" customHeight="1" x14ac:dyDescent="0.25">
      <c r="B26" s="89" t="s">
        <v>6</v>
      </c>
      <c r="C26" s="31" t="s">
        <v>9</v>
      </c>
      <c r="D26" s="3"/>
      <c r="E26" s="24" t="s">
        <v>20</v>
      </c>
      <c r="F26" s="86">
        <v>25</v>
      </c>
      <c r="G26" s="86">
        <v>27</v>
      </c>
      <c r="H26" s="54">
        <f>F26/G26</f>
        <v>0.92592592592592593</v>
      </c>
      <c r="I26" s="52">
        <f>+I10</f>
        <v>0.8</v>
      </c>
      <c r="J26" s="53" t="s">
        <v>76</v>
      </c>
    </row>
    <row r="27" spans="2:12" ht="72.75" customHeight="1" x14ac:dyDescent="0.25">
      <c r="B27" s="89" t="s">
        <v>12</v>
      </c>
      <c r="C27" s="31" t="s">
        <v>13</v>
      </c>
      <c r="D27" s="3"/>
      <c r="E27" s="23" t="s">
        <v>21</v>
      </c>
      <c r="F27" s="77">
        <v>0.96499999999999997</v>
      </c>
      <c r="G27" s="77">
        <v>1</v>
      </c>
      <c r="H27" s="54">
        <f>AVERAGE(F27:G27)</f>
        <v>0.98249999999999993</v>
      </c>
      <c r="I27" s="29">
        <f>+I8</f>
        <v>0.75</v>
      </c>
      <c r="J27" s="6" t="s">
        <v>74</v>
      </c>
    </row>
    <row r="28" spans="2:12" ht="90" x14ac:dyDescent="0.25">
      <c r="B28" s="89" t="s">
        <v>23</v>
      </c>
      <c r="C28" s="31" t="s">
        <v>22</v>
      </c>
      <c r="D28" s="63" t="s">
        <v>24</v>
      </c>
      <c r="E28" s="23" t="s">
        <v>21</v>
      </c>
      <c r="F28" s="107">
        <v>0.99</v>
      </c>
      <c r="G28" s="108"/>
      <c r="H28" s="65">
        <f>+F28</f>
        <v>0.99</v>
      </c>
      <c r="I28" s="29">
        <v>0.9</v>
      </c>
      <c r="J28" s="64" t="s">
        <v>68</v>
      </c>
    </row>
    <row r="29" spans="2:12" ht="90" x14ac:dyDescent="0.25">
      <c r="B29" s="90" t="s">
        <v>23</v>
      </c>
      <c r="C29" s="31" t="s">
        <v>25</v>
      </c>
      <c r="D29" s="3"/>
      <c r="E29" s="23" t="s">
        <v>21</v>
      </c>
      <c r="F29" s="76">
        <v>14</v>
      </c>
      <c r="G29" s="76">
        <v>14</v>
      </c>
      <c r="H29" s="51">
        <f>F29/G29</f>
        <v>1</v>
      </c>
      <c r="I29" s="52">
        <v>0.95</v>
      </c>
      <c r="J29" s="66" t="s">
        <v>69</v>
      </c>
    </row>
    <row r="30" spans="2:12" ht="75" x14ac:dyDescent="0.25">
      <c r="B30" s="90" t="s">
        <v>26</v>
      </c>
      <c r="C30" s="31" t="s">
        <v>27</v>
      </c>
      <c r="D30" s="3"/>
      <c r="E30" s="23" t="s">
        <v>21</v>
      </c>
      <c r="F30" s="76">
        <v>46</v>
      </c>
      <c r="G30" s="76">
        <v>46</v>
      </c>
      <c r="H30" s="51">
        <f t="shared" ref="H30:H31" si="0">F30/G30</f>
        <v>1</v>
      </c>
      <c r="I30" s="52">
        <v>0.95</v>
      </c>
      <c r="J30" s="66" t="s">
        <v>70</v>
      </c>
    </row>
    <row r="31" spans="2:12" ht="75" x14ac:dyDescent="0.25">
      <c r="B31" s="89" t="s">
        <v>26</v>
      </c>
      <c r="C31" s="31" t="s">
        <v>28</v>
      </c>
      <c r="D31" s="3"/>
      <c r="E31" s="23" t="s">
        <v>21</v>
      </c>
      <c r="F31" s="76">
        <v>7</v>
      </c>
      <c r="G31" s="76">
        <v>7</v>
      </c>
      <c r="H31" s="51">
        <f t="shared" si="0"/>
        <v>1</v>
      </c>
      <c r="I31" s="52">
        <v>0.9</v>
      </c>
      <c r="J31" s="66" t="s">
        <v>77</v>
      </c>
    </row>
    <row r="32" spans="2:12" ht="60" x14ac:dyDescent="0.25">
      <c r="B32" s="89" t="s">
        <v>6</v>
      </c>
      <c r="C32" s="31" t="s">
        <v>7</v>
      </c>
      <c r="D32" s="3"/>
      <c r="E32" s="23" t="s">
        <v>21</v>
      </c>
      <c r="F32" s="75">
        <v>540626668</v>
      </c>
      <c r="G32" s="75">
        <v>540752326.99000001</v>
      </c>
      <c r="H32" s="60">
        <f>F32/G32</f>
        <v>0.99976762191537949</v>
      </c>
      <c r="I32" s="52">
        <f>+I9</f>
        <v>0.9</v>
      </c>
      <c r="J32" s="53" t="s">
        <v>75</v>
      </c>
    </row>
    <row r="33" spans="2:10" ht="60" x14ac:dyDescent="0.25">
      <c r="B33" s="89" t="s">
        <v>6</v>
      </c>
      <c r="C33" s="31" t="s">
        <v>9</v>
      </c>
      <c r="D33" s="3"/>
      <c r="E33" s="23" t="s">
        <v>21</v>
      </c>
      <c r="F33" s="87">
        <v>4</v>
      </c>
      <c r="G33" s="87">
        <v>4</v>
      </c>
      <c r="H33" s="54">
        <f>F33/G33</f>
        <v>1</v>
      </c>
      <c r="I33" s="52">
        <f>+I10</f>
        <v>0.8</v>
      </c>
      <c r="J33" s="53" t="s">
        <v>76</v>
      </c>
    </row>
    <row r="34" spans="2:10" ht="60" x14ac:dyDescent="0.25">
      <c r="B34" s="89" t="s">
        <v>12</v>
      </c>
      <c r="C34" s="31" t="s">
        <v>13</v>
      </c>
      <c r="D34" s="3"/>
      <c r="E34" s="23" t="s">
        <v>29</v>
      </c>
      <c r="F34" s="77">
        <v>0.71499999999999997</v>
      </c>
      <c r="G34" s="77">
        <v>1</v>
      </c>
      <c r="H34" s="54">
        <f>AVERAGE(F34:G34)</f>
        <v>0.85749999999999993</v>
      </c>
      <c r="I34" s="29">
        <v>0.75</v>
      </c>
      <c r="J34" s="6" t="s">
        <v>71</v>
      </c>
    </row>
    <row r="35" spans="2:10" ht="60" x14ac:dyDescent="0.25">
      <c r="B35" s="89" t="s">
        <v>6</v>
      </c>
      <c r="C35" s="31" t="s">
        <v>7</v>
      </c>
      <c r="D35" s="3"/>
      <c r="E35" s="23" t="s">
        <v>29</v>
      </c>
      <c r="F35" s="75">
        <v>26002688405.359997</v>
      </c>
      <c r="G35" s="75">
        <v>42528517537.059998</v>
      </c>
      <c r="H35" s="62">
        <f>F35/G35</f>
        <v>0.61141770066875378</v>
      </c>
      <c r="I35" s="52">
        <v>0.9</v>
      </c>
      <c r="J35" s="53" t="s">
        <v>75</v>
      </c>
    </row>
    <row r="36" spans="2:10" ht="64.5" customHeight="1" x14ac:dyDescent="0.25">
      <c r="B36" s="89" t="s">
        <v>6</v>
      </c>
      <c r="C36" s="31" t="s">
        <v>9</v>
      </c>
      <c r="D36" s="3"/>
      <c r="E36" s="23" t="s">
        <v>29</v>
      </c>
      <c r="F36" s="87">
        <v>13</v>
      </c>
      <c r="G36" s="87">
        <v>23</v>
      </c>
      <c r="H36" s="61">
        <f>F36/G36</f>
        <v>0.56521739130434778</v>
      </c>
      <c r="I36" s="52">
        <v>0.8</v>
      </c>
      <c r="J36" s="53" t="s">
        <v>76</v>
      </c>
    </row>
    <row r="37" spans="2:10" ht="72" customHeight="1" x14ac:dyDescent="0.25">
      <c r="B37" s="89" t="s">
        <v>12</v>
      </c>
      <c r="C37" s="31" t="s">
        <v>13</v>
      </c>
      <c r="D37" s="3"/>
      <c r="E37" s="23" t="s">
        <v>30</v>
      </c>
      <c r="F37" s="77">
        <v>0.995</v>
      </c>
      <c r="G37" s="77">
        <v>1</v>
      </c>
      <c r="H37" s="54">
        <f>AVERAGE(F37:G37)</f>
        <v>0.99750000000000005</v>
      </c>
      <c r="I37" s="29">
        <v>0.75</v>
      </c>
      <c r="J37" s="6" t="s">
        <v>74</v>
      </c>
    </row>
    <row r="38" spans="2:10" ht="60" x14ac:dyDescent="0.25">
      <c r="B38" s="89" t="s">
        <v>12</v>
      </c>
      <c r="C38" s="31" t="s">
        <v>13</v>
      </c>
      <c r="D38" s="3"/>
      <c r="E38" s="23" t="s">
        <v>31</v>
      </c>
      <c r="F38" s="77">
        <v>0.96499999999999997</v>
      </c>
      <c r="G38" s="77">
        <v>1</v>
      </c>
      <c r="H38" s="54">
        <f>AVERAGE(F38:G38)</f>
        <v>0.98249999999999993</v>
      </c>
      <c r="I38" s="29">
        <v>0.75</v>
      </c>
      <c r="J38" s="6" t="s">
        <v>74</v>
      </c>
    </row>
    <row r="39" spans="2:10" ht="60" x14ac:dyDescent="0.25">
      <c r="B39" s="89" t="s">
        <v>6</v>
      </c>
      <c r="C39" s="31" t="s">
        <v>7</v>
      </c>
      <c r="D39" s="3"/>
      <c r="E39" s="50" t="s">
        <v>31</v>
      </c>
      <c r="F39" s="75">
        <v>2009658304</v>
      </c>
      <c r="G39" s="75">
        <v>2091395027.28</v>
      </c>
      <c r="H39" s="61">
        <f>F39/G39</f>
        <v>0.96091760656698888</v>
      </c>
      <c r="I39" s="52">
        <v>0.9</v>
      </c>
      <c r="J39" s="53" t="s">
        <v>75</v>
      </c>
    </row>
    <row r="40" spans="2:10" ht="60" x14ac:dyDescent="0.25">
      <c r="B40" s="89" t="s">
        <v>6</v>
      </c>
      <c r="C40" s="31" t="s">
        <v>9</v>
      </c>
      <c r="D40" s="3"/>
      <c r="E40" s="50" t="s">
        <v>31</v>
      </c>
      <c r="F40" s="87">
        <v>4</v>
      </c>
      <c r="G40" s="87">
        <v>4</v>
      </c>
      <c r="H40" s="54">
        <f>F40/G40</f>
        <v>1</v>
      </c>
      <c r="I40" s="52">
        <v>0.8</v>
      </c>
      <c r="J40" s="53" t="s">
        <v>76</v>
      </c>
    </row>
    <row r="41" spans="2:10" ht="60" x14ac:dyDescent="0.25">
      <c r="B41" s="89" t="s">
        <v>12</v>
      </c>
      <c r="C41" s="31" t="s">
        <v>13</v>
      </c>
      <c r="D41" s="3"/>
      <c r="E41" s="24" t="s">
        <v>33</v>
      </c>
      <c r="F41" s="78">
        <v>0.83499999999999996</v>
      </c>
      <c r="G41" s="78">
        <v>1</v>
      </c>
      <c r="H41" s="54">
        <f>AVERAGE(F41:G41)</f>
        <v>0.91749999999999998</v>
      </c>
      <c r="I41" s="30">
        <v>0.75</v>
      </c>
      <c r="J41" s="6" t="s">
        <v>74</v>
      </c>
    </row>
    <row r="42" spans="2:10" ht="60" x14ac:dyDescent="0.25">
      <c r="B42" s="89" t="s">
        <v>6</v>
      </c>
      <c r="C42" s="31" t="s">
        <v>7</v>
      </c>
      <c r="D42" s="3"/>
      <c r="E42" s="55" t="s">
        <v>33</v>
      </c>
      <c r="F42" s="71">
        <v>9988408616.0799999</v>
      </c>
      <c r="G42" s="71">
        <v>15609368429.889999</v>
      </c>
      <c r="H42" s="62">
        <f>F42/G42</f>
        <v>0.63989831881688686</v>
      </c>
      <c r="I42" s="52">
        <v>0.9</v>
      </c>
      <c r="J42" s="53" t="s">
        <v>75</v>
      </c>
    </row>
    <row r="43" spans="2:10" ht="60" x14ac:dyDescent="0.25">
      <c r="B43" s="89" t="s">
        <v>6</v>
      </c>
      <c r="C43" s="31" t="s">
        <v>9</v>
      </c>
      <c r="D43" s="3"/>
      <c r="E43" s="55" t="s">
        <v>33</v>
      </c>
      <c r="F43" s="86">
        <v>19</v>
      </c>
      <c r="G43" s="86">
        <v>24</v>
      </c>
      <c r="H43" s="54">
        <f>F43/G43</f>
        <v>0.79166666666666663</v>
      </c>
      <c r="I43" s="52">
        <v>0.8</v>
      </c>
      <c r="J43" s="53" t="s">
        <v>76</v>
      </c>
    </row>
    <row r="44" spans="2:10" ht="60" x14ac:dyDescent="0.25">
      <c r="B44" s="89" t="s">
        <v>12</v>
      </c>
      <c r="C44" s="31" t="s">
        <v>13</v>
      </c>
      <c r="D44" s="3"/>
      <c r="E44" s="24" t="s">
        <v>34</v>
      </c>
      <c r="F44" s="78">
        <v>0.97499999999999998</v>
      </c>
      <c r="G44" s="78">
        <v>1</v>
      </c>
      <c r="H44" s="51">
        <f>AVERAGE(F44:G44)</f>
        <v>0.98750000000000004</v>
      </c>
      <c r="I44" s="30">
        <v>0.75</v>
      </c>
      <c r="J44" s="6" t="s">
        <v>74</v>
      </c>
    </row>
    <row r="45" spans="2:10" ht="60" x14ac:dyDescent="0.25">
      <c r="B45" s="89" t="s">
        <v>6</v>
      </c>
      <c r="C45" s="31" t="s">
        <v>7</v>
      </c>
      <c r="D45" s="3"/>
      <c r="E45" s="55" t="s">
        <v>34</v>
      </c>
      <c r="F45" s="71">
        <v>4841347216.0299997</v>
      </c>
      <c r="G45" s="71">
        <v>6455164446.9099998</v>
      </c>
      <c r="H45" s="58">
        <f>F45/G45</f>
        <v>0.74999595375877481</v>
      </c>
      <c r="I45" s="52">
        <v>0.9</v>
      </c>
      <c r="J45" s="53" t="s">
        <v>75</v>
      </c>
    </row>
    <row r="46" spans="2:10" ht="60" x14ac:dyDescent="0.25">
      <c r="B46" s="89" t="s">
        <v>6</v>
      </c>
      <c r="C46" s="31" t="s">
        <v>9</v>
      </c>
      <c r="D46" s="3"/>
      <c r="E46" s="55" t="s">
        <v>34</v>
      </c>
      <c r="F46" s="86">
        <v>9</v>
      </c>
      <c r="G46" s="86">
        <v>17</v>
      </c>
      <c r="H46" s="54">
        <f>F46/G46</f>
        <v>0.52941176470588236</v>
      </c>
      <c r="I46" s="52">
        <v>0.8</v>
      </c>
      <c r="J46" s="53" t="s">
        <v>76</v>
      </c>
    </row>
    <row r="47" spans="2:10" ht="60" x14ac:dyDescent="0.25">
      <c r="B47" s="89" t="s">
        <v>12</v>
      </c>
      <c r="C47" s="31" t="s">
        <v>13</v>
      </c>
      <c r="D47" s="3"/>
      <c r="E47" s="23" t="s">
        <v>35</v>
      </c>
      <c r="F47" s="77">
        <v>0.96499999999999997</v>
      </c>
      <c r="G47" s="77">
        <v>1</v>
      </c>
      <c r="H47" s="54">
        <f>AVERAGE(F47:G47)</f>
        <v>0.98249999999999993</v>
      </c>
      <c r="I47" s="30">
        <v>0.75</v>
      </c>
      <c r="J47" s="6" t="s">
        <v>74</v>
      </c>
    </row>
    <row r="48" spans="2:10" ht="60" x14ac:dyDescent="0.25">
      <c r="B48" s="93" t="s">
        <v>6</v>
      </c>
      <c r="C48" s="49" t="s">
        <v>7</v>
      </c>
      <c r="D48" s="3"/>
      <c r="E48" s="50" t="s">
        <v>35</v>
      </c>
      <c r="F48" s="75">
        <v>1560389326.51</v>
      </c>
      <c r="G48" s="75">
        <v>1638372589.23</v>
      </c>
      <c r="H48" s="60">
        <f>F48/G48</f>
        <v>0.9524019974255975</v>
      </c>
      <c r="I48" s="52">
        <v>0.9</v>
      </c>
      <c r="J48" s="53" t="s">
        <v>75</v>
      </c>
    </row>
    <row r="49" spans="2:10" ht="60" x14ac:dyDescent="0.25">
      <c r="B49" s="93" t="s">
        <v>6</v>
      </c>
      <c r="C49" s="49" t="s">
        <v>9</v>
      </c>
      <c r="D49" s="3"/>
      <c r="E49" s="50" t="s">
        <v>35</v>
      </c>
      <c r="F49" s="87">
        <v>16</v>
      </c>
      <c r="G49" s="87">
        <v>17</v>
      </c>
      <c r="H49" s="54">
        <f>F49/G49</f>
        <v>0.94117647058823528</v>
      </c>
      <c r="I49" s="52">
        <v>0.8</v>
      </c>
      <c r="J49" s="53" t="s">
        <v>76</v>
      </c>
    </row>
    <row r="50" spans="2:10" ht="60" x14ac:dyDescent="0.25">
      <c r="B50" s="89" t="s">
        <v>12</v>
      </c>
      <c r="C50" s="31" t="s">
        <v>13</v>
      </c>
      <c r="D50" s="3"/>
      <c r="E50" s="23" t="s">
        <v>36</v>
      </c>
      <c r="F50" s="77">
        <v>0.91</v>
      </c>
      <c r="G50" s="77">
        <v>1</v>
      </c>
      <c r="H50" s="54">
        <f>AVERAGE(F50:G50)</f>
        <v>0.95500000000000007</v>
      </c>
      <c r="I50" s="30">
        <v>0.75</v>
      </c>
      <c r="J50" s="6" t="s">
        <v>74</v>
      </c>
    </row>
    <row r="51" spans="2:10" ht="99" customHeight="1" x14ac:dyDescent="0.25">
      <c r="B51" s="93" t="s">
        <v>26</v>
      </c>
      <c r="C51" s="49" t="s">
        <v>37</v>
      </c>
      <c r="E51" s="50" t="s">
        <v>64</v>
      </c>
      <c r="F51" s="76">
        <v>45</v>
      </c>
      <c r="G51" s="76">
        <v>45</v>
      </c>
      <c r="H51" s="54">
        <f>F51/G51</f>
        <v>1</v>
      </c>
      <c r="I51" s="52">
        <v>0.9</v>
      </c>
      <c r="J51" s="67" t="s">
        <v>78</v>
      </c>
    </row>
    <row r="52" spans="2:10" ht="60" x14ac:dyDescent="0.25">
      <c r="B52" s="93" t="s">
        <v>6</v>
      </c>
      <c r="C52" s="49" t="s">
        <v>7</v>
      </c>
      <c r="D52" s="3"/>
      <c r="E52" s="50" t="s">
        <v>36</v>
      </c>
      <c r="F52" s="75">
        <v>3347455195.9999995</v>
      </c>
      <c r="G52" s="75">
        <v>6616140695.3199997</v>
      </c>
      <c r="H52" s="61">
        <f>F52/G52</f>
        <v>0.50595284322896261</v>
      </c>
      <c r="I52" s="52">
        <v>0.9</v>
      </c>
      <c r="J52" s="53" t="s">
        <v>75</v>
      </c>
    </row>
    <row r="53" spans="2:10" ht="60" x14ac:dyDescent="0.25">
      <c r="B53" s="93" t="s">
        <v>6</v>
      </c>
      <c r="C53" s="49" t="s">
        <v>9</v>
      </c>
      <c r="D53" s="3"/>
      <c r="E53" s="50" t="s">
        <v>36</v>
      </c>
      <c r="F53" s="87">
        <v>32</v>
      </c>
      <c r="G53" s="87">
        <v>43</v>
      </c>
      <c r="H53" s="54">
        <f>F53/G53</f>
        <v>0.7441860465116279</v>
      </c>
      <c r="I53" s="52">
        <v>0.8</v>
      </c>
      <c r="J53" s="53" t="s">
        <v>76</v>
      </c>
    </row>
    <row r="54" spans="2:10" ht="62.25" customHeight="1" x14ac:dyDescent="0.25">
      <c r="B54" s="89" t="s">
        <v>12</v>
      </c>
      <c r="C54" s="31" t="s">
        <v>13</v>
      </c>
      <c r="D54" s="3"/>
      <c r="E54" s="23" t="s">
        <v>54</v>
      </c>
      <c r="F54" s="77">
        <v>0.93</v>
      </c>
      <c r="G54" s="77">
        <v>1</v>
      </c>
      <c r="H54" s="54">
        <f>AVERAGE(F54:G54)</f>
        <v>0.96500000000000008</v>
      </c>
      <c r="I54" s="30">
        <v>0.75</v>
      </c>
      <c r="J54" s="6" t="s">
        <v>74</v>
      </c>
    </row>
    <row r="55" spans="2:10" ht="60" x14ac:dyDescent="0.25">
      <c r="B55" s="93" t="s">
        <v>6</v>
      </c>
      <c r="C55" s="49" t="s">
        <v>7</v>
      </c>
      <c r="D55" s="3"/>
      <c r="E55" s="50" t="s">
        <v>54</v>
      </c>
      <c r="F55" s="75">
        <v>22222889192.830002</v>
      </c>
      <c r="G55" s="75">
        <v>22283486868.779999</v>
      </c>
      <c r="H55" s="58">
        <f>F55/G55</f>
        <v>0.99728060171611221</v>
      </c>
      <c r="I55" s="52">
        <v>0.9</v>
      </c>
      <c r="J55" s="53" t="s">
        <v>75</v>
      </c>
    </row>
    <row r="56" spans="2:10" ht="60" x14ac:dyDescent="0.25">
      <c r="B56" s="89" t="s">
        <v>6</v>
      </c>
      <c r="C56" s="31" t="s">
        <v>9</v>
      </c>
      <c r="D56" s="3"/>
      <c r="E56" s="23" t="s">
        <v>54</v>
      </c>
      <c r="F56" s="88">
        <v>13</v>
      </c>
      <c r="G56" s="88">
        <v>15</v>
      </c>
      <c r="H56" s="59">
        <f>F56/G56</f>
        <v>0.8666666666666667</v>
      </c>
      <c r="I56" s="29">
        <v>0.8</v>
      </c>
      <c r="J56" s="53" t="s">
        <v>76</v>
      </c>
    </row>
    <row r="59" spans="2:10" x14ac:dyDescent="0.25">
      <c r="E59" s="25" t="s">
        <v>38</v>
      </c>
      <c r="F59" s="79" t="s">
        <v>46</v>
      </c>
      <c r="G59" s="79" t="s">
        <v>39</v>
      </c>
      <c r="H59" s="7"/>
      <c r="I59"/>
      <c r="J59"/>
    </row>
    <row r="60" spans="2:10" ht="25.5" x14ac:dyDescent="0.25">
      <c r="E60" s="35" t="s">
        <v>40</v>
      </c>
      <c r="F60" s="80">
        <f>COUNTIF(H8:H56,"&gt;=80%")</f>
        <v>38</v>
      </c>
      <c r="G60" s="81">
        <f t="shared" ref="G60:G65" si="1">+F60/$F$66</f>
        <v>0.77551020408163263</v>
      </c>
      <c r="H60" s="7"/>
      <c r="I60"/>
      <c r="J60"/>
    </row>
    <row r="61" spans="2:10" ht="25.5" x14ac:dyDescent="0.25">
      <c r="E61" s="34" t="s">
        <v>41</v>
      </c>
      <c r="F61" s="80">
        <f>COUNTIFS(H8:H56,"&gt;=70%",H8:H56,"&lt;80%")</f>
        <v>4</v>
      </c>
      <c r="G61" s="81">
        <f t="shared" si="1"/>
        <v>8.1632653061224483E-2</v>
      </c>
      <c r="H61" s="7"/>
      <c r="I61"/>
      <c r="J61"/>
    </row>
    <row r="62" spans="2:10" x14ac:dyDescent="0.25">
      <c r="E62" s="22" t="s">
        <v>42</v>
      </c>
      <c r="F62" s="80">
        <f>COUNTIFS(H8:H56,"&gt;=60%",H8:H56,"&lt;70%")</f>
        <v>2</v>
      </c>
      <c r="G62" s="81">
        <f t="shared" si="1"/>
        <v>4.0816326530612242E-2</v>
      </c>
      <c r="H62" s="7"/>
      <c r="I62"/>
      <c r="J62"/>
    </row>
    <row r="63" spans="2:10" x14ac:dyDescent="0.25">
      <c r="E63" s="33" t="s">
        <v>43</v>
      </c>
      <c r="F63" s="80">
        <f>COUNTIFS(H8:H56,"&gt;=40%",H8:H56,"&lt;60%")</f>
        <v>3</v>
      </c>
      <c r="G63" s="81">
        <f t="shared" si="1"/>
        <v>6.1224489795918366E-2</v>
      </c>
      <c r="H63" s="7"/>
      <c r="I63"/>
      <c r="J63"/>
    </row>
    <row r="64" spans="2:10" x14ac:dyDescent="0.25">
      <c r="E64" s="32" t="s">
        <v>44</v>
      </c>
      <c r="F64" s="80">
        <f>COUNTIFS(H8:H56,"&gt;=0%",H8:H56,"&lt;40%")</f>
        <v>0</v>
      </c>
      <c r="G64" s="81">
        <f t="shared" si="1"/>
        <v>0</v>
      </c>
      <c r="H64" s="7"/>
      <c r="I64"/>
      <c r="J64"/>
    </row>
    <row r="65" spans="5:10" x14ac:dyDescent="0.25">
      <c r="E65" s="48" t="s">
        <v>67</v>
      </c>
      <c r="F65" s="80">
        <f>COUNTIF(H8:H56,"ND")</f>
        <v>2</v>
      </c>
      <c r="G65" s="81">
        <f t="shared" si="1"/>
        <v>4.0816326530612242E-2</v>
      </c>
      <c r="H65" s="7"/>
      <c r="I65"/>
      <c r="J65"/>
    </row>
    <row r="66" spans="5:10" x14ac:dyDescent="0.25">
      <c r="E66" s="26" t="s">
        <v>45</v>
      </c>
      <c r="F66" s="82">
        <f>SUM(F60:F65)</f>
        <v>49</v>
      </c>
      <c r="G66" s="83">
        <f>SUM(G60:G65)</f>
        <v>1</v>
      </c>
      <c r="H66" s="7"/>
      <c r="I66"/>
      <c r="J66"/>
    </row>
    <row r="67" spans="5:10" x14ac:dyDescent="0.25">
      <c r="F67" s="84"/>
      <c r="H67" s="40"/>
    </row>
  </sheetData>
  <sheetProtection insertColumns="0" insertRows="0" deleteColumns="0" deleteRows="0"/>
  <autoFilter ref="B7:J56"/>
  <mergeCells count="4">
    <mergeCell ref="C2:C5"/>
    <mergeCell ref="D2:G2"/>
    <mergeCell ref="D3:G5"/>
    <mergeCell ref="F28:G28"/>
  </mergeCells>
  <pageMargins left="0.7" right="0.7" top="0.75" bottom="0.75" header="0.3" footer="0.3"/>
  <pageSetup paperSize="9" orientation="portrait" r:id="rId1"/>
  <ignoredErrors>
    <ignoredError sqref="H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topLeftCell="I1" workbookViewId="0">
      <selection activeCell="Q7" sqref="Q7"/>
    </sheetView>
  </sheetViews>
  <sheetFormatPr baseColWidth="10" defaultRowHeight="15" x14ac:dyDescent="0.25"/>
  <cols>
    <col min="2" max="2" width="26.42578125" bestFit="1" customWidth="1"/>
    <col min="3" max="3" width="12.7109375" customWidth="1"/>
    <col min="4" max="4" width="1.42578125" customWidth="1"/>
    <col min="5" max="5" width="12.7109375" customWidth="1"/>
    <col min="6" max="6" width="14.85546875" customWidth="1"/>
    <col min="7" max="7" width="13.85546875" customWidth="1"/>
    <col min="8" max="8" width="12.7109375" customWidth="1"/>
    <col min="9" max="9" width="15.7109375" customWidth="1"/>
    <col min="10" max="10" width="14.7109375" customWidth="1"/>
    <col min="11" max="11" width="1.42578125" customWidth="1"/>
    <col min="12" max="12" width="17" customWidth="1"/>
    <col min="13" max="13" width="1.5703125" customWidth="1"/>
    <col min="14" max="14" width="14.7109375" customWidth="1"/>
    <col min="15" max="15" width="14.28515625" customWidth="1"/>
  </cols>
  <sheetData>
    <row r="1" spans="1:15" x14ac:dyDescent="0.25">
      <c r="B1" s="10" t="s">
        <v>48</v>
      </c>
      <c r="C1" s="11">
        <v>1</v>
      </c>
      <c r="D1" s="11"/>
      <c r="E1" s="11">
        <v>2</v>
      </c>
      <c r="F1" s="11">
        <v>2</v>
      </c>
      <c r="G1" s="11">
        <v>3</v>
      </c>
      <c r="H1" s="11">
        <v>3</v>
      </c>
      <c r="I1" s="11">
        <v>3</v>
      </c>
      <c r="J1" s="11">
        <v>4</v>
      </c>
      <c r="K1" s="11"/>
      <c r="L1" s="11">
        <v>4</v>
      </c>
      <c r="M1" s="11"/>
      <c r="N1" s="11">
        <v>4</v>
      </c>
      <c r="O1" s="11">
        <v>5</v>
      </c>
    </row>
    <row r="2" spans="1:15" s="8" customFormat="1" ht="77.25" customHeight="1" x14ac:dyDescent="0.25">
      <c r="B2" s="12" t="s">
        <v>1</v>
      </c>
      <c r="C2" s="13" t="str">
        <f>+GENERAL!C38</f>
        <v>I. Incremento del nivel de satisfacción del cliente</v>
      </c>
      <c r="D2" s="13"/>
      <c r="E2" s="13" t="str">
        <f>+GENERAL!C28</f>
        <v>II. Nivel de competencia del personal</v>
      </c>
      <c r="F2" s="13" t="str">
        <f>+GENERAL!C29</f>
        <v>III. Cumplimiento Plan Institucional de Capacitación</v>
      </c>
      <c r="G2" s="13" t="str">
        <f>+GENERAL!C30</f>
        <v>IV. Cumplimiento Plan Anual de Bienestar</v>
      </c>
      <c r="H2" s="13" t="str">
        <f>+GENERAL!C31</f>
        <v>V. Intervención de peligros y riesgos</v>
      </c>
      <c r="I2" s="13" t="str">
        <f>+GENERAL!C51</f>
        <v>VI. Acciones de promoción de la responsabilidad ambiental</v>
      </c>
      <c r="J2" s="13" t="str">
        <f>+GENERAL!C39</f>
        <v>VII. Cumplimiento de metas financieras (POAI)</v>
      </c>
      <c r="K2" s="13"/>
      <c r="L2" s="13" t="str">
        <f>+GENERAL!C40</f>
        <v>VIII. Cumplimiento de metas físicas Plan de Desarrollo Departamental</v>
      </c>
      <c r="M2" s="13"/>
      <c r="N2" s="13" t="str">
        <f>+GENERAL!C11</f>
        <v>IX. Cumplimiento Indicadores de Disciplina Fiscal</v>
      </c>
      <c r="O2" s="13" t="str">
        <f>+GENERAL!C16</f>
        <v>X. Mejoramiento continuo de los procesos</v>
      </c>
    </row>
    <row r="3" spans="1:15" s="9" customFormat="1" x14ac:dyDescent="0.25">
      <c r="B3" s="14" t="s">
        <v>32</v>
      </c>
      <c r="C3" s="18">
        <v>0.75</v>
      </c>
      <c r="D3" s="18"/>
      <c r="E3" s="18">
        <v>0.9</v>
      </c>
      <c r="F3" s="18">
        <v>0.95</v>
      </c>
      <c r="G3" s="18">
        <v>0.95</v>
      </c>
      <c r="H3" s="18">
        <v>0.9</v>
      </c>
      <c r="I3" s="18">
        <v>0.9</v>
      </c>
      <c r="J3" s="18">
        <v>0.9</v>
      </c>
      <c r="K3" s="18"/>
      <c r="L3" s="18">
        <v>0.8</v>
      </c>
      <c r="M3" s="18"/>
      <c r="N3" s="19">
        <v>1</v>
      </c>
      <c r="O3" s="18">
        <v>0.8</v>
      </c>
    </row>
    <row r="4" spans="1:15" x14ac:dyDescent="0.25">
      <c r="A4">
        <v>1</v>
      </c>
      <c r="B4" s="3" t="s">
        <v>31</v>
      </c>
      <c r="C4" s="15">
        <f>+GENERAL!H38</f>
        <v>0.98249999999999993</v>
      </c>
      <c r="D4" s="15">
        <v>0.75</v>
      </c>
      <c r="E4" s="15"/>
      <c r="F4" s="15"/>
      <c r="G4" s="15"/>
      <c r="H4" s="15"/>
      <c r="I4" s="15"/>
      <c r="J4" s="15">
        <f>+GENERAL!H39</f>
        <v>0.96091760656698888</v>
      </c>
      <c r="K4" s="15">
        <v>0.9</v>
      </c>
      <c r="L4" s="15">
        <f>+GENERAL!H40</f>
        <v>1</v>
      </c>
      <c r="M4" s="15">
        <v>0.8</v>
      </c>
      <c r="N4" s="3"/>
      <c r="O4" s="3"/>
    </row>
    <row r="5" spans="1:15" x14ac:dyDescent="0.25">
      <c r="A5">
        <v>2</v>
      </c>
      <c r="B5" s="3" t="s">
        <v>47</v>
      </c>
      <c r="C5" s="15">
        <f>+GENERAL!H47</f>
        <v>0.98249999999999993</v>
      </c>
      <c r="D5" s="15">
        <v>0.75</v>
      </c>
      <c r="E5" s="15"/>
      <c r="F5" s="15"/>
      <c r="G5" s="15"/>
      <c r="H5" s="15"/>
      <c r="I5" s="15"/>
      <c r="J5" s="15">
        <f>+GENERAL!H48</f>
        <v>0.9524019974255975</v>
      </c>
      <c r="K5" s="15">
        <v>0.9</v>
      </c>
      <c r="L5" s="15">
        <f>+GENERAL!H49</f>
        <v>0.94117647058823528</v>
      </c>
      <c r="M5" s="15">
        <v>0.8</v>
      </c>
      <c r="N5" s="3"/>
      <c r="O5" s="3"/>
    </row>
    <row r="6" spans="1:15" x14ac:dyDescent="0.25">
      <c r="A6">
        <v>3</v>
      </c>
      <c r="B6" s="3" t="s">
        <v>49</v>
      </c>
      <c r="C6" s="15">
        <f>+GENERAL!H50</f>
        <v>0.95500000000000007</v>
      </c>
      <c r="D6" s="15">
        <v>0.75</v>
      </c>
      <c r="E6" s="3"/>
      <c r="F6" s="3"/>
      <c r="G6" s="3"/>
      <c r="H6" s="3"/>
      <c r="I6" s="15">
        <f>+GENERAL!H51</f>
        <v>1</v>
      </c>
      <c r="J6" s="15">
        <f>+GENERAL!H52</f>
        <v>0.50595284322896261</v>
      </c>
      <c r="K6" s="15">
        <v>0.9</v>
      </c>
      <c r="L6" s="15">
        <f>+GENERAL!H53</f>
        <v>0.7441860465116279</v>
      </c>
      <c r="M6" s="15">
        <v>0.8</v>
      </c>
      <c r="N6" s="3"/>
      <c r="O6" s="3"/>
    </row>
    <row r="7" spans="1:15" x14ac:dyDescent="0.25">
      <c r="A7">
        <v>4</v>
      </c>
      <c r="B7" s="3" t="s">
        <v>29</v>
      </c>
      <c r="C7" s="15">
        <f>+GENERAL!H34</f>
        <v>0.85749999999999993</v>
      </c>
      <c r="D7" s="15">
        <v>0.75</v>
      </c>
      <c r="E7" s="3"/>
      <c r="F7" s="3"/>
      <c r="G7" s="3"/>
      <c r="H7" s="3"/>
      <c r="I7" s="3"/>
      <c r="J7" s="15">
        <f>+GENERAL!H35</f>
        <v>0.61141770066875378</v>
      </c>
      <c r="K7" s="15">
        <v>0.9</v>
      </c>
      <c r="L7" s="15">
        <f>+GENERAL!H36</f>
        <v>0.56521739130434778</v>
      </c>
      <c r="M7" s="15">
        <v>0.8</v>
      </c>
      <c r="N7" s="3"/>
      <c r="O7" s="3"/>
    </row>
    <row r="8" spans="1:15" x14ac:dyDescent="0.25">
      <c r="A8">
        <v>5</v>
      </c>
      <c r="B8" s="3" t="s">
        <v>34</v>
      </c>
      <c r="C8" s="15">
        <f>+GENERAL!H44</f>
        <v>0.98750000000000004</v>
      </c>
      <c r="D8" s="15">
        <v>0.75</v>
      </c>
      <c r="E8" s="3"/>
      <c r="F8" s="3"/>
      <c r="G8" s="3"/>
      <c r="H8" s="3"/>
      <c r="I8" s="15"/>
      <c r="J8" s="15">
        <f>+GENERAL!H45</f>
        <v>0.74999595375877481</v>
      </c>
      <c r="K8" s="15">
        <v>0.9</v>
      </c>
      <c r="L8" s="15">
        <f>+GENERAL!H46</f>
        <v>0.52941176470588236</v>
      </c>
      <c r="M8" s="15">
        <v>0.8</v>
      </c>
      <c r="N8" s="3"/>
      <c r="O8" s="3"/>
    </row>
    <row r="9" spans="1:15" x14ac:dyDescent="0.25">
      <c r="A9">
        <v>6</v>
      </c>
      <c r="B9" s="3" t="s">
        <v>50</v>
      </c>
      <c r="C9" s="15">
        <f>+GENERAL!H21</f>
        <v>0.94500000000000006</v>
      </c>
      <c r="D9" s="15">
        <v>0.75</v>
      </c>
      <c r="E9" s="3"/>
      <c r="F9" s="3"/>
      <c r="G9" s="3"/>
      <c r="H9" s="3"/>
      <c r="I9" s="3"/>
      <c r="J9" s="15">
        <f>+GENERAL!H22</f>
        <v>0.99360943368217414</v>
      </c>
      <c r="K9" s="15">
        <v>0.9</v>
      </c>
      <c r="L9" s="15">
        <f>+GENERAL!H23</f>
        <v>0.83333333333333337</v>
      </c>
      <c r="M9" s="15">
        <v>0.8</v>
      </c>
      <c r="N9" s="3"/>
      <c r="O9" s="3"/>
    </row>
    <row r="10" spans="1:15" x14ac:dyDescent="0.25">
      <c r="A10">
        <v>7</v>
      </c>
      <c r="B10" s="3" t="s">
        <v>20</v>
      </c>
      <c r="C10" s="15">
        <f>+GENERAL!H24</f>
        <v>0.93500000000000005</v>
      </c>
      <c r="D10" s="15">
        <v>0.75</v>
      </c>
      <c r="E10" s="3"/>
      <c r="F10" s="3"/>
      <c r="G10" s="3"/>
      <c r="H10" s="3"/>
      <c r="I10" s="3"/>
      <c r="J10" s="15">
        <f>+GENERAL!H25</f>
        <v>0.9368866407153178</v>
      </c>
      <c r="K10" s="15">
        <v>0.9</v>
      </c>
      <c r="L10" s="15">
        <f>+GENERAL!H26</f>
        <v>0.92592592592592593</v>
      </c>
      <c r="M10" s="15">
        <v>0.8</v>
      </c>
      <c r="N10" s="3"/>
      <c r="O10" s="3"/>
    </row>
    <row r="11" spans="1:15" x14ac:dyDescent="0.25">
      <c r="A11">
        <v>8</v>
      </c>
      <c r="B11" s="3" t="s">
        <v>33</v>
      </c>
      <c r="C11" s="15">
        <f>+GENERAL!H41</f>
        <v>0.91749999999999998</v>
      </c>
      <c r="D11" s="15">
        <v>0.75</v>
      </c>
      <c r="E11" s="3"/>
      <c r="F11" s="3"/>
      <c r="G11" s="3"/>
      <c r="H11" s="3"/>
      <c r="I11" s="3"/>
      <c r="J11" s="15">
        <f>+GENERAL!H42</f>
        <v>0.63989831881688686</v>
      </c>
      <c r="K11" s="15">
        <v>0.9</v>
      </c>
      <c r="L11" s="15">
        <f>+GENERAL!H43</f>
        <v>0.79166666666666663</v>
      </c>
      <c r="M11" s="15">
        <v>0.8</v>
      </c>
      <c r="N11" s="3"/>
      <c r="O11" s="3"/>
    </row>
    <row r="12" spans="1:15" x14ac:dyDescent="0.25">
      <c r="A12">
        <v>9</v>
      </c>
      <c r="B12" s="3" t="s">
        <v>14</v>
      </c>
      <c r="C12" s="15">
        <f>+GENERAL!H12</f>
        <v>0.88749999999999996</v>
      </c>
      <c r="D12" s="15">
        <v>0.75</v>
      </c>
      <c r="E12" s="3"/>
      <c r="F12" s="3"/>
      <c r="G12" s="3"/>
      <c r="H12" s="3"/>
      <c r="I12" s="3"/>
      <c r="J12" s="15">
        <f>+GENERAL!H13</f>
        <v>0.78653161892704804</v>
      </c>
      <c r="K12" s="15">
        <v>0.9</v>
      </c>
      <c r="L12" s="15">
        <f>+GENERAL!H14</f>
        <v>0.87058823529411766</v>
      </c>
      <c r="M12" s="15">
        <v>0.8</v>
      </c>
      <c r="N12" s="3"/>
      <c r="O12" s="3"/>
    </row>
    <row r="13" spans="1:15" s="2" customFormat="1" ht="30" x14ac:dyDescent="0.25">
      <c r="A13">
        <v>10</v>
      </c>
      <c r="B13" s="13" t="s">
        <v>18</v>
      </c>
      <c r="C13" s="16">
        <f>+GENERAL!H18</f>
        <v>0.96750000000000003</v>
      </c>
      <c r="D13" s="15">
        <v>0.75</v>
      </c>
      <c r="E13" s="17"/>
      <c r="F13" s="17"/>
      <c r="G13" s="17"/>
      <c r="H13" s="17"/>
      <c r="I13" s="17"/>
      <c r="J13" s="16">
        <f>+GENERAL!H19</f>
        <v>0.92457990292387193</v>
      </c>
      <c r="K13" s="15">
        <v>0.9</v>
      </c>
      <c r="L13" s="16">
        <f>+GENERAL!H20</f>
        <v>0.84615384615384615</v>
      </c>
      <c r="M13" s="15">
        <v>0.8</v>
      </c>
      <c r="N13" s="17"/>
      <c r="O13" s="17"/>
    </row>
    <row r="14" spans="1:15" x14ac:dyDescent="0.25">
      <c r="A14">
        <v>11</v>
      </c>
      <c r="B14" s="3" t="s">
        <v>21</v>
      </c>
      <c r="C14" s="15">
        <f>+GENERAL!H27</f>
        <v>0.98249999999999993</v>
      </c>
      <c r="D14" s="15">
        <v>0.75</v>
      </c>
      <c r="E14" s="15">
        <f>+GENERAL!H28</f>
        <v>0.99</v>
      </c>
      <c r="F14" s="15">
        <f>+GENERAL!H29</f>
        <v>1</v>
      </c>
      <c r="G14" s="15">
        <f>+GENERAL!H30</f>
        <v>1</v>
      </c>
      <c r="H14" s="15">
        <f>+GENERAL!H31</f>
        <v>1</v>
      </c>
      <c r="I14" s="3"/>
      <c r="J14" s="15">
        <f>+GENERAL!H32</f>
        <v>0.99976762191537949</v>
      </c>
      <c r="K14" s="15">
        <v>0.9</v>
      </c>
      <c r="L14" s="15">
        <f>+GENERAL!H33</f>
        <v>1</v>
      </c>
      <c r="M14" s="15">
        <v>0.8</v>
      </c>
      <c r="N14" s="3"/>
      <c r="O14" s="3"/>
    </row>
    <row r="15" spans="1:15" s="2" customFormat="1" ht="30" x14ac:dyDescent="0.25">
      <c r="A15">
        <v>12</v>
      </c>
      <c r="B15" s="13" t="s">
        <v>30</v>
      </c>
      <c r="C15" s="16">
        <f>+GENERAL!H37</f>
        <v>0.99750000000000005</v>
      </c>
      <c r="D15" s="15">
        <v>0.75</v>
      </c>
      <c r="E15" s="17"/>
      <c r="F15" s="17"/>
      <c r="G15" s="17"/>
      <c r="H15" s="17"/>
      <c r="I15" s="17"/>
      <c r="J15" s="17"/>
      <c r="K15" s="15">
        <v>0.9</v>
      </c>
      <c r="L15" s="17"/>
      <c r="M15" s="15">
        <v>0.8</v>
      </c>
      <c r="N15" s="17"/>
      <c r="O15" s="16"/>
    </row>
    <row r="16" spans="1:15" x14ac:dyDescent="0.25">
      <c r="A16">
        <v>13</v>
      </c>
      <c r="B16" s="3" t="s">
        <v>8</v>
      </c>
      <c r="C16" s="15">
        <f>+GENERAL!H8</f>
        <v>0.91500000000000004</v>
      </c>
      <c r="D16" s="15">
        <v>0.75</v>
      </c>
      <c r="E16" s="3"/>
      <c r="F16" s="3"/>
      <c r="G16" s="3"/>
      <c r="H16" s="3"/>
      <c r="I16" s="3"/>
      <c r="J16" s="16">
        <f>+GENERAL!H9</f>
        <v>0.90822400613506049</v>
      </c>
      <c r="K16" s="15">
        <v>0.9</v>
      </c>
      <c r="L16" s="16">
        <f>+GENERAL!H10</f>
        <v>1</v>
      </c>
      <c r="M16" s="15">
        <v>0.8</v>
      </c>
      <c r="N16" s="16">
        <f>+GENERAL!H11</f>
        <v>1</v>
      </c>
      <c r="O16" s="3"/>
    </row>
    <row r="17" spans="1:15" x14ac:dyDescent="0.25">
      <c r="A17">
        <v>13</v>
      </c>
      <c r="B17" s="3" t="s">
        <v>53</v>
      </c>
      <c r="C17" s="15">
        <f>+GENERAL!H54</f>
        <v>0.96500000000000008</v>
      </c>
      <c r="D17" s="15">
        <v>0.75</v>
      </c>
      <c r="E17" s="3"/>
      <c r="F17" s="3"/>
      <c r="G17" s="3"/>
      <c r="H17" s="3"/>
      <c r="I17" s="3"/>
      <c r="J17" s="16">
        <f>+GENERAL!H55</f>
        <v>0.99728060171611221</v>
      </c>
      <c r="K17" s="15">
        <v>0.9</v>
      </c>
      <c r="L17" s="16">
        <f>+GENERAL!H56</f>
        <v>0.8666666666666667</v>
      </c>
      <c r="M17" s="15">
        <v>0.8</v>
      </c>
      <c r="N17" s="16"/>
      <c r="O17" s="3"/>
    </row>
    <row r="18" spans="1:15" ht="30" x14ac:dyDescent="0.25">
      <c r="A18">
        <v>13</v>
      </c>
      <c r="B18" s="42" t="s">
        <v>52</v>
      </c>
      <c r="C18" s="15" t="str">
        <f>+GENERAL!H17</f>
        <v>ND</v>
      </c>
      <c r="D18" s="15">
        <v>0.75</v>
      </c>
      <c r="E18" s="3"/>
      <c r="F18" s="3"/>
      <c r="G18" s="3"/>
      <c r="H18" s="3"/>
      <c r="I18" s="3"/>
      <c r="J18" s="16"/>
      <c r="K18" s="15">
        <v>0.9</v>
      </c>
      <c r="L18" s="16"/>
      <c r="M18" s="15">
        <v>0.8</v>
      </c>
      <c r="N18" s="16"/>
      <c r="O18" s="3"/>
    </row>
    <row r="19" spans="1:15" s="2" customFormat="1" ht="30" x14ac:dyDescent="0.25">
      <c r="A19">
        <v>13</v>
      </c>
      <c r="B19" s="13" t="s">
        <v>17</v>
      </c>
      <c r="C19" s="16" t="str">
        <f>+GENERAL!H15</f>
        <v>ND</v>
      </c>
      <c r="D19" s="15">
        <v>0.75</v>
      </c>
      <c r="E19" s="17"/>
      <c r="F19" s="17"/>
      <c r="G19" s="17"/>
      <c r="H19" s="17"/>
      <c r="I19" s="17"/>
      <c r="J19" s="17"/>
      <c r="K19" s="15">
        <v>0.9</v>
      </c>
      <c r="L19" s="17"/>
      <c r="M19" s="15">
        <v>0.8</v>
      </c>
      <c r="N19" s="17"/>
      <c r="O19" s="16">
        <f>+GENERAL!H16</f>
        <v>1</v>
      </c>
    </row>
    <row r="20" spans="1:15" s="5" customFormat="1" ht="15.75" x14ac:dyDescent="0.25">
      <c r="B20" s="20" t="s">
        <v>51</v>
      </c>
      <c r="C20" s="21">
        <f>AVERAGE(C4:C16)</f>
        <v>0.94711538461538458</v>
      </c>
      <c r="D20" s="21"/>
      <c r="E20" s="21">
        <f>AVERAGE(E14)</f>
        <v>0.99</v>
      </c>
      <c r="F20" s="21">
        <f t="shared" ref="F20:H20" si="0">AVERAGE(F14)</f>
        <v>1</v>
      </c>
      <c r="G20" s="21">
        <f t="shared" si="0"/>
        <v>1</v>
      </c>
      <c r="H20" s="21">
        <f t="shared" si="0"/>
        <v>1</v>
      </c>
      <c r="I20" s="21">
        <f>AVERAGE(I6)</f>
        <v>1</v>
      </c>
      <c r="J20" s="21">
        <f>AVERAGE(J4:J14,J16)</f>
        <v>0.8308486370637348</v>
      </c>
      <c r="K20" s="21"/>
      <c r="L20" s="21">
        <f>AVERAGE(L4:L14,L16)</f>
        <v>0.83730497337366527</v>
      </c>
      <c r="M20" s="21"/>
      <c r="N20" s="21">
        <f>AVERAGE(N16)</f>
        <v>1</v>
      </c>
      <c r="O20" s="21">
        <f>AVERAGE(O19)</f>
        <v>1</v>
      </c>
    </row>
  </sheetData>
  <sheetProtection algorithmName="SHA-512" hashValue="i/TQcTCAilCVj9lIX0AGwjHiBTE2PxCRONHvjPXtz3JPheh1yiAI3NbdVlVZ4WqQsKbQTiquNEwmtqM2lTOuHw==" saltValue="065rnpvDz5J76geSVoqCig==" spinCount="100000" sheet="1" objects="1" scenarios="1" insertColumns="0" insertRows="0" deleteColumns="0" deleteRows="0"/>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A8" sqref="A8"/>
    </sheetView>
  </sheetViews>
  <sheetFormatPr baseColWidth="10" defaultRowHeight="15" x14ac:dyDescent="0.25"/>
  <cols>
    <col min="13" max="13" width="5" customWidth="1"/>
  </cols>
  <sheetData/>
  <sheetProtection algorithmName="SHA-512" hashValue="ksWYJDQKUL35nAMD2XUE8HynwyShtZ0fu6ttqJpaeLcTl0NqS4z3ITEL3f5Ikryp3ft0y978SrqSqnMcSefDPw==" saltValue="xWZsBY5VW3xF2SP1VVM2XA==" spinCount="100000" sheet="1" objects="1" scenarios="1" insertColumns="0" insertRows="0" deleteColumns="0" deleteRows="0"/>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POR SECRETARÍAS</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2025-04-23T19:43:08Z</dcterms:modified>
</cp:coreProperties>
</file>