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2300" windowHeight="8805"/>
  </bookViews>
  <sheets>
    <sheet name="GENERAL" sheetId="1" r:id="rId1"/>
    <sheet name="POR SECRETARÍAS" sheetId="2" r:id="rId2"/>
    <sheet name="GRAFICAS" sheetId="3" r:id="rId3"/>
  </sheets>
  <definedNames>
    <definedName name="_xlnm._FilterDatabase" localSheetId="0" hidden="1">GENERAL!$B$7:$J$56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43" i="1" l="1"/>
  <c r="H16" i="1" l="1"/>
  <c r="H56" i="1"/>
  <c r="H55" i="1"/>
  <c r="H54" i="1"/>
  <c r="H53" i="1"/>
  <c r="H52" i="1"/>
  <c r="H51" i="1"/>
  <c r="H50" i="1"/>
  <c r="H49" i="1"/>
  <c r="H48" i="1"/>
  <c r="H47" i="1"/>
  <c r="H46" i="1"/>
  <c r="H45" i="1"/>
  <c r="H44" i="1"/>
  <c r="H42" i="1"/>
  <c r="H41" i="1"/>
  <c r="H40" i="1"/>
  <c r="H39" i="1"/>
  <c r="H38" i="1"/>
  <c r="H37" i="1"/>
  <c r="H36" i="1"/>
  <c r="H35" i="1"/>
  <c r="H30" i="1"/>
  <c r="H31" i="1"/>
  <c r="H34" i="1"/>
  <c r="H33" i="1"/>
  <c r="H32" i="1"/>
  <c r="H29" i="1"/>
  <c r="H27" i="1"/>
  <c r="H26" i="1"/>
  <c r="H25" i="1"/>
  <c r="H24" i="1"/>
  <c r="H23" i="1"/>
  <c r="H22" i="1"/>
  <c r="H21" i="1"/>
  <c r="H20" i="1"/>
  <c r="H19" i="1"/>
  <c r="H18" i="1"/>
  <c r="H14" i="1"/>
  <c r="H13" i="1"/>
  <c r="H12" i="1"/>
  <c r="H11" i="1"/>
  <c r="H8" i="1"/>
  <c r="H10" i="1"/>
  <c r="H9" i="1"/>
  <c r="F63" i="1" l="1"/>
  <c r="F60" i="1"/>
  <c r="F62" i="1"/>
  <c r="F65" i="1"/>
  <c r="F61" i="1"/>
  <c r="F64" i="1"/>
  <c r="F66" i="1" l="1"/>
  <c r="G63" i="1" s="1"/>
  <c r="L17" i="2"/>
  <c r="J17" i="2"/>
  <c r="C19" i="2"/>
  <c r="C18" i="2"/>
  <c r="C17" i="2"/>
  <c r="G65" i="1" l="1"/>
  <c r="G64" i="1"/>
  <c r="G61" i="1"/>
  <c r="G62" i="1"/>
  <c r="G60" i="1"/>
  <c r="I17" i="1"/>
  <c r="G66" i="1" l="1"/>
  <c r="O19" i="2"/>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I33" i="1" l="1"/>
  <c r="I32" i="1"/>
  <c r="I27" i="1"/>
  <c r="I26" i="1"/>
  <c r="I25" i="1"/>
  <c r="I24" i="1"/>
  <c r="I23" i="1"/>
  <c r="I22" i="1"/>
  <c r="I21" i="1"/>
  <c r="I20" i="1"/>
  <c r="I19" i="1"/>
  <c r="I18" i="1"/>
  <c r="I14" i="1"/>
  <c r="I13" i="1"/>
  <c r="I12" i="1"/>
  <c r="L6" i="2"/>
  <c r="J6" i="2"/>
  <c r="J14" i="2" l="1"/>
  <c r="L5" i="2" l="1"/>
  <c r="J5" i="2"/>
  <c r="L8" i="2"/>
  <c r="J8" i="2"/>
  <c r="J11" i="2"/>
  <c r="L4" i="2"/>
  <c r="J4" i="2"/>
  <c r="L7" i="2"/>
  <c r="J7" i="2"/>
  <c r="L14" i="2"/>
  <c r="H14" i="2" l="1"/>
  <c r="H20" i="2" s="1"/>
  <c r="G14" i="2"/>
  <c r="G20" i="2" s="1"/>
  <c r="F14" i="2"/>
  <c r="F20" i="2" s="1"/>
  <c r="L9" i="2" l="1"/>
  <c r="J9" i="2"/>
  <c r="L13" i="2"/>
  <c r="J13" i="2"/>
  <c r="L12" i="2"/>
  <c r="J12" i="2"/>
  <c r="N16" i="2" l="1"/>
  <c r="N20" i="2" s="1"/>
  <c r="L16" i="2"/>
  <c r="L20" i="2" s="1"/>
  <c r="J16" i="2"/>
  <c r="J20" i="2" s="1"/>
</calcChain>
</file>

<file path=xl/sharedStrings.xml><?xml version="1.0" encoding="utf-8"?>
<sst xmlns="http://schemas.openxmlformats.org/spreadsheetml/2006/main" count="250" uniqueCount="79">
  <si>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</si>
  <si>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</si>
  <si>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</si>
  <si>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</si>
  <si>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</si>
  <si>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</si>
  <si>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</si>
  <si>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</si>
  <si>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</si>
  <si>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</si>
  <si>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</si>
  <si>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</si>
  <si>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</si>
  <si>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</si>
  <si>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</si>
  <si>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</si>
  <si>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</si>
  <si>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</si>
  <si>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</si>
  <si>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</si>
  <si>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</si>
  <si>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</si>
  <si>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</si>
  <si>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</si>
  <si>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</si>
  <si>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</si>
  <si>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</si>
  <si>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</si>
  <si>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</si>
  <si>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</si>
  <si>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</si>
  <si>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</si>
  <si>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</si>
  <si>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</si>
  <si>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</si>
  <si>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</si>
  <si>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</si>
  <si>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</si>
  <si>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</si>
  <si>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</si>
  <si>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</si>
  <si>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</si>
  <si>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</si>
  <si>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</si>
  <si>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</si>
  <si>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</si>
  <si>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</si>
  <si>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</si>
  <si>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</si>
  <si>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</si>
  <si>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</si>
  <si>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</si>
  <si>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CONTROL INTERNO DISCIPLINARIO</t>
  </si>
  <si>
    <t>TIC</t>
  </si>
  <si>
    <t>GESTION DE LAS TIC</t>
  </si>
  <si>
    <t>FORMATO</t>
  </si>
  <si>
    <t>Código</t>
  </si>
  <si>
    <t>F-PLA-63</t>
  </si>
  <si>
    <t>Versión</t>
  </si>
  <si>
    <t>Fecha</t>
  </si>
  <si>
    <t>Pagina</t>
  </si>
  <si>
    <t>1 de 1</t>
  </si>
  <si>
    <t>No aplica</t>
  </si>
  <si>
    <t>ND</t>
  </si>
  <si>
    <t xml:space="preserve">GESTIÓN ADMINISTRATIVA - AGRICULTURA, DESARROLLO RURAL Y MEDIO AMBIENTE </t>
  </si>
  <si>
    <t>DATOS NUMERADOR</t>
  </si>
  <si>
    <t>DATOS DENOMINADOR</t>
  </si>
  <si>
    <t>No Disponible (ND)</t>
  </si>
  <si>
    <t>Evaluación del desempeño de los funcionarios administrativos y de apoyo</t>
  </si>
  <si>
    <t>Se cumplió al 100% las actividades de capacitación programadas en el PIC. Adicional al indicador medido se hicieron diferentes capacitaciones adicionales a funcionarios y colaboradores de la Administración Central Departamental.</t>
  </si>
  <si>
    <t>Se cumplieron al  100% todas las actividades del plan de bienestar dirigidas a todos los funcionarios y colaboradores de la Administración Central Departamental.</t>
  </si>
  <si>
    <t>Informe Medicion de Satisfaccion del usuario 2023 (Sem I y II)</t>
  </si>
  <si>
    <t xml:space="preserve">No de Acciones de Mejora ejecutadas / No  de Acciones  de Mejora suscritas x 100 % 
Acciones de Mejora con la Contraloría General  de la República = 44 
Acciones   de Mejora ejecutadas por el departamento = 39 
Acciones de Mejora con la Contraloría General del Quindío = 25 
Acciones de Mejora ejecutadas por el  departamento = 20 
Acciones de Mejora con el Archivo General de la Nación = 7 
Acciones de Mejora ejecutadas por el departamento = 2 
Acciones de Mejora Cumplidas por el Depto 39 / Acciones de Mejora Entes de control  20223 44 x 100% = 88,64 % 
</t>
  </si>
  <si>
    <t>MEDICIÓN INDICADORES DE CALIDAD 
VIGENCIA 2024</t>
  </si>
  <si>
    <t>Informe Medicion de Satisfaccion del usuario 2024 (Sem I y II)</t>
  </si>
  <si>
    <t>Seguimiento al POAI 2024 (Corte Dic-31 con base en Obligaciones)</t>
  </si>
  <si>
    <t>Seguimiento Estado de ejecución de metas y proyectos 2024 (Corte Dic-31)</t>
  </si>
  <si>
    <t>Sistema de Gestión de Seguridad y Salud en el Trabajo 2024</t>
  </si>
  <si>
    <t>El Plan institucional de Gestión Ambiental PIGA, cuenta con 5 programas los cuales son:
1.	Manejo Integral de Residuos, 2. Uso eficiente de agua, 3. Movilidad amigable, 4. Uso Eficiente de la Energía y 5. Cero Papel; en donde se realizaron para la vigencia 2024 acciones y actividades de promoción y prevención ambiental , dirigido a los funcionarios y colaboradores del Departamento del Quindío, cumpliendo al 100% todas las campañas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</si>
</sst>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quot;$&quot;\ * #,##0.00_-;\-&quot;$&quot;\ * #,##0.00_-;_-&quot;$&quot;\ * &quot;-&quot;??_-;_-@_-"/>
    <numFmt numFmtId="165" formatCode="[$€-2]\ #,##0.00_);[Red]\([$€-2]\ #,##0.00\)"/>
    <numFmt numFmtId="166" formatCode="0.0000"/>
    <numFmt numFmtId="167" formatCode="_-* #,##0.00_-;\-* #,##0.00_-;_-* &quot;-&quot;_-;_-@_-"/>
    <numFmt numFmtId="168"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0"/>
      <name val="Calibri"/>
      <family val="2"/>
      <scheme val="minor"/>
    </font>
    <font>
      <i/>
      <sz val="10"/>
      <color theme="1"/>
      <name val="Arial"/>
      <family val="2"/>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110">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vertical="center" wrapText="1"/>
    </xf>
    <xf numFmtId="0" fontId="2" fillId="0" borderId="0" xfId="0" applyFont="1"/>
    <xf numFmtId="0" fontId="4" fillId="0" borderId="1" xfId="0" applyFont="1" applyBorder="1" applyAlignment="1">
      <alignment horizontal="justify" vertical="center" wrapText="1"/>
    </xf>
    <xf numFmtId="0" fontId="4" fillId="0" borderId="0" xfId="0" applyFont="1"/>
    <xf numFmtId="0" fontId="0" fillId="0" borderId="0" xfId="0" applyAlignment="1">
      <alignment vertical="center" wrapText="1"/>
    </xf>
    <xf numFmtId="0" fontId="7"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10" fontId="7" fillId="0" borderId="1" xfId="0" applyNumberFormat="1" applyFont="1" applyBorder="1" applyAlignment="1">
      <alignment wrapText="1"/>
    </xf>
    <xf numFmtId="10" fontId="7" fillId="0" borderId="1" xfId="1" applyNumberFormat="1" applyFont="1" applyBorder="1" applyAlignment="1">
      <alignment wrapText="1"/>
    </xf>
    <xf numFmtId="0" fontId="10" fillId="0" borderId="1" xfId="0" applyFont="1" applyBorder="1"/>
    <xf numFmtId="10" fontId="10" fillId="0" borderId="1" xfId="0" applyNumberFormat="1" applyFont="1" applyBorder="1"/>
    <xf numFmtId="0" fontId="6" fillId="3"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protection locked="0"/>
    </xf>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0" fontId="0" fillId="0" borderId="1" xfId="0" applyBorder="1" applyAlignment="1">
      <alignment horizontal="center" vertical="center" wrapText="1"/>
    </xf>
    <xf numFmtId="0" fontId="6" fillId="4"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wrapText="1"/>
      <protection locked="0"/>
    </xf>
    <xf numFmtId="0" fontId="6" fillId="7" borderId="1" xfId="0" applyFont="1" applyFill="1" applyBorder="1" applyAlignment="1" applyProtection="1">
      <alignment horizontal="justify" vertical="center" wrapText="1"/>
      <protection locked="0"/>
    </xf>
    <xf numFmtId="166" fontId="0" fillId="0" borderId="0" xfId="0" applyNumberFormat="1"/>
    <xf numFmtId="10" fontId="0" fillId="0" borderId="0" xfId="1" applyNumberFormat="1" applyFont="1"/>
    <xf numFmtId="41" fontId="0" fillId="0" borderId="0" xfId="4" applyFont="1"/>
    <xf numFmtId="167" fontId="0" fillId="0" borderId="0" xfId="4" applyNumberFormat="1" applyFont="1"/>
    <xf numFmtId="0" fontId="11" fillId="0" borderId="0" xfId="0" applyFont="1" applyAlignment="1">
      <alignment horizontal="center"/>
    </xf>
    <xf numFmtId="10" fontId="2" fillId="2" borderId="1" xfId="1" applyNumberFormat="1" applyFont="1" applyFill="1" applyBorder="1" applyAlignment="1">
      <alignment horizontal="center" vertical="center" wrapText="1"/>
    </xf>
    <xf numFmtId="0" fontId="0" fillId="0" borderId="1" xfId="0" applyBorder="1" applyAlignment="1">
      <alignment wrapText="1"/>
    </xf>
    <xf numFmtId="10" fontId="12" fillId="0" borderId="1" xfId="1" applyNumberFormat="1" applyFont="1" applyFill="1" applyBorder="1" applyAlignment="1">
      <alignment horizontal="center"/>
    </xf>
    <xf numFmtId="41" fontId="8" fillId="0" borderId="1" xfId="4" applyFont="1" applyFill="1" applyBorder="1" applyAlignment="1">
      <alignment horizontal="center"/>
    </xf>
    <xf numFmtId="10" fontId="8" fillId="0" borderId="1" xfId="1" applyNumberFormat="1" applyFont="1" applyFill="1" applyBorder="1" applyAlignment="1">
      <alignment horizontal="center"/>
    </xf>
    <xf numFmtId="10" fontId="5"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0" fontId="6" fillId="0" borderId="1" xfId="0" applyFont="1" applyBorder="1" applyAlignment="1" applyProtection="1">
      <alignment horizontal="justify" vertical="center" wrapText="1"/>
      <protection locked="0"/>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10" fontId="5" fillId="7" borderId="2" xfId="1" applyNumberFormat="1" applyFont="1" applyFill="1" applyBorder="1" applyAlignment="1" applyProtection="1">
      <alignment horizontal="center" vertical="center" wrapText="1"/>
      <protection locked="0"/>
    </xf>
    <xf numFmtId="10" fontId="0" fillId="0" borderId="2" xfId="1" applyNumberFormat="1" applyFont="1" applyFill="1" applyBorder="1" applyAlignment="1">
      <alignment horizontal="center" vertical="center"/>
    </xf>
    <xf numFmtId="0" fontId="13" fillId="0" borderId="1" xfId="0" applyFont="1" applyBorder="1" applyAlignment="1">
      <alignment horizontal="justify" vertical="center"/>
    </xf>
    <xf numFmtId="10" fontId="5" fillId="7" borderId="2" xfId="1"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vertical="center"/>
    </xf>
    <xf numFmtId="10" fontId="5" fillId="6" borderId="2" xfId="1" applyNumberFormat="1" applyFont="1" applyFill="1" applyBorder="1" applyAlignment="1" applyProtection="1">
      <alignment horizontal="center" vertical="center" wrapText="1"/>
    </xf>
    <xf numFmtId="10" fontId="5" fillId="7" borderId="1" xfId="1" applyNumberFormat="1" applyFont="1" applyFill="1" applyBorder="1" applyAlignment="1" applyProtection="1">
      <alignment horizontal="center" vertical="center" wrapText="1"/>
    </xf>
    <xf numFmtId="10" fontId="5" fillId="3" borderId="2" xfId="1" applyNumberFormat="1" applyFont="1" applyFill="1" applyBorder="1" applyAlignment="1" applyProtection="1">
      <alignment horizontal="center" vertical="center" wrapText="1"/>
    </xf>
    <xf numFmtId="10" fontId="5" fillId="5" borderId="2" xfId="1" applyNumberFormat="1" applyFont="1" applyFill="1" applyBorder="1" applyAlignment="1" applyProtection="1">
      <alignment horizontal="center" vertical="center" wrapText="1"/>
    </xf>
    <xf numFmtId="10" fontId="5" fillId="4" borderId="2" xfId="1"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9" fontId="5" fillId="7" borderId="2"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xf>
    <xf numFmtId="0" fontId="4" fillId="0" borderId="2" xfId="0" applyFont="1" applyFill="1" applyBorder="1" applyAlignment="1">
      <alignment horizontal="justify" vertical="center" wrapText="1"/>
    </xf>
    <xf numFmtId="164" fontId="2" fillId="2" borderId="1" xfId="7" applyFont="1" applyFill="1" applyBorder="1" applyAlignment="1">
      <alignment horizontal="right" vertical="center" wrapText="1"/>
    </xf>
    <xf numFmtId="10" fontId="0" fillId="0" borderId="1" xfId="1" applyNumberFormat="1" applyFont="1" applyFill="1" applyBorder="1" applyAlignment="1">
      <alignment horizontal="right" vertical="center" wrapText="1"/>
    </xf>
    <xf numFmtId="168" fontId="0" fillId="0" borderId="1" xfId="1" applyNumberFormat="1" applyFont="1" applyFill="1" applyBorder="1" applyAlignment="1">
      <alignment horizontal="right" vertical="center" wrapText="1"/>
    </xf>
    <xf numFmtId="164" fontId="0" fillId="0" borderId="2" xfId="7" applyFont="1" applyFill="1" applyBorder="1" applyAlignment="1">
      <alignment horizontal="right" vertical="center"/>
    </xf>
    <xf numFmtId="43" fontId="0" fillId="0" borderId="2" xfId="6" applyFont="1" applyFill="1" applyBorder="1" applyAlignment="1">
      <alignment horizontal="right" vertical="center"/>
    </xf>
    <xf numFmtId="10" fontId="0" fillId="0" borderId="1" xfId="1" applyNumberFormat="1" applyFont="1" applyFill="1" applyBorder="1" applyAlignment="1">
      <alignment horizontal="right" vertical="center"/>
    </xf>
    <xf numFmtId="164" fontId="0" fillId="0" borderId="3" xfId="7" applyFont="1" applyFill="1" applyBorder="1" applyAlignment="1">
      <alignment horizontal="right" vertical="center"/>
    </xf>
    <xf numFmtId="164" fontId="0" fillId="0" borderId="2" xfId="7" applyFont="1" applyFill="1" applyBorder="1" applyAlignment="1">
      <alignment horizontal="right" vertical="center" wrapText="1"/>
    </xf>
    <xf numFmtId="43" fontId="0" fillId="0" borderId="2" xfId="6" applyFont="1" applyFill="1" applyBorder="1" applyAlignment="1">
      <alignment horizontal="right" vertical="center" wrapText="1"/>
    </xf>
    <xf numFmtId="10" fontId="0" fillId="0" borderId="2" xfId="1" applyNumberFormat="1" applyFont="1" applyFill="1" applyBorder="1" applyAlignment="1">
      <alignment horizontal="right" vertical="center" wrapText="1"/>
    </xf>
    <xf numFmtId="10" fontId="0" fillId="0" borderId="2" xfId="1" applyNumberFormat="1" applyFont="1" applyFill="1" applyBorder="1" applyAlignment="1">
      <alignment horizontal="right" vertical="center"/>
    </xf>
    <xf numFmtId="164" fontId="6" fillId="0" borderId="1" xfId="7" applyFont="1" applyFill="1" applyBorder="1" applyAlignment="1" applyProtection="1">
      <alignment horizontal="right" vertical="center" wrapText="1"/>
      <protection locked="0"/>
    </xf>
    <xf numFmtId="43" fontId="6" fillId="0" borderId="1" xfId="6" applyFont="1" applyFill="1" applyBorder="1" applyAlignment="1" applyProtection="1">
      <alignment horizontal="right" vertical="center" wrapText="1"/>
      <protection locked="0"/>
    </xf>
    <xf numFmtId="10" fontId="6" fillId="0" borderId="1" xfId="1" applyNumberFormat="1" applyFont="1" applyFill="1" applyBorder="1" applyAlignment="1" applyProtection="1">
      <alignment horizontal="right" vertical="center" wrapText="1"/>
    </xf>
    <xf numFmtId="43" fontId="6" fillId="0" borderId="1" xfId="6" applyFont="1" applyFill="1" applyBorder="1" applyAlignment="1" applyProtection="1">
      <alignment horizontal="right" vertical="center" wrapText="1"/>
    </xf>
    <xf numFmtId="10" fontId="6" fillId="0" borderId="1" xfId="7" applyNumberFormat="1" applyFont="1" applyFill="1" applyBorder="1" applyAlignment="1" applyProtection="1">
      <alignment horizontal="right" vertical="center" wrapText="1"/>
      <protection locked="0"/>
    </xf>
    <xf numFmtId="43" fontId="0" fillId="0" borderId="0" xfId="6" applyFont="1" applyFill="1" applyAlignment="1">
      <alignment horizontal="right"/>
    </xf>
    <xf numFmtId="164" fontId="0" fillId="0" borderId="0" xfId="7" applyFont="1" applyFill="1" applyAlignment="1">
      <alignment horizontal="right"/>
    </xf>
    <xf numFmtId="0" fontId="0" fillId="0" borderId="2" xfId="6" applyNumberFormat="1" applyFont="1" applyFill="1" applyBorder="1" applyAlignment="1">
      <alignment horizontal="right" vertical="center"/>
    </xf>
    <xf numFmtId="0" fontId="0" fillId="0" borderId="2" xfId="6" applyNumberFormat="1" applyFont="1" applyFill="1" applyBorder="1" applyAlignment="1">
      <alignment horizontal="right" vertical="center" wrapText="1"/>
    </xf>
    <xf numFmtId="0" fontId="0" fillId="0" borderId="1" xfId="6" applyNumberFormat="1" applyFont="1" applyFill="1" applyBorder="1" applyAlignment="1">
      <alignment horizontal="right"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wrapText="1"/>
    </xf>
    <xf numFmtId="0" fontId="0" fillId="0" borderId="2" xfId="0" applyFill="1" applyBorder="1" applyAlignment="1">
      <alignment horizontal="left" vertical="center" wrapText="1"/>
    </xf>
    <xf numFmtId="14" fontId="8" fillId="0" borderId="1" xfId="1" applyNumberFormat="1" applyFont="1" applyFill="1" applyBorder="1"/>
    <xf numFmtId="0" fontId="0" fillId="0" borderId="2" xfId="0" applyFill="1" applyBorder="1" applyAlignment="1">
      <alignment horizontal="justify" vertical="center" wrapText="1"/>
    </xf>
    <xf numFmtId="0" fontId="0" fillId="0" borderId="1" xfId="0"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9" fontId="0" fillId="0" borderId="10" xfId="7" applyNumberFormat="1" applyFont="1" applyFill="1" applyBorder="1" applyAlignment="1">
      <alignment horizontal="right" vertical="center" wrapText="1"/>
    </xf>
    <xf numFmtId="164" fontId="0" fillId="0" borderId="12" xfId="7" applyFont="1" applyFill="1" applyBorder="1" applyAlignment="1">
      <alignment horizontal="right" vertical="center" wrapText="1"/>
    </xf>
    <xf numFmtId="0" fontId="13" fillId="0" borderId="2" xfId="0" applyFont="1" applyFill="1" applyBorder="1" applyAlignment="1">
      <alignment horizontal="left" vertical="center" wrapText="1"/>
    </xf>
  </cellXfs>
  <cellStyles count="9">
    <cellStyle name="Millares" xfId="6" builtinId="3"/>
    <cellStyle name="Millares [0]" xfId="4" builtinId="6"/>
    <cellStyle name="Millares 2" xfId="2"/>
    <cellStyle name="Millares 2 4" xfId="5"/>
    <cellStyle name="Moneda" xfId="7" builtinId="4"/>
    <cellStyle name="Normal" xfId="0" builtinId="0"/>
    <cellStyle name="Normal 10" xfId="8"/>
    <cellStyle name="Porcentaje" xfId="1" builtinId="5"/>
    <cellStyle name="Porcentaj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BFC-4C8C-9258-F365DC60B99C}"/>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BFC-4C8C-9258-F365DC60B99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BFC-4C8C-9258-F365DC60B99C}"/>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BFC-4C8C-9258-F365DC60B99C}"/>
              </c:ext>
            </c:extLst>
          </c:dPt>
          <c:dPt>
            <c:idx val="4"/>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BFC-4C8C-9258-F365DC60B99C}"/>
              </c:ext>
            </c:extLst>
          </c:dPt>
          <c:dLbls>
            <c:dLbl>
              <c:idx val="1"/>
              <c:layout>
                <c:manualLayout>
                  <c:x val="4.4466316710411201E-2"/>
                  <c:y val="0.1054239574219889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0BFC-4C8C-9258-F365DC60B99C}"/>
                </c:ext>
              </c:extLst>
            </c:dLbl>
            <c:dLbl>
              <c:idx val="3"/>
              <c:layout>
                <c:manualLayout>
                  <c:x val="3.3254374453193354E-2"/>
                  <c:y val="0.1097160250801982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0BFC-4C8C-9258-F365DC60B99C}"/>
                </c:ext>
              </c:extLst>
            </c:dLbl>
            <c:dLbl>
              <c:idx val="4"/>
              <c:layout>
                <c:manualLayout>
                  <c:x val="4.162467191601045E-2"/>
                  <c:y val="2.091025080198308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FC-4C8C-9258-F365DC60B9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GENERAL!$E$60:$E$64</c:f>
              <c:strCache>
                <c:ptCount val="5"/>
                <c:pt idx="0">
                  <c:v>Sobresaliente  ( Entre 80%-100%) </c:v>
                </c:pt>
                <c:pt idx="1">
                  <c:v>Satisfactorio (Entre 70% -79,99%)</c:v>
                </c:pt>
                <c:pt idx="2">
                  <c:v>Medio (Entre 60%-69,99%)</c:v>
                </c:pt>
                <c:pt idx="3">
                  <c:v>Bajo (Entre 40% - 59,99%)</c:v>
                </c:pt>
                <c:pt idx="4">
                  <c:v>Critico (Entre 0% - 39,99%)</c:v>
                </c:pt>
              </c:strCache>
            </c:strRef>
          </c:cat>
          <c:val>
            <c:numRef>
              <c:f>GENERAL!$F$60:$F$64</c:f>
              <c:numCache>
                <c:formatCode>_(* #,##0.00_);_(* \(#,##0.00\);_(* "-"??_);_(@_)</c:formatCode>
                <c:ptCount val="5"/>
                <c:pt idx="0">
                  <c:v>38</c:v>
                </c:pt>
                <c:pt idx="1">
                  <c:v>4</c:v>
                </c:pt>
                <c:pt idx="2">
                  <c:v>2</c:v>
                </c:pt>
                <c:pt idx="3">
                  <c:v>3</c:v>
                </c:pt>
                <c:pt idx="4">
                  <c:v>0</c:v>
                </c:pt>
              </c:numCache>
            </c:numRef>
          </c:val>
          <c:extLst>
            <c:ext xmlns:c16="http://schemas.microsoft.com/office/drawing/2014/chart" uri="{C3380CC4-5D6E-409C-BE32-E72D297353CC}">
              <c16:uniqueId val="{00000000-0BFC-4C8C-9258-F365DC60B9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layout/>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0.98249999999999993</c:v>
                </c:pt>
                <c:pt idx="1">
                  <c:v>0.98249999999999993</c:v>
                </c:pt>
                <c:pt idx="2">
                  <c:v>0.95500000000000007</c:v>
                </c:pt>
                <c:pt idx="3">
                  <c:v>0.85749999999999993</c:v>
                </c:pt>
                <c:pt idx="4">
                  <c:v>0.98750000000000004</c:v>
                </c:pt>
                <c:pt idx="5">
                  <c:v>0.94500000000000006</c:v>
                </c:pt>
                <c:pt idx="6">
                  <c:v>0.93500000000000005</c:v>
                </c:pt>
                <c:pt idx="7">
                  <c:v>0.91749999999999998</c:v>
                </c:pt>
                <c:pt idx="8">
                  <c:v>0.88749999999999996</c:v>
                </c:pt>
                <c:pt idx="9">
                  <c:v>0.96750000000000003</c:v>
                </c:pt>
                <c:pt idx="10">
                  <c:v>0.98249999999999993</c:v>
                </c:pt>
                <c:pt idx="11">
                  <c:v>0.99750000000000005</c:v>
                </c:pt>
                <c:pt idx="12">
                  <c:v>0.91500000000000004</c:v>
                </c:pt>
                <c:pt idx="13">
                  <c:v>0.96500000000000008</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256844256"/>
        <c:axId val="256844816"/>
      </c:barChart>
      <c:catAx>
        <c:axId val="256844256"/>
        <c:scaling>
          <c:orientation val="minMax"/>
        </c:scaling>
        <c:delete val="0"/>
        <c:axPos val="b"/>
        <c:numFmt formatCode="General" sourceLinked="0"/>
        <c:majorTickMark val="none"/>
        <c:minorTickMark val="none"/>
        <c:tickLblPos val="nextTo"/>
        <c:crossAx val="256844816"/>
        <c:crosses val="autoZero"/>
        <c:auto val="1"/>
        <c:lblAlgn val="ctr"/>
        <c:lblOffset val="100"/>
        <c:noMultiLvlLbl val="0"/>
      </c:catAx>
      <c:valAx>
        <c:axId val="256844816"/>
        <c:scaling>
          <c:orientation val="minMax"/>
        </c:scaling>
        <c:delete val="0"/>
        <c:axPos val="l"/>
        <c:majorGridlines/>
        <c:numFmt formatCode="0.00%" sourceLinked="1"/>
        <c:majorTickMark val="none"/>
        <c:minorTickMark val="none"/>
        <c:tickLblPos val="nextTo"/>
        <c:crossAx val="256844256"/>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0.96091760656698888</c:v>
                </c:pt>
                <c:pt idx="1">
                  <c:v>0.9524019974255975</c:v>
                </c:pt>
                <c:pt idx="2">
                  <c:v>0.50595284322896261</c:v>
                </c:pt>
                <c:pt idx="3">
                  <c:v>0.61141770066875378</c:v>
                </c:pt>
                <c:pt idx="4">
                  <c:v>0.74999595375877481</c:v>
                </c:pt>
                <c:pt idx="5">
                  <c:v>0.99360943368217414</c:v>
                </c:pt>
                <c:pt idx="6">
                  <c:v>0.9368866407153178</c:v>
                </c:pt>
                <c:pt idx="7">
                  <c:v>0.63989831881688686</c:v>
                </c:pt>
                <c:pt idx="8">
                  <c:v>0.78653161892704804</c:v>
                </c:pt>
                <c:pt idx="9">
                  <c:v>0.92457990292387193</c:v>
                </c:pt>
                <c:pt idx="10">
                  <c:v>0.99976762191537949</c:v>
                </c:pt>
                <c:pt idx="12">
                  <c:v>0.90822400613506049</c:v>
                </c:pt>
                <c:pt idx="13">
                  <c:v>0.99728060171611221</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256847616"/>
        <c:axId val="256848176"/>
      </c:barChart>
      <c:catAx>
        <c:axId val="256847616"/>
        <c:scaling>
          <c:orientation val="minMax"/>
        </c:scaling>
        <c:delete val="0"/>
        <c:axPos val="b"/>
        <c:numFmt formatCode="General" sourceLinked="0"/>
        <c:majorTickMark val="none"/>
        <c:minorTickMark val="none"/>
        <c:tickLblPos val="nextTo"/>
        <c:crossAx val="256848176"/>
        <c:crosses val="autoZero"/>
        <c:auto val="1"/>
        <c:lblAlgn val="ctr"/>
        <c:lblOffset val="100"/>
        <c:noMultiLvlLbl val="0"/>
      </c:catAx>
      <c:valAx>
        <c:axId val="256848176"/>
        <c:scaling>
          <c:orientation val="minMax"/>
        </c:scaling>
        <c:delete val="0"/>
        <c:axPos val="l"/>
        <c:majorGridlines/>
        <c:numFmt formatCode="0.00%" sourceLinked="1"/>
        <c:majorTickMark val="none"/>
        <c:minorTickMark val="none"/>
        <c:tickLblPos val="nextTo"/>
        <c:crossAx val="256847616"/>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0.94117647058823528</c:v>
                </c:pt>
                <c:pt idx="2">
                  <c:v>0.7441860465116279</c:v>
                </c:pt>
                <c:pt idx="3">
                  <c:v>0.56521739130434778</c:v>
                </c:pt>
                <c:pt idx="4">
                  <c:v>0.52941176470588236</c:v>
                </c:pt>
                <c:pt idx="5">
                  <c:v>0.83333333333333337</c:v>
                </c:pt>
                <c:pt idx="6">
                  <c:v>0.92592592592592593</c:v>
                </c:pt>
                <c:pt idx="7">
                  <c:v>0.79166666666666663</c:v>
                </c:pt>
                <c:pt idx="8">
                  <c:v>0.87058823529411766</c:v>
                </c:pt>
                <c:pt idx="9">
                  <c:v>0.84615384615384615</c:v>
                </c:pt>
                <c:pt idx="10">
                  <c:v>1</c:v>
                </c:pt>
                <c:pt idx="12">
                  <c:v>1</c:v>
                </c:pt>
                <c:pt idx="13">
                  <c:v>0.8666666666666667</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257459040"/>
        <c:axId val="257459600"/>
      </c:barChart>
      <c:catAx>
        <c:axId val="257459040"/>
        <c:scaling>
          <c:orientation val="minMax"/>
        </c:scaling>
        <c:delete val="0"/>
        <c:axPos val="b"/>
        <c:numFmt formatCode="General" sourceLinked="0"/>
        <c:majorTickMark val="none"/>
        <c:minorTickMark val="none"/>
        <c:tickLblPos val="nextTo"/>
        <c:crossAx val="257459600"/>
        <c:crosses val="autoZero"/>
        <c:auto val="1"/>
        <c:lblAlgn val="ctr"/>
        <c:lblOffset val="100"/>
        <c:noMultiLvlLbl val="0"/>
      </c:catAx>
      <c:valAx>
        <c:axId val="257459600"/>
        <c:scaling>
          <c:orientation val="minMax"/>
        </c:scaling>
        <c:delete val="0"/>
        <c:axPos val="l"/>
        <c:majorGridlines/>
        <c:numFmt formatCode="0.00%" sourceLinked="1"/>
        <c:majorTickMark val="none"/>
        <c:minorTickMark val="none"/>
        <c:tickLblPos val="nextTo"/>
        <c:crossAx val="257459040"/>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0.94711538461538458</c:v>
                </c:pt>
                <c:pt idx="1">
                  <c:v>0.99</c:v>
                </c:pt>
                <c:pt idx="2">
                  <c:v>1</c:v>
                </c:pt>
                <c:pt idx="3">
                  <c:v>1</c:v>
                </c:pt>
                <c:pt idx="4">
                  <c:v>1</c:v>
                </c:pt>
                <c:pt idx="5">
                  <c:v>1</c:v>
                </c:pt>
                <c:pt idx="6">
                  <c:v>0.8308486370637348</c:v>
                </c:pt>
                <c:pt idx="7">
                  <c:v>0.83730497337366527</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257463520"/>
        <c:axId val="257464080"/>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257463520"/>
        <c:axId val="257464080"/>
      </c:lineChart>
      <c:catAx>
        <c:axId val="257463520"/>
        <c:scaling>
          <c:orientation val="minMax"/>
        </c:scaling>
        <c:delete val="0"/>
        <c:axPos val="b"/>
        <c:numFmt formatCode="General" sourceLinked="0"/>
        <c:majorTickMark val="none"/>
        <c:minorTickMark val="none"/>
        <c:tickLblPos val="nextTo"/>
        <c:crossAx val="257464080"/>
        <c:crosses val="autoZero"/>
        <c:auto val="1"/>
        <c:lblAlgn val="ctr"/>
        <c:lblOffset val="100"/>
        <c:noMultiLvlLbl val="0"/>
      </c:catAx>
      <c:valAx>
        <c:axId val="257464080"/>
        <c:scaling>
          <c:orientation val="minMax"/>
        </c:scaling>
        <c:delete val="0"/>
        <c:axPos val="l"/>
        <c:majorGridlines/>
        <c:numFmt formatCode="0.00%" sourceLinked="1"/>
        <c:majorTickMark val="none"/>
        <c:minorTickMark val="none"/>
        <c:tickLblPos val="nextTo"/>
        <c:crossAx val="257463520"/>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328796</xdr:colOff>
      <xdr:row>1</xdr:row>
      <xdr:rowOff>30957</xdr:rowOff>
    </xdr:from>
    <xdr:to>
      <xdr:col>2</xdr:col>
      <xdr:colOff>1081271</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7988" y="221457"/>
          <a:ext cx="752475" cy="704850"/>
        </a:xfrm>
        <a:prstGeom prst="rect">
          <a:avLst/>
        </a:prstGeom>
        <a:noFill/>
        <a:ln>
          <a:noFill/>
        </a:ln>
      </xdr:spPr>
    </xdr:pic>
    <xdr:clientData/>
  </xdr:twoCellAnchor>
  <xdr:twoCellAnchor>
    <xdr:from>
      <xdr:col>7</xdr:col>
      <xdr:colOff>204787</xdr:colOff>
      <xdr:row>56</xdr:row>
      <xdr:rowOff>161925</xdr:rowOff>
    </xdr:from>
    <xdr:to>
      <xdr:col>9</xdr:col>
      <xdr:colOff>2928937</xdr:colOff>
      <xdr:row>67</xdr:row>
      <xdr:rowOff>142875</xdr:rowOff>
    </xdr:to>
    <xdr:graphicFrame macro="">
      <xdr:nvGraphicFramePr>
        <xdr:cNvPr id="6" name="Gráfico 5">
          <a:extLst>
            <a:ext uri="{FF2B5EF4-FFF2-40B4-BE49-F238E27FC236}">
              <a16:creationId xmlns:a16="http://schemas.microsoft.com/office/drawing/2014/main" id="{2CF949C4-FE98-4E76-B468-A7C5E52A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47507</xdr:colOff>
      <xdr:row>7</xdr:row>
      <xdr:rowOff>121872</xdr:rowOff>
    </xdr:from>
    <xdr:ext cx="2844368" cy="477118"/>
    <mc:AlternateContent xmlns:mc="http://schemas.openxmlformats.org/markup-compatibility/2006" xmlns:a14="http://schemas.microsoft.com/office/drawing/2010/main">
      <mc:Choice Requires="a14">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51285</xdr:colOff>
      <xdr:row>11</xdr:row>
      <xdr:rowOff>102578</xdr:rowOff>
    </xdr:from>
    <xdr:ext cx="2844368" cy="477118"/>
    <mc:AlternateContent xmlns:mc="http://schemas.openxmlformats.org/markup-compatibility/2006" xmlns:a14="http://schemas.microsoft.com/office/drawing/2010/main">
      <mc:Choice Requires="a14">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36638</xdr:colOff>
      <xdr:row>14</xdr:row>
      <xdr:rowOff>139207</xdr:rowOff>
    </xdr:from>
    <xdr:ext cx="2844368" cy="477118"/>
    <mc:AlternateContent xmlns:mc="http://schemas.openxmlformats.org/markup-compatibility/2006" xmlns:a14="http://schemas.microsoft.com/office/drawing/2010/main">
      <mc:Choice Requires="a14">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16</xdr:row>
      <xdr:rowOff>175848</xdr:rowOff>
    </xdr:from>
    <xdr:ext cx="2844368" cy="477118"/>
    <mc:AlternateContent xmlns:mc="http://schemas.openxmlformats.org/markup-compatibility/2006" xmlns:a14="http://schemas.microsoft.com/office/drawing/2010/main">
      <mc:Choice Requires="a14">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17</xdr:row>
      <xdr:rowOff>109905</xdr:rowOff>
    </xdr:from>
    <xdr:ext cx="2844368" cy="477118"/>
    <mc:AlternateContent xmlns:mc="http://schemas.openxmlformats.org/markup-compatibility/2006" xmlns:a14="http://schemas.microsoft.com/office/drawing/2010/main">
      <mc:Choice Requires="a14">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20</xdr:row>
      <xdr:rowOff>102578</xdr:rowOff>
    </xdr:from>
    <xdr:ext cx="2844368" cy="477118"/>
    <mc:AlternateContent xmlns:mc="http://schemas.openxmlformats.org/markup-compatibility/2006" xmlns:a14="http://schemas.microsoft.com/office/drawing/2010/main">
      <mc:Choice Requires="a14">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23</xdr:row>
      <xdr:rowOff>102578</xdr:rowOff>
    </xdr:from>
    <xdr:ext cx="2844368" cy="477118"/>
    <mc:AlternateContent xmlns:mc="http://schemas.openxmlformats.org/markup-compatibility/2006" xmlns:a14="http://schemas.microsoft.com/office/drawing/2010/main">
      <mc:Choice Requires="a14">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26</xdr:row>
      <xdr:rowOff>183175</xdr:rowOff>
    </xdr:from>
    <xdr:ext cx="2844368" cy="477118"/>
    <mc:AlternateContent xmlns:mc="http://schemas.openxmlformats.org/markup-compatibility/2006" xmlns:a14="http://schemas.microsoft.com/office/drawing/2010/main">
      <mc:Choice Requires="a14">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33</xdr:row>
      <xdr:rowOff>102578</xdr:rowOff>
    </xdr:from>
    <xdr:ext cx="2844368" cy="477118"/>
    <mc:AlternateContent xmlns:mc="http://schemas.openxmlformats.org/markup-compatibility/2006" xmlns:a14="http://schemas.microsoft.com/office/drawing/2010/main">
      <mc:Choice Requires="a14">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36</xdr:row>
      <xdr:rowOff>146540</xdr:rowOff>
    </xdr:from>
    <xdr:ext cx="2844368" cy="477118"/>
    <mc:AlternateContent xmlns:mc="http://schemas.openxmlformats.org/markup-compatibility/2006" xmlns:a14="http://schemas.microsoft.com/office/drawing/2010/main">
      <mc:Choice Requires="a14">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73270</xdr:colOff>
      <xdr:row>37</xdr:row>
      <xdr:rowOff>109905</xdr:rowOff>
    </xdr:from>
    <xdr:ext cx="2844368" cy="477118"/>
    <mc:AlternateContent xmlns:mc="http://schemas.openxmlformats.org/markup-compatibility/2006" xmlns:a14="http://schemas.microsoft.com/office/drawing/2010/main">
      <mc:Choice Requires="a14">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40</xdr:row>
      <xdr:rowOff>117232</xdr:rowOff>
    </xdr:from>
    <xdr:ext cx="2844368" cy="477118"/>
    <mc:AlternateContent xmlns:mc="http://schemas.openxmlformats.org/markup-compatibility/2006" xmlns:a14="http://schemas.microsoft.com/office/drawing/2010/main">
      <mc:Choice Requires="a14">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58616</xdr:colOff>
      <xdr:row>43</xdr:row>
      <xdr:rowOff>109905</xdr:rowOff>
    </xdr:from>
    <xdr:ext cx="2844368" cy="477118"/>
    <mc:AlternateContent xmlns:mc="http://schemas.openxmlformats.org/markup-compatibility/2006" xmlns:a14="http://schemas.microsoft.com/office/drawing/2010/main">
      <mc:Choice Requires="a14">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36635</xdr:colOff>
      <xdr:row>46</xdr:row>
      <xdr:rowOff>109905</xdr:rowOff>
    </xdr:from>
    <xdr:ext cx="2844368" cy="477118"/>
    <mc:AlternateContent xmlns:mc="http://schemas.openxmlformats.org/markup-compatibility/2006" xmlns:a14="http://schemas.microsoft.com/office/drawing/2010/main">
      <mc:Choice Requires="a14">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49</xdr:row>
      <xdr:rowOff>109905</xdr:rowOff>
    </xdr:from>
    <xdr:ext cx="2844368" cy="477118"/>
    <mc:AlternateContent xmlns:mc="http://schemas.openxmlformats.org/markup-compatibility/2006" xmlns:a14="http://schemas.microsoft.com/office/drawing/2010/main">
      <mc:Choice Requires="a14">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53</xdr:row>
      <xdr:rowOff>95251</xdr:rowOff>
    </xdr:from>
    <xdr:ext cx="2844368" cy="477118"/>
    <mc:AlternateContent xmlns:mc="http://schemas.openxmlformats.org/markup-compatibility/2006" xmlns:a14="http://schemas.microsoft.com/office/drawing/2010/main">
      <mc:Choice Requires="a14">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47387</xdr:colOff>
      <xdr:row>8</xdr:row>
      <xdr:rowOff>234588</xdr:rowOff>
    </xdr:from>
    <xdr:ext cx="2897909" cy="266355"/>
    <mc:AlternateContent xmlns:mc="http://schemas.openxmlformats.org/markup-compatibility/2006" xmlns:a14="http://schemas.microsoft.com/office/drawing/2010/main">
      <mc:Choice Requires="a14">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12</xdr:row>
      <xdr:rowOff>190502</xdr:rowOff>
    </xdr:from>
    <xdr:ext cx="2897909" cy="266355"/>
    <mc:AlternateContent xmlns:mc="http://schemas.openxmlformats.org/markup-compatibility/2006" xmlns:a14="http://schemas.microsoft.com/office/drawing/2010/main">
      <mc:Choice Requires="a14">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33187</xdr:colOff>
      <xdr:row>18</xdr:row>
      <xdr:rowOff>249118</xdr:rowOff>
    </xdr:from>
    <xdr:ext cx="2897909" cy="266355"/>
    <mc:AlternateContent xmlns:mc="http://schemas.openxmlformats.org/markup-compatibility/2006" xmlns:a14="http://schemas.microsoft.com/office/drawing/2010/main">
      <mc:Choice Requires="a14">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36635</xdr:colOff>
      <xdr:row>21</xdr:row>
      <xdr:rowOff>183175</xdr:rowOff>
    </xdr:from>
    <xdr:ext cx="2897909" cy="266355"/>
    <mc:AlternateContent xmlns:mc="http://schemas.openxmlformats.org/markup-compatibility/2006" xmlns:a14="http://schemas.microsoft.com/office/drawing/2010/main">
      <mc:Choice Requires="a14">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24</xdr:row>
      <xdr:rowOff>212483</xdr:rowOff>
    </xdr:from>
    <xdr:ext cx="2897909" cy="266355"/>
    <mc:AlternateContent xmlns:mc="http://schemas.openxmlformats.org/markup-compatibility/2006" xmlns:a14="http://schemas.microsoft.com/office/drawing/2010/main">
      <mc:Choice Requires="a14">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29309</xdr:colOff>
      <xdr:row>31</xdr:row>
      <xdr:rowOff>183175</xdr:rowOff>
    </xdr:from>
    <xdr:ext cx="2897909" cy="266355"/>
    <mc:AlternateContent xmlns:mc="http://schemas.openxmlformats.org/markup-compatibility/2006" xmlns:a14="http://schemas.microsoft.com/office/drawing/2010/main">
      <mc:Choice Requires="a14">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34</xdr:row>
      <xdr:rowOff>219810</xdr:rowOff>
    </xdr:from>
    <xdr:ext cx="2897909" cy="266355"/>
    <mc:AlternateContent xmlns:mc="http://schemas.openxmlformats.org/markup-compatibility/2006" xmlns:a14="http://schemas.microsoft.com/office/drawing/2010/main">
      <mc:Choice Requires="a14">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38</xdr:row>
      <xdr:rowOff>212483</xdr:rowOff>
    </xdr:from>
    <xdr:ext cx="2897909" cy="266355"/>
    <mc:AlternateContent xmlns:mc="http://schemas.openxmlformats.org/markup-compatibility/2006" xmlns:a14="http://schemas.microsoft.com/office/drawing/2010/main">
      <mc:Choice Requires="a14">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21981</xdr:colOff>
      <xdr:row>41</xdr:row>
      <xdr:rowOff>197829</xdr:rowOff>
    </xdr:from>
    <xdr:ext cx="2897909" cy="266355"/>
    <mc:AlternateContent xmlns:mc="http://schemas.openxmlformats.org/markup-compatibility/2006" xmlns:a14="http://schemas.microsoft.com/office/drawing/2010/main">
      <mc:Choice Requires="a14">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44</xdr:row>
      <xdr:rowOff>183175</xdr:rowOff>
    </xdr:from>
    <xdr:ext cx="2897909" cy="266355"/>
    <mc:AlternateContent xmlns:mc="http://schemas.openxmlformats.org/markup-compatibility/2006" xmlns:a14="http://schemas.microsoft.com/office/drawing/2010/main">
      <mc:Choice Requires="a14">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47</xdr:row>
      <xdr:rowOff>212483</xdr:rowOff>
    </xdr:from>
    <xdr:ext cx="2897909" cy="266355"/>
    <mc:AlternateContent xmlns:mc="http://schemas.openxmlformats.org/markup-compatibility/2006" xmlns:a14="http://schemas.microsoft.com/office/drawing/2010/main">
      <mc:Choice Requires="a14">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51</xdr:row>
      <xdr:rowOff>227137</xdr:rowOff>
    </xdr:from>
    <xdr:ext cx="2897909" cy="266355"/>
    <mc:AlternateContent xmlns:mc="http://schemas.openxmlformats.org/markup-compatibility/2006" xmlns:a14="http://schemas.microsoft.com/office/drawing/2010/main">
      <mc:Choice Requires="a14">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54</xdr:row>
      <xdr:rowOff>197829</xdr:rowOff>
    </xdr:from>
    <xdr:ext cx="2897909" cy="266355"/>
    <mc:AlternateContent xmlns:mc="http://schemas.openxmlformats.org/markup-compatibility/2006" xmlns:a14="http://schemas.microsoft.com/office/drawing/2010/main">
      <mc:Choice Requires="a14">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60574</xdr:colOff>
      <xdr:row>9</xdr:row>
      <xdr:rowOff>233129</xdr:rowOff>
    </xdr:from>
    <xdr:ext cx="2856679" cy="218393"/>
    <mc:AlternateContent xmlns:mc="http://schemas.openxmlformats.org/markup-compatibility/2006" xmlns:a14="http://schemas.microsoft.com/office/drawing/2010/main">
      <mc:Choice Requires="a14">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13</xdr:row>
      <xdr:rowOff>205156</xdr:rowOff>
    </xdr:from>
    <xdr:ext cx="2856679" cy="218393"/>
    <mc:AlternateContent xmlns:mc="http://schemas.openxmlformats.org/markup-compatibility/2006" xmlns:a14="http://schemas.microsoft.com/office/drawing/2010/main">
      <mc:Choice Requires="a14">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19</xdr:row>
      <xdr:rowOff>241791</xdr:rowOff>
    </xdr:from>
    <xdr:ext cx="2856679" cy="218393"/>
    <mc:AlternateContent xmlns:mc="http://schemas.openxmlformats.org/markup-compatibility/2006" xmlns:a14="http://schemas.microsoft.com/office/drawing/2010/main">
      <mc:Choice Requires="a14">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22</xdr:row>
      <xdr:rowOff>190502</xdr:rowOff>
    </xdr:from>
    <xdr:ext cx="2856679" cy="218393"/>
    <mc:AlternateContent xmlns:mc="http://schemas.openxmlformats.org/markup-compatibility/2006" xmlns:a14="http://schemas.microsoft.com/office/drawing/2010/main">
      <mc:Choice Requires="a14">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25</xdr:row>
      <xdr:rowOff>234464</xdr:rowOff>
    </xdr:from>
    <xdr:ext cx="2856679" cy="218393"/>
    <mc:AlternateContent xmlns:mc="http://schemas.openxmlformats.org/markup-compatibility/2006" xmlns:a14="http://schemas.microsoft.com/office/drawing/2010/main">
      <mc:Choice Requires="a14">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32</xdr:row>
      <xdr:rowOff>241791</xdr:rowOff>
    </xdr:from>
    <xdr:ext cx="2856679" cy="218393"/>
    <mc:AlternateContent xmlns:mc="http://schemas.openxmlformats.org/markup-compatibility/2006" xmlns:a14="http://schemas.microsoft.com/office/drawing/2010/main">
      <mc:Choice Requires="a14">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35</xdr:row>
      <xdr:rowOff>256445</xdr:rowOff>
    </xdr:from>
    <xdr:ext cx="2856679" cy="218393"/>
    <mc:AlternateContent xmlns:mc="http://schemas.openxmlformats.org/markup-compatibility/2006" xmlns:a14="http://schemas.microsoft.com/office/drawing/2010/main">
      <mc:Choice Requires="a14">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39</xdr:row>
      <xdr:rowOff>263772</xdr:rowOff>
    </xdr:from>
    <xdr:ext cx="2856679" cy="218393"/>
    <mc:AlternateContent xmlns:mc="http://schemas.openxmlformats.org/markup-compatibility/2006" xmlns:a14="http://schemas.microsoft.com/office/drawing/2010/main">
      <mc:Choice Requires="a14">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42</xdr:row>
      <xdr:rowOff>205156</xdr:rowOff>
    </xdr:from>
    <xdr:ext cx="2856679" cy="218393"/>
    <mc:AlternateContent xmlns:mc="http://schemas.openxmlformats.org/markup-compatibility/2006" xmlns:a14="http://schemas.microsoft.com/office/drawing/2010/main">
      <mc:Choice Requires="a14">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45</xdr:row>
      <xdr:rowOff>212483</xdr:rowOff>
    </xdr:from>
    <xdr:ext cx="2856679" cy="218393"/>
    <mc:AlternateContent xmlns:mc="http://schemas.openxmlformats.org/markup-compatibility/2006" xmlns:a14="http://schemas.microsoft.com/office/drawing/2010/main">
      <mc:Choice Requires="a14">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48</xdr:row>
      <xdr:rowOff>234464</xdr:rowOff>
    </xdr:from>
    <xdr:ext cx="2856679" cy="218393"/>
    <mc:AlternateContent xmlns:mc="http://schemas.openxmlformats.org/markup-compatibility/2006" xmlns:a14="http://schemas.microsoft.com/office/drawing/2010/main">
      <mc:Choice Requires="a14">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52</xdr:row>
      <xdr:rowOff>219810</xdr:rowOff>
    </xdr:from>
    <xdr:ext cx="2856679" cy="218393"/>
    <mc:AlternateContent xmlns:mc="http://schemas.openxmlformats.org/markup-compatibility/2006" xmlns:a14="http://schemas.microsoft.com/office/drawing/2010/main">
      <mc:Choice Requires="a14">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55</xdr:row>
      <xdr:rowOff>227137</xdr:rowOff>
    </xdr:from>
    <xdr:ext cx="2856679" cy="218393"/>
    <mc:AlternateContent xmlns:mc="http://schemas.openxmlformats.org/markup-compatibility/2006" xmlns:a14="http://schemas.microsoft.com/office/drawing/2010/main">
      <mc:Choice Requires="a14">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31092</xdr:colOff>
      <xdr:row>10</xdr:row>
      <xdr:rowOff>202362</xdr:rowOff>
    </xdr:from>
    <xdr:ext cx="2894447" cy="180947"/>
    <mc:AlternateContent xmlns:mc="http://schemas.openxmlformats.org/markup-compatibility/2006" xmlns:a14="http://schemas.microsoft.com/office/drawing/2010/main">
      <mc:Choice Requires="a14">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750" i="1">
                          <a:latin typeface="Cambria Math" panose="02040503050406030204" pitchFamily="18" charset="0"/>
                        </a:rPr>
                      </m:ctrlPr>
                    </m:fPr>
                    <m:num>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𝑓𝑖𝑠𝑐𝑎𝑙</m:t>
                      </m:r>
                      <m:r>
                        <a:rPr lang="es-CO" sz="750" b="0" i="1">
                          <a:latin typeface="Cambria Math" panose="02040503050406030204" pitchFamily="18" charset="0"/>
                        </a:rPr>
                        <m:t> </m:t>
                      </m:r>
                      <m:r>
                        <a:rPr lang="es-CO" sz="750" b="0" i="1">
                          <a:latin typeface="Cambria Math" panose="02040503050406030204" pitchFamily="18" charset="0"/>
                        </a:rPr>
                        <m:t>𝑐𝑜𝑛</m:t>
                      </m:r>
                      <m:r>
                        <a:rPr lang="es-CO" sz="750" b="0" i="1">
                          <a:latin typeface="Cambria Math" panose="02040503050406030204" pitchFamily="18" charset="0"/>
                        </a:rPr>
                        <m:t> </m:t>
                      </m:r>
                      <m:r>
                        <a:rPr lang="es-CO" sz="750" b="0" i="1">
                          <a:latin typeface="Cambria Math" panose="02040503050406030204" pitchFamily="18" charset="0"/>
                        </a:rPr>
                        <m:t>𝑐𝑢𝑚𝑝𝑙𝑖𝑚𝑖𝑒𝑛𝑡𝑜</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𝑎𝑐𝑢𝑒𝑟𝑑𝑜</m:t>
                      </m:r>
                      <m:r>
                        <a:rPr lang="es-CO" sz="750" b="0" i="1">
                          <a:latin typeface="Cambria Math" panose="02040503050406030204" pitchFamily="18" charset="0"/>
                        </a:rPr>
                        <m:t> </m:t>
                      </m:r>
                      <m:r>
                        <a:rPr lang="es-CO" sz="750" b="0" i="1">
                          <a:latin typeface="Cambria Math" panose="02040503050406030204" pitchFamily="18" charset="0"/>
                        </a:rPr>
                        <m:t>𝑎</m:t>
                      </m:r>
                      <m:r>
                        <a:rPr lang="es-CO" sz="750" b="0" i="1">
                          <a:latin typeface="Cambria Math" panose="02040503050406030204" pitchFamily="18" charset="0"/>
                        </a:rPr>
                        <m:t> </m:t>
                      </m:r>
                      <m:r>
                        <a:rPr lang="es-CO" sz="750" b="0" i="1">
                          <a:latin typeface="Cambria Math" panose="02040503050406030204" pitchFamily="18" charset="0"/>
                        </a:rPr>
                        <m:t>𝑙𝑎</m:t>
                      </m:r>
                      <m:r>
                        <a:rPr lang="es-CO" sz="750" b="0" i="1">
                          <a:latin typeface="Cambria Math" panose="02040503050406030204" pitchFamily="18" charset="0"/>
                        </a:rPr>
                        <m:t> </m:t>
                      </m:r>
                      <m:r>
                        <a:rPr lang="es-CO" sz="750" b="0" i="1">
                          <a:latin typeface="Cambria Math" panose="02040503050406030204" pitchFamily="18" charset="0"/>
                        </a:rPr>
                        <m:t>𝑙𝑒𝑦</m:t>
                      </m:r>
                    </m:num>
                    <m:den>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m:t>
                      </m:r>
                      <m:r>
                        <a:rPr lang="es-CO" sz="750" b="0" i="1">
                          <a:latin typeface="Cambria Math" panose="02040503050406030204" pitchFamily="18" charset="0"/>
                        </a:rPr>
                        <m:t>í</m:t>
                      </m:r>
                      <m:r>
                        <a:rPr lang="es-CO" sz="750" b="0" i="1">
                          <a:latin typeface="Cambria Math" panose="02040503050406030204" pitchFamily="18" charset="0"/>
                        </a:rPr>
                        <m:t>𝑠𝑐𝑎𝑙</m:t>
                      </m:r>
                      <m:r>
                        <a:rPr lang="es-CO" sz="750" b="0" i="1">
                          <a:latin typeface="Cambria Math" panose="02040503050406030204" pitchFamily="18" charset="0"/>
                        </a:rPr>
                        <m:t> </m:t>
                      </m:r>
                      <m:r>
                        <a:rPr lang="es-CO" sz="750" b="0" i="1">
                          <a:latin typeface="Cambria Math" panose="02040503050406030204" pitchFamily="18" charset="0"/>
                        </a:rPr>
                        <m:t>𝑒𝑠𝑡𝑎𝑏𝑙𝑒𝑐𝑖𝑑𝑜𝑠</m:t>
                      </m:r>
                    </m:den>
                  </m:f>
                </m:oMath>
              </a14:m>
              <a:r>
                <a:rPr lang="es-CO" sz="750"/>
                <a:t>x 100%</a:t>
              </a:r>
            </a:p>
          </xdr:txBody>
        </xdr:sp>
      </mc:Choice>
      <mc:Fallback xmlns="">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750" i="0">
                  <a:latin typeface="Cambria Math" panose="02040503050406030204" pitchFamily="18" charset="0"/>
                </a:rPr>
                <a:t>(</a:t>
              </a:r>
              <a:r>
                <a:rPr lang="es-CO" sz="750" b="0" i="0">
                  <a:latin typeface="Cambria Math" panose="02040503050406030204" pitchFamily="18" charset="0"/>
                </a:rPr>
                <a:t>𝑁° 𝑑𝑒 𝑖𝑛𝑑𝑖𝑐𝑎𝑑𝑜𝑟𝑒𝑠 𝑑𝑒 𝑑𝑖𝑠𝑐𝑖𝑝𝑙𝑖𝑛𝑎 𝑓𝑖𝑠𝑐𝑎𝑙 𝑐𝑜𝑛 𝑐𝑢𝑚𝑝𝑙𝑖𝑚𝑖𝑒𝑛𝑡𝑜 𝑑𝑒 𝑎𝑐𝑢𝑒𝑟𝑑𝑜 𝑎 𝑙𝑎 𝑙𝑒𝑦)/(𝑁° 𝑑𝑒 𝑖𝑛𝑑𝑖𝑐𝑎𝑑𝑜𝑟𝑒𝑠 𝑑𝑒 𝑑𝑖𝑠𝑐𝑖𝑝𝑙𝑖𝑛𝑎 𝑓í𝑠𝑐𝑎𝑙 𝑒𝑠𝑡𝑎𝑏𝑙𝑒𝑐𝑖𝑑𝑜𝑠)</a:t>
              </a:r>
              <a:r>
                <a:rPr lang="es-CO" sz="750"/>
                <a:t>x 100%</a:t>
              </a:r>
            </a:p>
          </xdr:txBody>
        </xdr:sp>
      </mc:Fallback>
    </mc:AlternateContent>
    <xdr:clientData/>
  </xdr:oneCellAnchor>
  <xdr:oneCellAnchor>
    <xdr:from>
      <xdr:col>3</xdr:col>
      <xdr:colOff>201026</xdr:colOff>
      <xdr:row>15</xdr:row>
      <xdr:rowOff>870447</xdr:rowOff>
    </xdr:from>
    <xdr:ext cx="2487925" cy="289566"/>
    <mc:AlternateContent xmlns:mc="http://schemas.openxmlformats.org/markup-compatibility/2006" xmlns:a14="http://schemas.microsoft.com/office/drawing/2010/main">
      <mc:Choice Requires="a14">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𝑠𝑢𝑠𝑐𝑟𝑖𝑡𝑎𝑠</m:t>
                      </m:r>
                    </m:den>
                  </m:f>
                </m:oMath>
              </a14:m>
              <a:r>
                <a:rPr lang="es-CO" sz="1200"/>
                <a:t>x 100%</a:t>
              </a:r>
            </a:p>
          </xdr:txBody>
        </xdr:sp>
      </mc:Choice>
      <mc:Fallback xmlns="">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𝑎𝑐𝑐𝑖𝑜𝑛𝑒𝑠 𝑑𝑒 𝑚𝑒𝑗𝑜𝑟𝑎 𝑒𝑗𝑒𝑐𝑢𝑡𝑎𝑑𝑎𝑠)/(𝑁° 𝑑𝑒 𝑎𝑐𝑐𝑖𝑜𝑛𝑒𝑠 𝑑𝑒 𝑚𝑒𝑗𝑜𝑟𝑎 𝑠𝑢𝑠𝑐𝑟𝑖𝑡𝑎𝑠)</a:t>
              </a:r>
              <a:r>
                <a:rPr lang="es-CO" sz="1200"/>
                <a:t>x 100%</a:t>
              </a:r>
            </a:p>
          </xdr:txBody>
        </xdr:sp>
      </mc:Fallback>
    </mc:AlternateContent>
    <xdr:clientData/>
  </xdr:oneCellAnchor>
  <xdr:oneCellAnchor>
    <xdr:from>
      <xdr:col>3</xdr:col>
      <xdr:colOff>310231</xdr:colOff>
      <xdr:row>28</xdr:row>
      <xdr:rowOff>357995</xdr:rowOff>
    </xdr:from>
    <xdr:ext cx="2266261" cy="289759"/>
    <mc:AlternateContent xmlns:mc="http://schemas.openxmlformats.org/markup-compatibility/2006" xmlns:a14="http://schemas.microsoft.com/office/drawing/2010/main">
      <mc:Choice Requires="a14">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300706</xdr:colOff>
      <xdr:row>29</xdr:row>
      <xdr:rowOff>357995</xdr:rowOff>
    </xdr:from>
    <xdr:ext cx="2266261" cy="289759"/>
    <mc:AlternateContent xmlns:mc="http://schemas.openxmlformats.org/markup-compatibility/2006" xmlns:a14="http://schemas.microsoft.com/office/drawing/2010/main">
      <mc:Choice Requires="a14">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62581</xdr:colOff>
      <xdr:row>30</xdr:row>
      <xdr:rowOff>472295</xdr:rowOff>
    </xdr:from>
    <xdr:ext cx="2807435" cy="265522"/>
    <mc:AlternateContent xmlns:mc="http://schemas.openxmlformats.org/markup-compatibility/2006" xmlns:a14="http://schemas.microsoft.com/office/drawing/2010/main">
      <mc:Choice Requires="a14">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𝑖𝑛𝑡𝑒𝑟𝑣𝑒𝑛𝑖𝑑𝑜𝑠</m:t>
                      </m:r>
                      <m:r>
                        <a:rPr lang="es-CO" sz="1100" b="0" i="1">
                          <a:latin typeface="Cambria Math" panose="02040503050406030204" pitchFamily="18" charset="0"/>
                        </a:rPr>
                        <m:t> </m:t>
                      </m:r>
                      <m:r>
                        <a:rPr lang="es-CO" sz="1100" b="0" i="1">
                          <a:latin typeface="Cambria Math" panose="02040503050406030204" pitchFamily="18" charset="0"/>
                        </a:rPr>
                        <m:t>𝑒𝑛</m:t>
                      </m:r>
                      <m:r>
                        <a:rPr lang="es-CO" sz="1100" b="0" i="1">
                          <a:latin typeface="Cambria Math" panose="02040503050406030204" pitchFamily="18" charset="0"/>
                        </a:rPr>
                        <m:t> </m:t>
                      </m:r>
                      <m:r>
                        <a:rPr lang="es-CO" sz="1100" b="0" i="1">
                          <a:latin typeface="Cambria Math" panose="02040503050406030204" pitchFamily="18" charset="0"/>
                        </a:rPr>
                        <m:t>𝑒𝑙</m:t>
                      </m:r>
                      <m:r>
                        <a:rPr lang="es-CO" sz="1100" b="0" i="1">
                          <a:latin typeface="Cambria Math" panose="02040503050406030204" pitchFamily="18" charset="0"/>
                        </a:rPr>
                        <m:t> </m:t>
                      </m:r>
                      <m:r>
                        <a:rPr lang="es-CO" sz="1100" b="0" i="1">
                          <a:latin typeface="Cambria Math" panose="02040503050406030204" pitchFamily="18" charset="0"/>
                        </a:rPr>
                        <m:t>𝑝𝑒𝑟𝑖𝑜𝑑𝑜</m:t>
                      </m:r>
                      <m:r>
                        <a:rPr lang="es-CO" sz="1100" b="0" i="1">
                          <a:latin typeface="Cambria Math" panose="02040503050406030204" pitchFamily="18" charset="0"/>
                        </a:rPr>
                        <m:t> </m:t>
                      </m:r>
                    </m:num>
                    <m:den>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𝑖𝑑𝑒𝑛𝑡𝑖𝑓𝑖𝑐𝑎𝑑𝑜𝑠</m:t>
                      </m:r>
                      <m:r>
                        <a:rPr lang="es-CO" sz="1100" b="0" i="1">
                          <a:latin typeface="Cambria Math" panose="02040503050406030204" pitchFamily="18" charset="0"/>
                        </a:rPr>
                        <m:t> </m:t>
                      </m:r>
                    </m:den>
                  </m:f>
                </m:oMath>
              </a14:m>
              <a:r>
                <a:rPr lang="es-CO" sz="1100"/>
                <a:t>x 100%</a:t>
              </a:r>
            </a:p>
          </xdr:txBody>
        </xdr:sp>
      </mc:Choice>
      <mc:Fallback xmlns="">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𝑁° 𝑇𝑜𝑡𝑎𝑙 𝑑𝑒 𝑝𝑒𝑙𝑖𝑔𝑟𝑜𝑠 𝑖𝑛𝑡𝑒𝑟𝑣𝑒𝑛𝑖𝑑𝑜𝑠 𝑒𝑛 𝑒𝑙 𝑝𝑒𝑟𝑖𝑜𝑑𝑜 )/(𝑁° 𝑇𝑜𝑡𝑎𝑙 𝑑𝑒 𝑝𝑒𝑙𝑖𝑔𝑟𝑜𝑠 𝑖𝑑𝑒𝑛𝑡𝑖𝑓𝑖𝑐𝑎𝑑𝑜𝑠 )</a:t>
              </a:r>
              <a:r>
                <a:rPr lang="es-CO" sz="1100"/>
                <a:t>x 100%</a:t>
              </a:r>
            </a:p>
          </xdr:txBody>
        </xdr:sp>
      </mc:Fallback>
    </mc:AlternateContent>
    <xdr:clientData/>
  </xdr:oneCellAnchor>
  <xdr:oneCellAnchor>
    <xdr:from>
      <xdr:col>3</xdr:col>
      <xdr:colOff>58616</xdr:colOff>
      <xdr:row>50</xdr:row>
      <xdr:rowOff>382468</xdr:rowOff>
    </xdr:from>
    <xdr:ext cx="2857898" cy="206275"/>
    <mc:AlternateContent xmlns:mc="http://schemas.openxmlformats.org/markup-compatibility/2006" xmlns:a14="http://schemas.microsoft.com/office/drawing/2010/main">
      <mc:Choice Requires="a14">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850" i="1">
                          <a:latin typeface="Cambria Math" panose="02040503050406030204" pitchFamily="18" charset="0"/>
                        </a:rPr>
                      </m:ctrlPr>
                    </m:fPr>
                    <m:num>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𝑟𝑒𝑎𝑙𝑖𝑧𝑎𝑑𝑎𝑠</m:t>
                      </m:r>
                      <m:r>
                        <a:rPr lang="es-CO" sz="850" b="0" i="1">
                          <a:latin typeface="Cambria Math" panose="02040503050406030204" pitchFamily="18" charset="0"/>
                        </a:rPr>
                        <m:t> </m:t>
                      </m:r>
                      <m:r>
                        <a:rPr lang="es-CO" sz="850" b="0" i="1">
                          <a:latin typeface="Cambria Math" panose="02040503050406030204" pitchFamily="18" charset="0"/>
                        </a:rPr>
                        <m:t>𝑑𝑒𝑙</m:t>
                      </m:r>
                      <m:r>
                        <a:rPr lang="es-CO" sz="850" b="0" i="1">
                          <a:latin typeface="Cambria Math" panose="02040503050406030204" pitchFamily="18" charset="0"/>
                        </a:rPr>
                        <m:t> </m:t>
                      </m:r>
                      <m:r>
                        <a:rPr lang="es-CO" sz="850" b="0" i="1">
                          <a:latin typeface="Cambria Math" panose="02040503050406030204" pitchFamily="18" charset="0"/>
                        </a:rPr>
                        <m:t>𝑝𝑟𝑜𝑚𝑜𝑐𝑖</m:t>
                      </m:r>
                      <m:r>
                        <a:rPr lang="es-CO" sz="850" b="0" i="1">
                          <a:latin typeface="Cambria Math" panose="02040503050406030204" pitchFamily="18" charset="0"/>
                        </a:rPr>
                        <m:t>ó</m:t>
                      </m:r>
                      <m:r>
                        <a:rPr lang="es-CO" sz="850" b="0" i="1">
                          <a:latin typeface="Cambria Math" panose="02040503050406030204" pitchFamily="18" charset="0"/>
                        </a:rPr>
                        <m:t>𝑛</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𝑙𝑎</m:t>
                      </m:r>
                      <m:r>
                        <a:rPr lang="es-CO" sz="850" b="0" i="1">
                          <a:latin typeface="Cambria Math" panose="02040503050406030204" pitchFamily="18" charset="0"/>
                        </a:rPr>
                        <m:t> </m:t>
                      </m:r>
                      <m:r>
                        <a:rPr lang="es-CO" sz="850" b="0" i="1">
                          <a:latin typeface="Cambria Math" panose="02040503050406030204" pitchFamily="18" charset="0"/>
                        </a:rPr>
                        <m:t>𝑐𝑢𝑙𝑡𝑢𝑟𝑎</m:t>
                      </m:r>
                      <m:r>
                        <a:rPr lang="es-CO" sz="850" b="0" i="1">
                          <a:latin typeface="Cambria Math" panose="02040503050406030204" pitchFamily="18" charset="0"/>
                        </a:rPr>
                        <m:t> </m:t>
                      </m:r>
                      <m:r>
                        <a:rPr lang="es-CO" sz="850" b="0" i="1">
                          <a:latin typeface="Cambria Math" panose="02040503050406030204" pitchFamily="18" charset="0"/>
                        </a:rPr>
                        <m:t>𝑎𝑚𝑏𝑖𝑒𝑛𝑡𝑎𝑙</m:t>
                      </m:r>
                    </m:num>
                    <m:den>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𝑝𝑟𝑜𝑔𝑟𝑎𝑚𝑎𝑑𝑎𝑠</m:t>
                      </m:r>
                    </m:den>
                  </m:f>
                </m:oMath>
              </a14:m>
              <a:r>
                <a:rPr lang="es-CO" sz="850"/>
                <a:t>x 100%</a:t>
              </a:r>
            </a:p>
          </xdr:txBody>
        </xdr:sp>
      </mc:Choice>
      <mc:Fallback xmlns="">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850" i="0">
                  <a:latin typeface="Cambria Math" panose="02040503050406030204" pitchFamily="18" charset="0"/>
                </a:rPr>
                <a:t>(</a:t>
              </a:r>
              <a:r>
                <a:rPr lang="es-CO" sz="850" b="0" i="0">
                  <a:latin typeface="Cambria Math" panose="02040503050406030204" pitchFamily="18" charset="0"/>
                </a:rPr>
                <a:t>𝑁° 𝑑𝑒 𝑎𝑐𝑐𝑖𝑜𝑛𝑒𝑠 𝑟𝑒𝑎𝑙𝑖𝑧𝑎𝑑𝑎𝑠 𝑑𝑒𝑙 𝑝𝑟𝑜𝑚𝑜𝑐𝑖ó𝑛 𝑑𝑒 𝑙𝑎 𝑐𝑢𝑙𝑡𝑢𝑟𝑎 𝑎𝑚𝑏𝑖𝑒𝑛𝑡𝑎𝑙)/(𝑁° 𝑑𝑒 𝑎𝑐𝑐𝑖𝑜𝑛𝑒𝑠 𝑝𝑟𝑜𝑔𝑟𝑎𝑚𝑎𝑑𝑎𝑠)</a:t>
              </a:r>
              <a:r>
                <a:rPr lang="es-CO" sz="850"/>
                <a:t>x 100%</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showGridLines="0" tabSelected="1" zoomScale="70" zoomScaleNormal="70" workbookViewId="0">
      <selection activeCell="A77" sqref="A77"/>
    </sheetView>
  </sheetViews>
  <sheetFormatPr baseColWidth="10" defaultRowHeight="15" x14ac:dyDescent="0.25"/>
  <cols>
    <col min="1" max="1" width="2.7109375" customWidth="1"/>
    <col min="2" max="2" width="48.42578125" customWidth="1"/>
    <col min="3" max="3" width="18" customWidth="1"/>
    <col min="4" max="4" width="44.28515625" customWidth="1"/>
    <col min="5" max="5" width="25.28515625" customWidth="1"/>
    <col min="6" max="6" width="28.28515625" style="85" customWidth="1"/>
    <col min="7" max="7" width="27.42578125" style="85" customWidth="1"/>
    <col min="8" max="8" width="16.7109375" style="5" bestFit="1" customWidth="1"/>
    <col min="9" max="9" width="11" style="27" customWidth="1"/>
    <col min="10" max="10" width="77.42578125" style="7" customWidth="1"/>
    <col min="11" max="11" width="30" customWidth="1"/>
  </cols>
  <sheetData>
    <row r="2" spans="2:10" x14ac:dyDescent="0.25">
      <c r="C2" s="94"/>
      <c r="D2" s="95" t="s">
        <v>55</v>
      </c>
      <c r="E2" s="96"/>
      <c r="F2" s="96"/>
      <c r="G2" s="97"/>
      <c r="H2" s="56" t="s">
        <v>56</v>
      </c>
      <c r="I2" s="43" t="s">
        <v>57</v>
      </c>
    </row>
    <row r="3" spans="2:10" x14ac:dyDescent="0.25">
      <c r="C3" s="94"/>
      <c r="D3" s="98" t="s">
        <v>73</v>
      </c>
      <c r="E3" s="99"/>
      <c r="F3" s="99"/>
      <c r="G3" s="100"/>
      <c r="H3" s="57" t="s">
        <v>58</v>
      </c>
      <c r="I3" s="44">
        <v>3</v>
      </c>
    </row>
    <row r="4" spans="2:10" x14ac:dyDescent="0.25">
      <c r="C4" s="94"/>
      <c r="D4" s="101"/>
      <c r="E4" s="102"/>
      <c r="F4" s="102"/>
      <c r="G4" s="103"/>
      <c r="H4" s="57" t="s">
        <v>59</v>
      </c>
      <c r="I4" s="92">
        <v>44949</v>
      </c>
    </row>
    <row r="5" spans="2:10" x14ac:dyDescent="0.25">
      <c r="C5" s="94"/>
      <c r="D5" s="104"/>
      <c r="E5" s="105"/>
      <c r="F5" s="105"/>
      <c r="G5" s="106"/>
      <c r="H5" s="57" t="s">
        <v>60</v>
      </c>
      <c r="I5" s="45" t="s">
        <v>61</v>
      </c>
    </row>
    <row r="7" spans="2:10" s="1" customFormat="1" ht="30" x14ac:dyDescent="0.25">
      <c r="B7" s="4" t="s">
        <v>0</v>
      </c>
      <c r="C7" s="4" t="s">
        <v>1</v>
      </c>
      <c r="D7" s="4" t="s">
        <v>2</v>
      </c>
      <c r="E7" s="4" t="s">
        <v>3</v>
      </c>
      <c r="F7" s="68" t="s">
        <v>65</v>
      </c>
      <c r="G7" s="68" t="s">
        <v>66</v>
      </c>
      <c r="H7" s="41" t="s">
        <v>4</v>
      </c>
      <c r="I7" s="41" t="s">
        <v>32</v>
      </c>
      <c r="J7" s="4" t="s">
        <v>5</v>
      </c>
    </row>
    <row r="8" spans="2:10" s="1" customFormat="1" ht="60" x14ac:dyDescent="0.25">
      <c r="B8" s="89" t="s">
        <v>12</v>
      </c>
      <c r="C8" s="31" t="s">
        <v>13</v>
      </c>
      <c r="D8" s="3"/>
      <c r="E8" s="23" t="s">
        <v>8</v>
      </c>
      <c r="F8" s="69">
        <v>0.83</v>
      </c>
      <c r="G8" s="70">
        <v>1</v>
      </c>
      <c r="H8" s="59">
        <f>AVERAGE(F8:G8)</f>
        <v>0.91500000000000004</v>
      </c>
      <c r="I8" s="28">
        <v>0.75</v>
      </c>
      <c r="J8" s="6" t="s">
        <v>74</v>
      </c>
    </row>
    <row r="9" spans="2:10" s="2" customFormat="1" ht="60" x14ac:dyDescent="0.25">
      <c r="B9" s="89" t="s">
        <v>6</v>
      </c>
      <c r="C9" s="31" t="s">
        <v>7</v>
      </c>
      <c r="D9" s="3"/>
      <c r="E9" s="24" t="s">
        <v>8</v>
      </c>
      <c r="F9" s="71">
        <v>4627316186.5099993</v>
      </c>
      <c r="G9" s="71">
        <v>5094906273.3999996</v>
      </c>
      <c r="H9" s="60">
        <f>F9/G9</f>
        <v>0.90822400613506049</v>
      </c>
      <c r="I9" s="52">
        <v>0.9</v>
      </c>
      <c r="J9" s="53" t="s">
        <v>75</v>
      </c>
    </row>
    <row r="10" spans="2:10" ht="60" x14ac:dyDescent="0.25">
      <c r="B10" s="89" t="s">
        <v>6</v>
      </c>
      <c r="C10" s="31" t="s">
        <v>9</v>
      </c>
      <c r="D10" s="3"/>
      <c r="E10" s="24" t="s">
        <v>8</v>
      </c>
      <c r="F10" s="86">
        <v>2</v>
      </c>
      <c r="G10" s="86">
        <v>2</v>
      </c>
      <c r="H10" s="54">
        <f>F10/G10</f>
        <v>1</v>
      </c>
      <c r="I10" s="52">
        <v>0.8</v>
      </c>
      <c r="J10" s="53" t="s">
        <v>76</v>
      </c>
    </row>
    <row r="11" spans="2:10" ht="60" x14ac:dyDescent="0.25">
      <c r="B11" s="89" t="s">
        <v>6</v>
      </c>
      <c r="C11" s="31" t="s">
        <v>10</v>
      </c>
      <c r="D11" s="3"/>
      <c r="E11" s="24" t="s">
        <v>8</v>
      </c>
      <c r="F11" s="72">
        <v>1</v>
      </c>
      <c r="G11" s="72">
        <v>1</v>
      </c>
      <c r="H11" s="54">
        <f>F11/G11</f>
        <v>1</v>
      </c>
      <c r="I11" s="52">
        <v>1</v>
      </c>
      <c r="J11" s="6" t="s">
        <v>11</v>
      </c>
    </row>
    <row r="12" spans="2:10" ht="60" x14ac:dyDescent="0.25">
      <c r="B12" s="90" t="s">
        <v>12</v>
      </c>
      <c r="C12" s="31" t="s">
        <v>13</v>
      </c>
      <c r="D12" s="3"/>
      <c r="E12" s="24" t="s">
        <v>14</v>
      </c>
      <c r="F12" s="73">
        <v>0.77500000000000002</v>
      </c>
      <c r="G12" s="73">
        <v>1</v>
      </c>
      <c r="H12" s="59">
        <f>AVERAGE(F12:G12)</f>
        <v>0.88749999999999996</v>
      </c>
      <c r="I12" s="29">
        <f>+I8</f>
        <v>0.75</v>
      </c>
      <c r="J12" s="6" t="s">
        <v>74</v>
      </c>
    </row>
    <row r="13" spans="2:10" ht="60" x14ac:dyDescent="0.25">
      <c r="B13" s="89" t="s">
        <v>6</v>
      </c>
      <c r="C13" s="31" t="s">
        <v>7</v>
      </c>
      <c r="D13" s="3"/>
      <c r="E13" s="24" t="s">
        <v>14</v>
      </c>
      <c r="F13" s="71">
        <v>64717503371.960022</v>
      </c>
      <c r="G13" s="74">
        <v>82282138206.020004</v>
      </c>
      <c r="H13" s="58">
        <f>F13/G13</f>
        <v>0.78653161892704804</v>
      </c>
      <c r="I13" s="52">
        <f>+I9</f>
        <v>0.9</v>
      </c>
      <c r="J13" s="53" t="s">
        <v>75</v>
      </c>
    </row>
    <row r="14" spans="2:10" ht="60" x14ac:dyDescent="0.25">
      <c r="B14" s="89" t="s">
        <v>6</v>
      </c>
      <c r="C14" s="31" t="s">
        <v>9</v>
      </c>
      <c r="D14" s="3"/>
      <c r="E14" s="24" t="s">
        <v>14</v>
      </c>
      <c r="F14" s="86">
        <v>74</v>
      </c>
      <c r="G14" s="86">
        <v>85</v>
      </c>
      <c r="H14" s="54">
        <f>F14/G14</f>
        <v>0.87058823529411766</v>
      </c>
      <c r="I14" s="52">
        <f>+I10</f>
        <v>0.8</v>
      </c>
      <c r="J14" s="53" t="s">
        <v>76</v>
      </c>
    </row>
    <row r="15" spans="2:10" ht="60" x14ac:dyDescent="0.25">
      <c r="B15" s="90" t="s">
        <v>12</v>
      </c>
      <c r="C15" s="31" t="s">
        <v>13</v>
      </c>
      <c r="D15" s="3"/>
      <c r="E15" s="23" t="s">
        <v>17</v>
      </c>
      <c r="F15" s="75" t="s">
        <v>63</v>
      </c>
      <c r="G15" s="75" t="s">
        <v>63</v>
      </c>
      <c r="H15" s="46" t="s">
        <v>63</v>
      </c>
      <c r="I15" s="47">
        <v>0.75</v>
      </c>
      <c r="J15" s="6" t="s">
        <v>62</v>
      </c>
    </row>
    <row r="16" spans="2:10" ht="153" x14ac:dyDescent="0.25">
      <c r="B16" s="91" t="s">
        <v>15</v>
      </c>
      <c r="C16" s="49" t="s">
        <v>16</v>
      </c>
      <c r="D16" s="3"/>
      <c r="E16" s="50" t="s">
        <v>17</v>
      </c>
      <c r="F16" s="76">
        <v>3</v>
      </c>
      <c r="G16" s="76">
        <v>3</v>
      </c>
      <c r="H16" s="54">
        <f>F16/G16</f>
        <v>1</v>
      </c>
      <c r="I16" s="52">
        <v>0.8</v>
      </c>
      <c r="J16" s="109" t="s">
        <v>72</v>
      </c>
    </row>
    <row r="17" spans="2:12" ht="64.5" customHeight="1" x14ac:dyDescent="0.25">
      <c r="B17" s="90" t="s">
        <v>12</v>
      </c>
      <c r="C17" s="31" t="s">
        <v>13</v>
      </c>
      <c r="D17" s="3"/>
      <c r="E17" s="23" t="s">
        <v>52</v>
      </c>
      <c r="F17" s="75" t="s">
        <v>63</v>
      </c>
      <c r="G17" s="75" t="s">
        <v>63</v>
      </c>
      <c r="H17" s="46" t="s">
        <v>63</v>
      </c>
      <c r="I17" s="29">
        <f>+I8</f>
        <v>0.75</v>
      </c>
      <c r="J17" s="6" t="s">
        <v>62</v>
      </c>
    </row>
    <row r="18" spans="2:12" ht="60" x14ac:dyDescent="0.25">
      <c r="B18" s="89" t="s">
        <v>12</v>
      </c>
      <c r="C18" s="31" t="s">
        <v>13</v>
      </c>
      <c r="D18" s="3"/>
      <c r="E18" s="23" t="s">
        <v>18</v>
      </c>
      <c r="F18" s="77">
        <v>0.93500000000000005</v>
      </c>
      <c r="G18" s="77">
        <v>1</v>
      </c>
      <c r="H18" s="54">
        <f>AVERAGE(F18:G18)</f>
        <v>0.96750000000000003</v>
      </c>
      <c r="I18" s="29">
        <f>+I8</f>
        <v>0.75</v>
      </c>
      <c r="J18" s="6" t="s">
        <v>74</v>
      </c>
    </row>
    <row r="19" spans="2:12" ht="64.5" customHeight="1" x14ac:dyDescent="0.25">
      <c r="B19" s="89" t="s">
        <v>6</v>
      </c>
      <c r="C19" s="31" t="s">
        <v>7</v>
      </c>
      <c r="D19" s="3"/>
      <c r="E19" s="23" t="s">
        <v>18</v>
      </c>
      <c r="F19" s="75">
        <v>7958431427.5699997</v>
      </c>
      <c r="G19" s="75">
        <v>8607618879.0200005</v>
      </c>
      <c r="H19" s="61">
        <f>F19/G19</f>
        <v>0.92457990292387193</v>
      </c>
      <c r="I19" s="52">
        <f>+I9</f>
        <v>0.9</v>
      </c>
      <c r="J19" s="53" t="s">
        <v>75</v>
      </c>
      <c r="L19" s="37"/>
    </row>
    <row r="20" spans="2:12" ht="60.75" customHeight="1" x14ac:dyDescent="0.25">
      <c r="B20" s="89" t="s">
        <v>6</v>
      </c>
      <c r="C20" s="31" t="s">
        <v>9</v>
      </c>
      <c r="D20" s="3"/>
      <c r="E20" s="23" t="s">
        <v>18</v>
      </c>
      <c r="F20" s="87">
        <v>11</v>
      </c>
      <c r="G20" s="87">
        <v>13</v>
      </c>
      <c r="H20" s="54">
        <f>F20/G20</f>
        <v>0.84615384615384615</v>
      </c>
      <c r="I20" s="52">
        <f>+I10</f>
        <v>0.8</v>
      </c>
      <c r="J20" s="53" t="s">
        <v>76</v>
      </c>
    </row>
    <row r="21" spans="2:12" ht="60" x14ac:dyDescent="0.25">
      <c r="B21" s="89" t="s">
        <v>12</v>
      </c>
      <c r="C21" s="31" t="s">
        <v>13</v>
      </c>
      <c r="D21" s="3"/>
      <c r="E21" s="24" t="s">
        <v>19</v>
      </c>
      <c r="F21" s="78">
        <v>0.89</v>
      </c>
      <c r="G21" s="78">
        <v>1</v>
      </c>
      <c r="H21" s="54">
        <f>AVERAGE(F21:G21)</f>
        <v>0.94500000000000006</v>
      </c>
      <c r="I21" s="29">
        <f>+I8</f>
        <v>0.75</v>
      </c>
      <c r="J21" s="6" t="s">
        <v>74</v>
      </c>
    </row>
    <row r="22" spans="2:12" ht="60" x14ac:dyDescent="0.25">
      <c r="B22" s="89" t="s">
        <v>6</v>
      </c>
      <c r="C22" s="31" t="s">
        <v>7</v>
      </c>
      <c r="D22" s="3"/>
      <c r="E22" s="24" t="s">
        <v>19</v>
      </c>
      <c r="F22" s="71">
        <v>267601159967.08997</v>
      </c>
      <c r="G22" s="71">
        <v>269322281870.25</v>
      </c>
      <c r="H22" s="58">
        <f>F22/G22</f>
        <v>0.99360943368217414</v>
      </c>
      <c r="I22" s="52">
        <f>+I9</f>
        <v>0.9</v>
      </c>
      <c r="J22" s="53" t="s">
        <v>75</v>
      </c>
      <c r="K22" s="38"/>
    </row>
    <row r="23" spans="2:12" ht="60" x14ac:dyDescent="0.25">
      <c r="B23" s="89" t="s">
        <v>6</v>
      </c>
      <c r="C23" s="31" t="s">
        <v>9</v>
      </c>
      <c r="D23" s="3"/>
      <c r="E23" s="24" t="s">
        <v>19</v>
      </c>
      <c r="F23" s="86">
        <v>20</v>
      </c>
      <c r="G23" s="86">
        <v>24</v>
      </c>
      <c r="H23" s="54">
        <f>F23/G23</f>
        <v>0.83333333333333337</v>
      </c>
      <c r="I23" s="52">
        <f>+I10</f>
        <v>0.8</v>
      </c>
      <c r="J23" s="53" t="s">
        <v>76</v>
      </c>
      <c r="K23" s="39"/>
    </row>
    <row r="24" spans="2:12" ht="60" x14ac:dyDescent="0.25">
      <c r="B24" s="89" t="s">
        <v>12</v>
      </c>
      <c r="C24" s="31" t="s">
        <v>13</v>
      </c>
      <c r="D24" s="3"/>
      <c r="E24" s="24" t="s">
        <v>20</v>
      </c>
      <c r="F24" s="78">
        <v>0.87</v>
      </c>
      <c r="G24" s="78">
        <v>1</v>
      </c>
      <c r="H24" s="54">
        <f>AVERAGE(F24:G24)</f>
        <v>0.93500000000000005</v>
      </c>
      <c r="I24" s="29">
        <f>+I8</f>
        <v>0.75</v>
      </c>
      <c r="J24" s="6" t="s">
        <v>74</v>
      </c>
      <c r="K24" s="36"/>
    </row>
    <row r="25" spans="2:12" ht="60" x14ac:dyDescent="0.25">
      <c r="B25" s="89" t="s">
        <v>6</v>
      </c>
      <c r="C25" s="31" t="s">
        <v>7</v>
      </c>
      <c r="D25" s="3"/>
      <c r="E25" s="24" t="s">
        <v>20</v>
      </c>
      <c r="F25" s="71">
        <v>12564786520.940001</v>
      </c>
      <c r="G25" s="71">
        <v>13411213240.639999</v>
      </c>
      <c r="H25" s="61">
        <f>F25/G25</f>
        <v>0.9368866407153178</v>
      </c>
      <c r="I25" s="52">
        <f>+I9</f>
        <v>0.9</v>
      </c>
      <c r="J25" s="53" t="s">
        <v>75</v>
      </c>
    </row>
    <row r="26" spans="2:12" ht="56.25" customHeight="1" x14ac:dyDescent="0.25">
      <c r="B26" s="89" t="s">
        <v>6</v>
      </c>
      <c r="C26" s="31" t="s">
        <v>9</v>
      </c>
      <c r="D26" s="3"/>
      <c r="E26" s="24" t="s">
        <v>20</v>
      </c>
      <c r="F26" s="86">
        <v>25</v>
      </c>
      <c r="G26" s="86">
        <v>27</v>
      </c>
      <c r="H26" s="54">
        <f>F26/G26</f>
        <v>0.92592592592592593</v>
      </c>
      <c r="I26" s="52">
        <f>+I10</f>
        <v>0.8</v>
      </c>
      <c r="J26" s="53" t="s">
        <v>76</v>
      </c>
    </row>
    <row r="27" spans="2:12" ht="72.75" customHeight="1" x14ac:dyDescent="0.25">
      <c r="B27" s="89" t="s">
        <v>12</v>
      </c>
      <c r="C27" s="31" t="s">
        <v>13</v>
      </c>
      <c r="D27" s="3"/>
      <c r="E27" s="23" t="s">
        <v>21</v>
      </c>
      <c r="F27" s="77">
        <v>0.96499999999999997</v>
      </c>
      <c r="G27" s="77">
        <v>1</v>
      </c>
      <c r="H27" s="54">
        <f>AVERAGE(F27:G27)</f>
        <v>0.98249999999999993</v>
      </c>
      <c r="I27" s="29">
        <f>+I8</f>
        <v>0.75</v>
      </c>
      <c r="J27" s="6" t="s">
        <v>74</v>
      </c>
    </row>
    <row r="28" spans="2:12" ht="90" x14ac:dyDescent="0.25">
      <c r="B28" s="89" t="s">
        <v>23</v>
      </c>
      <c r="C28" s="31" t="s">
        <v>22</v>
      </c>
      <c r="D28" s="63" t="s">
        <v>24</v>
      </c>
      <c r="E28" s="23" t="s">
        <v>21</v>
      </c>
      <c r="F28" s="107">
        <v>0.99</v>
      </c>
      <c r="G28" s="108"/>
      <c r="H28" s="65">
        <f>+F28</f>
        <v>0.99</v>
      </c>
      <c r="I28" s="29">
        <v>0.9</v>
      </c>
      <c r="J28" s="64" t="s">
        <v>68</v>
      </c>
    </row>
    <row r="29" spans="2:12" ht="90" x14ac:dyDescent="0.25">
      <c r="B29" s="90" t="s">
        <v>23</v>
      </c>
      <c r="C29" s="31" t="s">
        <v>25</v>
      </c>
      <c r="D29" s="3"/>
      <c r="E29" s="23" t="s">
        <v>21</v>
      </c>
      <c r="F29" s="76">
        <v>14</v>
      </c>
      <c r="G29" s="76">
        <v>14</v>
      </c>
      <c r="H29" s="51">
        <f>F29/G29</f>
        <v>1</v>
      </c>
      <c r="I29" s="52">
        <v>0.95</v>
      </c>
      <c r="J29" s="66" t="s">
        <v>69</v>
      </c>
    </row>
    <row r="30" spans="2:12" ht="75" x14ac:dyDescent="0.25">
      <c r="B30" s="90" t="s">
        <v>26</v>
      </c>
      <c r="C30" s="31" t="s">
        <v>27</v>
      </c>
      <c r="D30" s="3"/>
      <c r="E30" s="23" t="s">
        <v>21</v>
      </c>
      <c r="F30" s="76">
        <v>46</v>
      </c>
      <c r="G30" s="76">
        <v>46</v>
      </c>
      <c r="H30" s="51">
        <f t="shared" ref="H30:H31" si="0">F30/G30</f>
        <v>1</v>
      </c>
      <c r="I30" s="52">
        <v>0.95</v>
      </c>
      <c r="J30" s="66" t="s">
        <v>70</v>
      </c>
    </row>
    <row r="31" spans="2:12" ht="75" x14ac:dyDescent="0.25">
      <c r="B31" s="89" t="s">
        <v>26</v>
      </c>
      <c r="C31" s="31" t="s">
        <v>28</v>
      </c>
      <c r="D31" s="3"/>
      <c r="E31" s="23" t="s">
        <v>21</v>
      </c>
      <c r="F31" s="76">
        <v>7</v>
      </c>
      <c r="G31" s="76">
        <v>7</v>
      </c>
      <c r="H31" s="51">
        <f t="shared" si="0"/>
        <v>1</v>
      </c>
      <c r="I31" s="52">
        <v>0.9</v>
      </c>
      <c r="J31" s="66" t="s">
        <v>77</v>
      </c>
    </row>
    <row r="32" spans="2:12" ht="60" x14ac:dyDescent="0.25">
      <c r="B32" s="89" t="s">
        <v>6</v>
      </c>
      <c r="C32" s="31" t="s">
        <v>7</v>
      </c>
      <c r="D32" s="3"/>
      <c r="E32" s="23" t="s">
        <v>21</v>
      </c>
      <c r="F32" s="75">
        <v>540626668</v>
      </c>
      <c r="G32" s="75">
        <v>540752326.99000001</v>
      </c>
      <c r="H32" s="60">
        <f>F32/G32</f>
        <v>0.99976762191537949</v>
      </c>
      <c r="I32" s="52">
        <f>+I9</f>
        <v>0.9</v>
      </c>
      <c r="J32" s="53" t="s">
        <v>75</v>
      </c>
    </row>
    <row r="33" spans="2:10" ht="60" x14ac:dyDescent="0.25">
      <c r="B33" s="89" t="s">
        <v>6</v>
      </c>
      <c r="C33" s="31" t="s">
        <v>9</v>
      </c>
      <c r="D33" s="3"/>
      <c r="E33" s="23" t="s">
        <v>21</v>
      </c>
      <c r="F33" s="87">
        <v>4</v>
      </c>
      <c r="G33" s="87">
        <v>4</v>
      </c>
      <c r="H33" s="54">
        <f>F33/G33</f>
        <v>1</v>
      </c>
      <c r="I33" s="52">
        <f>+I10</f>
        <v>0.8</v>
      </c>
      <c r="J33" s="53" t="s">
        <v>76</v>
      </c>
    </row>
    <row r="34" spans="2:10" ht="60" x14ac:dyDescent="0.25">
      <c r="B34" s="89" t="s">
        <v>12</v>
      </c>
      <c r="C34" s="31" t="s">
        <v>13</v>
      </c>
      <c r="D34" s="3"/>
      <c r="E34" s="23" t="s">
        <v>29</v>
      </c>
      <c r="F34" s="77">
        <v>0.71499999999999997</v>
      </c>
      <c r="G34" s="77">
        <v>1</v>
      </c>
      <c r="H34" s="54">
        <f>AVERAGE(F34:G34)</f>
        <v>0.85749999999999993</v>
      </c>
      <c r="I34" s="29">
        <v>0.75</v>
      </c>
      <c r="J34" s="6" t="s">
        <v>71</v>
      </c>
    </row>
    <row r="35" spans="2:10" ht="60" x14ac:dyDescent="0.25">
      <c r="B35" s="89" t="s">
        <v>6</v>
      </c>
      <c r="C35" s="31" t="s">
        <v>7</v>
      </c>
      <c r="D35" s="3"/>
      <c r="E35" s="23" t="s">
        <v>29</v>
      </c>
      <c r="F35" s="75">
        <v>26002688405.359997</v>
      </c>
      <c r="G35" s="75">
        <v>42528517537.059998</v>
      </c>
      <c r="H35" s="62">
        <f>F35/G35</f>
        <v>0.61141770066875378</v>
      </c>
      <c r="I35" s="52">
        <v>0.9</v>
      </c>
      <c r="J35" s="53" t="s">
        <v>75</v>
      </c>
    </row>
    <row r="36" spans="2:10" ht="64.5" customHeight="1" x14ac:dyDescent="0.25">
      <c r="B36" s="89" t="s">
        <v>6</v>
      </c>
      <c r="C36" s="31" t="s">
        <v>9</v>
      </c>
      <c r="D36" s="3"/>
      <c r="E36" s="23" t="s">
        <v>29</v>
      </c>
      <c r="F36" s="87">
        <v>13</v>
      </c>
      <c r="G36" s="87">
        <v>23</v>
      </c>
      <c r="H36" s="61">
        <f>F36/G36</f>
        <v>0.56521739130434778</v>
      </c>
      <c r="I36" s="52">
        <v>0.8</v>
      </c>
      <c r="J36" s="53" t="s">
        <v>76</v>
      </c>
    </row>
    <row r="37" spans="2:10" ht="72" customHeight="1" x14ac:dyDescent="0.25">
      <c r="B37" s="89" t="s">
        <v>12</v>
      </c>
      <c r="C37" s="31" t="s">
        <v>13</v>
      </c>
      <c r="D37" s="3"/>
      <c r="E37" s="23" t="s">
        <v>30</v>
      </c>
      <c r="F37" s="77">
        <v>0.995</v>
      </c>
      <c r="G37" s="77">
        <v>1</v>
      </c>
      <c r="H37" s="54">
        <f>AVERAGE(F37:G37)</f>
        <v>0.99750000000000005</v>
      </c>
      <c r="I37" s="29">
        <v>0.75</v>
      </c>
      <c r="J37" s="6" t="s">
        <v>74</v>
      </c>
    </row>
    <row r="38" spans="2:10" ht="60" x14ac:dyDescent="0.25">
      <c r="B38" s="89" t="s">
        <v>12</v>
      </c>
      <c r="C38" s="31" t="s">
        <v>13</v>
      </c>
      <c r="D38" s="3"/>
      <c r="E38" s="23" t="s">
        <v>31</v>
      </c>
      <c r="F38" s="77">
        <v>0.96499999999999997</v>
      </c>
      <c r="G38" s="77">
        <v>1</v>
      </c>
      <c r="H38" s="54">
        <f>AVERAGE(F38:G38)</f>
        <v>0.98249999999999993</v>
      </c>
      <c r="I38" s="29">
        <v>0.75</v>
      </c>
      <c r="J38" s="6" t="s">
        <v>74</v>
      </c>
    </row>
    <row r="39" spans="2:10" ht="60" x14ac:dyDescent="0.25">
      <c r="B39" s="89" t="s">
        <v>6</v>
      </c>
      <c r="C39" s="31" t="s">
        <v>7</v>
      </c>
      <c r="D39" s="3"/>
      <c r="E39" s="50" t="s">
        <v>31</v>
      </c>
      <c r="F39" s="75">
        <v>2009658304</v>
      </c>
      <c r="G39" s="75">
        <v>2091395027.28</v>
      </c>
      <c r="H39" s="61">
        <f>F39/G39</f>
        <v>0.96091760656698888</v>
      </c>
      <c r="I39" s="52">
        <v>0.9</v>
      </c>
      <c r="J39" s="53" t="s">
        <v>75</v>
      </c>
    </row>
    <row r="40" spans="2:10" ht="60" x14ac:dyDescent="0.25">
      <c r="B40" s="89" t="s">
        <v>6</v>
      </c>
      <c r="C40" s="31" t="s">
        <v>9</v>
      </c>
      <c r="D40" s="3"/>
      <c r="E40" s="50" t="s">
        <v>31</v>
      </c>
      <c r="F40" s="87">
        <v>4</v>
      </c>
      <c r="G40" s="87">
        <v>4</v>
      </c>
      <c r="H40" s="54">
        <f>F40/G40</f>
        <v>1</v>
      </c>
      <c r="I40" s="52">
        <v>0.8</v>
      </c>
      <c r="J40" s="53" t="s">
        <v>76</v>
      </c>
    </row>
    <row r="41" spans="2:10" ht="60" x14ac:dyDescent="0.25">
      <c r="B41" s="89" t="s">
        <v>12</v>
      </c>
      <c r="C41" s="31" t="s">
        <v>13</v>
      </c>
      <c r="D41" s="3"/>
      <c r="E41" s="24" t="s">
        <v>33</v>
      </c>
      <c r="F41" s="78">
        <v>0.83499999999999996</v>
      </c>
      <c r="G41" s="78">
        <v>1</v>
      </c>
      <c r="H41" s="54">
        <f>AVERAGE(F41:G41)</f>
        <v>0.91749999999999998</v>
      </c>
      <c r="I41" s="30">
        <v>0.75</v>
      </c>
      <c r="J41" s="6" t="s">
        <v>74</v>
      </c>
    </row>
    <row r="42" spans="2:10" ht="60" x14ac:dyDescent="0.25">
      <c r="B42" s="89" t="s">
        <v>6</v>
      </c>
      <c r="C42" s="31" t="s">
        <v>7</v>
      </c>
      <c r="D42" s="3"/>
      <c r="E42" s="55" t="s">
        <v>33</v>
      </c>
      <c r="F42" s="71">
        <v>9988408616.0799999</v>
      </c>
      <c r="G42" s="71">
        <v>15609368429.889999</v>
      </c>
      <c r="H42" s="62">
        <f>F42/G42</f>
        <v>0.63989831881688686</v>
      </c>
      <c r="I42" s="52">
        <v>0.9</v>
      </c>
      <c r="J42" s="53" t="s">
        <v>75</v>
      </c>
    </row>
    <row r="43" spans="2:10" ht="60" x14ac:dyDescent="0.25">
      <c r="B43" s="89" t="s">
        <v>6</v>
      </c>
      <c r="C43" s="31" t="s">
        <v>9</v>
      </c>
      <c r="D43" s="3"/>
      <c r="E43" s="55" t="s">
        <v>33</v>
      </c>
      <c r="F43" s="86">
        <v>19</v>
      </c>
      <c r="G43" s="86">
        <v>24</v>
      </c>
      <c r="H43" s="54">
        <f>F43/G43</f>
        <v>0.79166666666666663</v>
      </c>
      <c r="I43" s="52">
        <v>0.8</v>
      </c>
      <c r="J43" s="53" t="s">
        <v>76</v>
      </c>
    </row>
    <row r="44" spans="2:10" ht="60" x14ac:dyDescent="0.25">
      <c r="B44" s="89" t="s">
        <v>12</v>
      </c>
      <c r="C44" s="31" t="s">
        <v>13</v>
      </c>
      <c r="D44" s="3"/>
      <c r="E44" s="24" t="s">
        <v>34</v>
      </c>
      <c r="F44" s="78">
        <v>0.97499999999999998</v>
      </c>
      <c r="G44" s="78">
        <v>1</v>
      </c>
      <c r="H44" s="51">
        <f>AVERAGE(F44:G44)</f>
        <v>0.98750000000000004</v>
      </c>
      <c r="I44" s="30">
        <v>0.75</v>
      </c>
      <c r="J44" s="6" t="s">
        <v>74</v>
      </c>
    </row>
    <row r="45" spans="2:10" ht="60" x14ac:dyDescent="0.25">
      <c r="B45" s="89" t="s">
        <v>6</v>
      </c>
      <c r="C45" s="31" t="s">
        <v>7</v>
      </c>
      <c r="D45" s="3"/>
      <c r="E45" s="55" t="s">
        <v>34</v>
      </c>
      <c r="F45" s="71">
        <v>4841347216.0299997</v>
      </c>
      <c r="G45" s="71">
        <v>6455164446.9099998</v>
      </c>
      <c r="H45" s="58">
        <f>F45/G45</f>
        <v>0.74999595375877481</v>
      </c>
      <c r="I45" s="52">
        <v>0.9</v>
      </c>
      <c r="J45" s="53" t="s">
        <v>75</v>
      </c>
    </row>
    <row r="46" spans="2:10" ht="60" x14ac:dyDescent="0.25">
      <c r="B46" s="89" t="s">
        <v>6</v>
      </c>
      <c r="C46" s="31" t="s">
        <v>9</v>
      </c>
      <c r="D46" s="3"/>
      <c r="E46" s="55" t="s">
        <v>34</v>
      </c>
      <c r="F46" s="86">
        <v>9</v>
      </c>
      <c r="G46" s="86">
        <v>17</v>
      </c>
      <c r="H46" s="54">
        <f>F46/G46</f>
        <v>0.52941176470588236</v>
      </c>
      <c r="I46" s="52">
        <v>0.8</v>
      </c>
      <c r="J46" s="53" t="s">
        <v>76</v>
      </c>
    </row>
    <row r="47" spans="2:10" ht="60" x14ac:dyDescent="0.25">
      <c r="B47" s="89" t="s">
        <v>12</v>
      </c>
      <c r="C47" s="31" t="s">
        <v>13</v>
      </c>
      <c r="D47" s="3"/>
      <c r="E47" s="23" t="s">
        <v>35</v>
      </c>
      <c r="F47" s="77">
        <v>0.96499999999999997</v>
      </c>
      <c r="G47" s="77">
        <v>1</v>
      </c>
      <c r="H47" s="54">
        <f>AVERAGE(F47:G47)</f>
        <v>0.98249999999999993</v>
      </c>
      <c r="I47" s="30">
        <v>0.75</v>
      </c>
      <c r="J47" s="6" t="s">
        <v>74</v>
      </c>
    </row>
    <row r="48" spans="2:10" ht="60" x14ac:dyDescent="0.25">
      <c r="B48" s="93" t="s">
        <v>6</v>
      </c>
      <c r="C48" s="49" t="s">
        <v>7</v>
      </c>
      <c r="D48" s="3"/>
      <c r="E48" s="50" t="s">
        <v>35</v>
      </c>
      <c r="F48" s="75">
        <v>1560389326.51</v>
      </c>
      <c r="G48" s="75">
        <v>1638372589.23</v>
      </c>
      <c r="H48" s="60">
        <f>F48/G48</f>
        <v>0.9524019974255975</v>
      </c>
      <c r="I48" s="52">
        <v>0.9</v>
      </c>
      <c r="J48" s="53" t="s">
        <v>75</v>
      </c>
    </row>
    <row r="49" spans="2:10" ht="60" x14ac:dyDescent="0.25">
      <c r="B49" s="93" t="s">
        <v>6</v>
      </c>
      <c r="C49" s="49" t="s">
        <v>9</v>
      </c>
      <c r="D49" s="3"/>
      <c r="E49" s="50" t="s">
        <v>35</v>
      </c>
      <c r="F49" s="87">
        <v>16</v>
      </c>
      <c r="G49" s="87">
        <v>17</v>
      </c>
      <c r="H49" s="54">
        <f>F49/G49</f>
        <v>0.94117647058823528</v>
      </c>
      <c r="I49" s="52">
        <v>0.8</v>
      </c>
      <c r="J49" s="53" t="s">
        <v>76</v>
      </c>
    </row>
    <row r="50" spans="2:10" ht="60" x14ac:dyDescent="0.25">
      <c r="B50" s="89" t="s">
        <v>12</v>
      </c>
      <c r="C50" s="31" t="s">
        <v>13</v>
      </c>
      <c r="D50" s="3"/>
      <c r="E50" s="23" t="s">
        <v>36</v>
      </c>
      <c r="F50" s="77">
        <v>0.91</v>
      </c>
      <c r="G50" s="77">
        <v>1</v>
      </c>
      <c r="H50" s="54">
        <f>AVERAGE(F50:G50)</f>
        <v>0.95500000000000007</v>
      </c>
      <c r="I50" s="30">
        <v>0.75</v>
      </c>
      <c r="J50" s="6" t="s">
        <v>74</v>
      </c>
    </row>
    <row r="51" spans="2:10" ht="99" customHeight="1" x14ac:dyDescent="0.25">
      <c r="B51" s="93" t="s">
        <v>26</v>
      </c>
      <c r="C51" s="49" t="s">
        <v>37</v>
      </c>
      <c r="E51" s="50" t="s">
        <v>64</v>
      </c>
      <c r="F51" s="76">
        <v>45</v>
      </c>
      <c r="G51" s="76">
        <v>45</v>
      </c>
      <c r="H51" s="54">
        <f>F51/G51</f>
        <v>1</v>
      </c>
      <c r="I51" s="52">
        <v>0.9</v>
      </c>
      <c r="J51" s="67" t="s">
        <v>78</v>
      </c>
    </row>
    <row r="52" spans="2:10" ht="60" x14ac:dyDescent="0.25">
      <c r="B52" s="93" t="s">
        <v>6</v>
      </c>
      <c r="C52" s="49" t="s">
        <v>7</v>
      </c>
      <c r="D52" s="3"/>
      <c r="E52" s="50" t="s">
        <v>36</v>
      </c>
      <c r="F52" s="75">
        <v>3347455195.9999995</v>
      </c>
      <c r="G52" s="75">
        <v>6616140695.3199997</v>
      </c>
      <c r="H52" s="61">
        <f>F52/G52</f>
        <v>0.50595284322896261</v>
      </c>
      <c r="I52" s="52">
        <v>0.9</v>
      </c>
      <c r="J52" s="53" t="s">
        <v>75</v>
      </c>
    </row>
    <row r="53" spans="2:10" ht="60" x14ac:dyDescent="0.25">
      <c r="B53" s="93" t="s">
        <v>6</v>
      </c>
      <c r="C53" s="49" t="s">
        <v>9</v>
      </c>
      <c r="D53" s="3"/>
      <c r="E53" s="50" t="s">
        <v>36</v>
      </c>
      <c r="F53" s="87">
        <v>32</v>
      </c>
      <c r="G53" s="87">
        <v>43</v>
      </c>
      <c r="H53" s="54">
        <f>F53/G53</f>
        <v>0.7441860465116279</v>
      </c>
      <c r="I53" s="52">
        <v>0.8</v>
      </c>
      <c r="J53" s="53" t="s">
        <v>76</v>
      </c>
    </row>
    <row r="54" spans="2:10" ht="62.25" customHeight="1" x14ac:dyDescent="0.25">
      <c r="B54" s="89" t="s">
        <v>12</v>
      </c>
      <c r="C54" s="31" t="s">
        <v>13</v>
      </c>
      <c r="D54" s="3"/>
      <c r="E54" s="23" t="s">
        <v>54</v>
      </c>
      <c r="F54" s="77">
        <v>0.93</v>
      </c>
      <c r="G54" s="77">
        <v>1</v>
      </c>
      <c r="H54" s="54">
        <f>AVERAGE(F54:G54)</f>
        <v>0.96500000000000008</v>
      </c>
      <c r="I54" s="30">
        <v>0.75</v>
      </c>
      <c r="J54" s="6" t="s">
        <v>74</v>
      </c>
    </row>
    <row r="55" spans="2:10" ht="60" x14ac:dyDescent="0.25">
      <c r="B55" s="93" t="s">
        <v>6</v>
      </c>
      <c r="C55" s="49" t="s">
        <v>7</v>
      </c>
      <c r="D55" s="3"/>
      <c r="E55" s="50" t="s">
        <v>54</v>
      </c>
      <c r="F55" s="75">
        <v>22222889192.830002</v>
      </c>
      <c r="G55" s="75">
        <v>22283486868.779999</v>
      </c>
      <c r="H55" s="58">
        <f>F55/G55</f>
        <v>0.99728060171611221</v>
      </c>
      <c r="I55" s="52">
        <v>0.9</v>
      </c>
      <c r="J55" s="53" t="s">
        <v>75</v>
      </c>
    </row>
    <row r="56" spans="2:10" ht="60" x14ac:dyDescent="0.25">
      <c r="B56" s="89" t="s">
        <v>6</v>
      </c>
      <c r="C56" s="31" t="s">
        <v>9</v>
      </c>
      <c r="D56" s="3"/>
      <c r="E56" s="23" t="s">
        <v>54</v>
      </c>
      <c r="F56" s="88">
        <v>13</v>
      </c>
      <c r="G56" s="88">
        <v>15</v>
      </c>
      <c r="H56" s="59">
        <f>F56/G56</f>
        <v>0.8666666666666667</v>
      </c>
      <c r="I56" s="29">
        <v>0.8</v>
      </c>
      <c r="J56" s="53" t="s">
        <v>76</v>
      </c>
    </row>
    <row r="59" spans="2:10" x14ac:dyDescent="0.25">
      <c r="E59" s="25" t="s">
        <v>38</v>
      </c>
      <c r="F59" s="79" t="s">
        <v>46</v>
      </c>
      <c r="G59" s="79" t="s">
        <v>39</v>
      </c>
      <c r="H59" s="7"/>
      <c r="I59"/>
      <c r="J59"/>
    </row>
    <row r="60" spans="2:10" ht="25.5" x14ac:dyDescent="0.25">
      <c r="E60" s="35" t="s">
        <v>40</v>
      </c>
      <c r="F60" s="80">
        <f>COUNTIF(H8:H56,"&gt;=80%")</f>
        <v>38</v>
      </c>
      <c r="G60" s="81">
        <f t="shared" ref="G60:G65" si="1">+F60/$F$66</f>
        <v>0.77551020408163263</v>
      </c>
      <c r="H60" s="7"/>
      <c r="I60"/>
      <c r="J60"/>
    </row>
    <row r="61" spans="2:10" ht="25.5" x14ac:dyDescent="0.25">
      <c r="E61" s="34" t="s">
        <v>41</v>
      </c>
      <c r="F61" s="80">
        <f>COUNTIFS(H8:H56,"&gt;=70%",H8:H56,"&lt;80%")</f>
        <v>4</v>
      </c>
      <c r="G61" s="81">
        <f t="shared" si="1"/>
        <v>8.1632653061224483E-2</v>
      </c>
      <c r="H61" s="7"/>
      <c r="I61"/>
      <c r="J61"/>
    </row>
    <row r="62" spans="2:10" x14ac:dyDescent="0.25">
      <c r="E62" s="22" t="s">
        <v>42</v>
      </c>
      <c r="F62" s="80">
        <f>COUNTIFS(H8:H56,"&gt;=60%",H8:H56,"&lt;70%")</f>
        <v>2</v>
      </c>
      <c r="G62" s="81">
        <f t="shared" si="1"/>
        <v>4.0816326530612242E-2</v>
      </c>
      <c r="H62" s="7"/>
      <c r="I62"/>
      <c r="J62"/>
    </row>
    <row r="63" spans="2:10" x14ac:dyDescent="0.25">
      <c r="E63" s="33" t="s">
        <v>43</v>
      </c>
      <c r="F63" s="80">
        <f>COUNTIFS(H8:H56,"&gt;=40%",H8:H56,"&lt;60%")</f>
        <v>3</v>
      </c>
      <c r="G63" s="81">
        <f t="shared" si="1"/>
        <v>6.1224489795918366E-2</v>
      </c>
      <c r="H63" s="7"/>
      <c r="I63"/>
      <c r="J63"/>
    </row>
    <row r="64" spans="2:10" x14ac:dyDescent="0.25">
      <c r="E64" s="32" t="s">
        <v>44</v>
      </c>
      <c r="F64" s="80">
        <f>COUNTIFS(H8:H56,"&gt;=0%",H8:H56,"&lt;40%")</f>
        <v>0</v>
      </c>
      <c r="G64" s="81">
        <f t="shared" si="1"/>
        <v>0</v>
      </c>
      <c r="H64" s="7"/>
      <c r="I64"/>
      <c r="J64"/>
    </row>
    <row r="65" spans="5:10" x14ac:dyDescent="0.25">
      <c r="E65" s="48" t="s">
        <v>67</v>
      </c>
      <c r="F65" s="80">
        <f>COUNTIF(H8:H56,"ND")</f>
        <v>2</v>
      </c>
      <c r="G65" s="81">
        <f t="shared" si="1"/>
        <v>4.0816326530612242E-2</v>
      </c>
      <c r="H65" s="7"/>
      <c r="I65"/>
      <c r="J65"/>
    </row>
    <row r="66" spans="5:10" x14ac:dyDescent="0.25">
      <c r="E66" s="26" t="s">
        <v>45</v>
      </c>
      <c r="F66" s="82">
        <f>SUM(F60:F65)</f>
        <v>49</v>
      </c>
      <c r="G66" s="83">
        <f>SUM(G60:G65)</f>
        <v>1</v>
      </c>
      <c r="H66" s="7"/>
      <c r="I66"/>
      <c r="J66"/>
    </row>
    <row r="67" spans="5:10" x14ac:dyDescent="0.25">
      <c r="F67" s="84"/>
      <c r="H67" s="40"/>
    </row>
  </sheetData>
  <sheetProtection insertColumns="0" insertRows="0" deleteColumns="0" deleteRows="0"/>
  <autoFilter ref="B7:J56"/>
  <mergeCells count="4">
    <mergeCell ref="C2:C5"/>
    <mergeCell ref="D2:G2"/>
    <mergeCell ref="D3:G5"/>
    <mergeCell ref="F28:G28"/>
  </mergeCells>
  <pageMargins left="0.7" right="0.7" top="0.75" bottom="0.75" header="0.3" footer="0.3"/>
  <pageSetup paperSize="9" orientation="portrait" r:id="rId1"/>
  <ignoredErrors>
    <ignoredError sqref="H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topLeftCell="I1" workbookViewId="0">
      <selection activeCell="Q7" sqref="Q7"/>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0" t="s">
        <v>48</v>
      </c>
      <c r="C1" s="11">
        <v>1</v>
      </c>
      <c r="D1" s="11"/>
      <c r="E1" s="11">
        <v>2</v>
      </c>
      <c r="F1" s="11">
        <v>2</v>
      </c>
      <c r="G1" s="11">
        <v>3</v>
      </c>
      <c r="H1" s="11">
        <v>3</v>
      </c>
      <c r="I1" s="11">
        <v>3</v>
      </c>
      <c r="J1" s="11">
        <v>4</v>
      </c>
      <c r="K1" s="11"/>
      <c r="L1" s="11">
        <v>4</v>
      </c>
      <c r="M1" s="11"/>
      <c r="N1" s="11">
        <v>4</v>
      </c>
      <c r="O1" s="11">
        <v>5</v>
      </c>
    </row>
    <row r="2" spans="1:15" s="8" customFormat="1" ht="77.25" customHeight="1" x14ac:dyDescent="0.25">
      <c r="B2" s="12" t="s">
        <v>1</v>
      </c>
      <c r="C2" s="13" t="str">
        <f>+GENERAL!C38</f>
        <v>I. Incremento del nivel de satisfacción del cliente</v>
      </c>
      <c r="D2" s="13"/>
      <c r="E2" s="13" t="str">
        <f>+GENERAL!C28</f>
        <v>II. Nivel de competencia del personal</v>
      </c>
      <c r="F2" s="13" t="str">
        <f>+GENERAL!C29</f>
        <v>III. Cumplimiento Plan Institucional de Capacitación</v>
      </c>
      <c r="G2" s="13" t="str">
        <f>+GENERAL!C30</f>
        <v>IV. Cumplimiento Plan Anual de Bienestar</v>
      </c>
      <c r="H2" s="13" t="str">
        <f>+GENERAL!C31</f>
        <v>V. Intervención de peligros y riesgos</v>
      </c>
      <c r="I2" s="13" t="str">
        <f>+GENERAL!C51</f>
        <v>VI. Acciones de promoción de la responsabilidad ambiental</v>
      </c>
      <c r="J2" s="13" t="str">
        <f>+GENERAL!C39</f>
        <v>VII. Cumplimiento de metas financieras (POAI)</v>
      </c>
      <c r="K2" s="13"/>
      <c r="L2" s="13" t="str">
        <f>+GENERAL!C40</f>
        <v>VIII. Cumplimiento de metas físicas Plan de Desarrollo Departamental</v>
      </c>
      <c r="M2" s="13"/>
      <c r="N2" s="13" t="str">
        <f>+GENERAL!C11</f>
        <v>IX. Cumplimiento Indicadores de Disciplina Fiscal</v>
      </c>
      <c r="O2" s="13" t="str">
        <f>+GENERAL!C16</f>
        <v>X. Mejoramiento continuo de los procesos</v>
      </c>
    </row>
    <row r="3" spans="1:15" s="9" customFormat="1" x14ac:dyDescent="0.25">
      <c r="B3" s="14" t="s">
        <v>32</v>
      </c>
      <c r="C3" s="18">
        <v>0.75</v>
      </c>
      <c r="D3" s="18"/>
      <c r="E3" s="18">
        <v>0.9</v>
      </c>
      <c r="F3" s="18">
        <v>0.95</v>
      </c>
      <c r="G3" s="18">
        <v>0.95</v>
      </c>
      <c r="H3" s="18">
        <v>0.9</v>
      </c>
      <c r="I3" s="18">
        <v>0.9</v>
      </c>
      <c r="J3" s="18">
        <v>0.9</v>
      </c>
      <c r="K3" s="18"/>
      <c r="L3" s="18">
        <v>0.8</v>
      </c>
      <c r="M3" s="18"/>
      <c r="N3" s="19">
        <v>1</v>
      </c>
      <c r="O3" s="18">
        <v>0.8</v>
      </c>
    </row>
    <row r="4" spans="1:15" x14ac:dyDescent="0.25">
      <c r="A4">
        <v>1</v>
      </c>
      <c r="B4" s="3" t="s">
        <v>31</v>
      </c>
      <c r="C4" s="15">
        <f>+GENERAL!H38</f>
        <v>0.98249999999999993</v>
      </c>
      <c r="D4" s="15">
        <v>0.75</v>
      </c>
      <c r="E4" s="15"/>
      <c r="F4" s="15"/>
      <c r="G4" s="15"/>
      <c r="H4" s="15"/>
      <c r="I4" s="15"/>
      <c r="J4" s="15">
        <f>+GENERAL!H39</f>
        <v>0.96091760656698888</v>
      </c>
      <c r="K4" s="15">
        <v>0.9</v>
      </c>
      <c r="L4" s="15">
        <f>+GENERAL!H40</f>
        <v>1</v>
      </c>
      <c r="M4" s="15">
        <v>0.8</v>
      </c>
      <c r="N4" s="3"/>
      <c r="O4" s="3"/>
    </row>
    <row r="5" spans="1:15" x14ac:dyDescent="0.25">
      <c r="A5">
        <v>2</v>
      </c>
      <c r="B5" s="3" t="s">
        <v>47</v>
      </c>
      <c r="C5" s="15">
        <f>+GENERAL!H47</f>
        <v>0.98249999999999993</v>
      </c>
      <c r="D5" s="15">
        <v>0.75</v>
      </c>
      <c r="E5" s="15"/>
      <c r="F5" s="15"/>
      <c r="G5" s="15"/>
      <c r="H5" s="15"/>
      <c r="I5" s="15"/>
      <c r="J5" s="15">
        <f>+GENERAL!H48</f>
        <v>0.9524019974255975</v>
      </c>
      <c r="K5" s="15">
        <v>0.9</v>
      </c>
      <c r="L5" s="15">
        <f>+GENERAL!H49</f>
        <v>0.94117647058823528</v>
      </c>
      <c r="M5" s="15">
        <v>0.8</v>
      </c>
      <c r="N5" s="3"/>
      <c r="O5" s="3"/>
    </row>
    <row r="6" spans="1:15" x14ac:dyDescent="0.25">
      <c r="A6">
        <v>3</v>
      </c>
      <c r="B6" s="3" t="s">
        <v>49</v>
      </c>
      <c r="C6" s="15">
        <f>+GENERAL!H50</f>
        <v>0.95500000000000007</v>
      </c>
      <c r="D6" s="15">
        <v>0.75</v>
      </c>
      <c r="E6" s="3"/>
      <c r="F6" s="3"/>
      <c r="G6" s="3"/>
      <c r="H6" s="3"/>
      <c r="I6" s="15">
        <f>+GENERAL!H51</f>
        <v>1</v>
      </c>
      <c r="J6" s="15">
        <f>+GENERAL!H52</f>
        <v>0.50595284322896261</v>
      </c>
      <c r="K6" s="15">
        <v>0.9</v>
      </c>
      <c r="L6" s="15">
        <f>+GENERAL!H53</f>
        <v>0.7441860465116279</v>
      </c>
      <c r="M6" s="15">
        <v>0.8</v>
      </c>
      <c r="N6" s="3"/>
      <c r="O6" s="3"/>
    </row>
    <row r="7" spans="1:15" x14ac:dyDescent="0.25">
      <c r="A7">
        <v>4</v>
      </c>
      <c r="B7" s="3" t="s">
        <v>29</v>
      </c>
      <c r="C7" s="15">
        <f>+GENERAL!H34</f>
        <v>0.85749999999999993</v>
      </c>
      <c r="D7" s="15">
        <v>0.75</v>
      </c>
      <c r="E7" s="3"/>
      <c r="F7" s="3"/>
      <c r="G7" s="3"/>
      <c r="H7" s="3"/>
      <c r="I7" s="3"/>
      <c r="J7" s="15">
        <f>+GENERAL!H35</f>
        <v>0.61141770066875378</v>
      </c>
      <c r="K7" s="15">
        <v>0.9</v>
      </c>
      <c r="L7" s="15">
        <f>+GENERAL!H36</f>
        <v>0.56521739130434778</v>
      </c>
      <c r="M7" s="15">
        <v>0.8</v>
      </c>
      <c r="N7" s="3"/>
      <c r="O7" s="3"/>
    </row>
    <row r="8" spans="1:15" x14ac:dyDescent="0.25">
      <c r="A8">
        <v>5</v>
      </c>
      <c r="B8" s="3" t="s">
        <v>34</v>
      </c>
      <c r="C8" s="15">
        <f>+GENERAL!H44</f>
        <v>0.98750000000000004</v>
      </c>
      <c r="D8" s="15">
        <v>0.75</v>
      </c>
      <c r="E8" s="3"/>
      <c r="F8" s="3"/>
      <c r="G8" s="3"/>
      <c r="H8" s="3"/>
      <c r="I8" s="15"/>
      <c r="J8" s="15">
        <f>+GENERAL!H45</f>
        <v>0.74999595375877481</v>
      </c>
      <c r="K8" s="15">
        <v>0.9</v>
      </c>
      <c r="L8" s="15">
        <f>+GENERAL!H46</f>
        <v>0.52941176470588236</v>
      </c>
      <c r="M8" s="15">
        <v>0.8</v>
      </c>
      <c r="N8" s="3"/>
      <c r="O8" s="3"/>
    </row>
    <row r="9" spans="1:15" x14ac:dyDescent="0.25">
      <c r="A9">
        <v>6</v>
      </c>
      <c r="B9" s="3" t="s">
        <v>50</v>
      </c>
      <c r="C9" s="15">
        <f>+GENERAL!H21</f>
        <v>0.94500000000000006</v>
      </c>
      <c r="D9" s="15">
        <v>0.75</v>
      </c>
      <c r="E9" s="3"/>
      <c r="F9" s="3"/>
      <c r="G9" s="3"/>
      <c r="H9" s="3"/>
      <c r="I9" s="3"/>
      <c r="J9" s="15">
        <f>+GENERAL!H22</f>
        <v>0.99360943368217414</v>
      </c>
      <c r="K9" s="15">
        <v>0.9</v>
      </c>
      <c r="L9" s="15">
        <f>+GENERAL!H23</f>
        <v>0.83333333333333337</v>
      </c>
      <c r="M9" s="15">
        <v>0.8</v>
      </c>
      <c r="N9" s="3"/>
      <c r="O9" s="3"/>
    </row>
    <row r="10" spans="1:15" x14ac:dyDescent="0.25">
      <c r="A10">
        <v>7</v>
      </c>
      <c r="B10" s="3" t="s">
        <v>20</v>
      </c>
      <c r="C10" s="15">
        <f>+GENERAL!H24</f>
        <v>0.93500000000000005</v>
      </c>
      <c r="D10" s="15">
        <v>0.75</v>
      </c>
      <c r="E10" s="3"/>
      <c r="F10" s="3"/>
      <c r="G10" s="3"/>
      <c r="H10" s="3"/>
      <c r="I10" s="3"/>
      <c r="J10" s="15">
        <f>+GENERAL!H25</f>
        <v>0.9368866407153178</v>
      </c>
      <c r="K10" s="15">
        <v>0.9</v>
      </c>
      <c r="L10" s="15">
        <f>+GENERAL!H26</f>
        <v>0.92592592592592593</v>
      </c>
      <c r="M10" s="15">
        <v>0.8</v>
      </c>
      <c r="N10" s="3"/>
      <c r="O10" s="3"/>
    </row>
    <row r="11" spans="1:15" x14ac:dyDescent="0.25">
      <c r="A11">
        <v>8</v>
      </c>
      <c r="B11" s="3" t="s">
        <v>33</v>
      </c>
      <c r="C11" s="15">
        <f>+GENERAL!H41</f>
        <v>0.91749999999999998</v>
      </c>
      <c r="D11" s="15">
        <v>0.75</v>
      </c>
      <c r="E11" s="3"/>
      <c r="F11" s="3"/>
      <c r="G11" s="3"/>
      <c r="H11" s="3"/>
      <c r="I11" s="3"/>
      <c r="J11" s="15">
        <f>+GENERAL!H42</f>
        <v>0.63989831881688686</v>
      </c>
      <c r="K11" s="15">
        <v>0.9</v>
      </c>
      <c r="L11" s="15">
        <f>+GENERAL!H43</f>
        <v>0.79166666666666663</v>
      </c>
      <c r="M11" s="15">
        <v>0.8</v>
      </c>
      <c r="N11" s="3"/>
      <c r="O11" s="3"/>
    </row>
    <row r="12" spans="1:15" x14ac:dyDescent="0.25">
      <c r="A12">
        <v>9</v>
      </c>
      <c r="B12" s="3" t="s">
        <v>14</v>
      </c>
      <c r="C12" s="15">
        <f>+GENERAL!H12</f>
        <v>0.88749999999999996</v>
      </c>
      <c r="D12" s="15">
        <v>0.75</v>
      </c>
      <c r="E12" s="3"/>
      <c r="F12" s="3"/>
      <c r="G12" s="3"/>
      <c r="H12" s="3"/>
      <c r="I12" s="3"/>
      <c r="J12" s="15">
        <f>+GENERAL!H13</f>
        <v>0.78653161892704804</v>
      </c>
      <c r="K12" s="15">
        <v>0.9</v>
      </c>
      <c r="L12" s="15">
        <f>+GENERAL!H14</f>
        <v>0.87058823529411766</v>
      </c>
      <c r="M12" s="15">
        <v>0.8</v>
      </c>
      <c r="N12" s="3"/>
      <c r="O12" s="3"/>
    </row>
    <row r="13" spans="1:15" s="2" customFormat="1" ht="30" x14ac:dyDescent="0.25">
      <c r="A13">
        <v>10</v>
      </c>
      <c r="B13" s="13" t="s">
        <v>18</v>
      </c>
      <c r="C13" s="16">
        <f>+GENERAL!H18</f>
        <v>0.96750000000000003</v>
      </c>
      <c r="D13" s="15">
        <v>0.75</v>
      </c>
      <c r="E13" s="17"/>
      <c r="F13" s="17"/>
      <c r="G13" s="17"/>
      <c r="H13" s="17"/>
      <c r="I13" s="17"/>
      <c r="J13" s="16">
        <f>+GENERAL!H19</f>
        <v>0.92457990292387193</v>
      </c>
      <c r="K13" s="15">
        <v>0.9</v>
      </c>
      <c r="L13" s="16">
        <f>+GENERAL!H20</f>
        <v>0.84615384615384615</v>
      </c>
      <c r="M13" s="15">
        <v>0.8</v>
      </c>
      <c r="N13" s="17"/>
      <c r="O13" s="17"/>
    </row>
    <row r="14" spans="1:15" x14ac:dyDescent="0.25">
      <c r="A14">
        <v>11</v>
      </c>
      <c r="B14" s="3" t="s">
        <v>21</v>
      </c>
      <c r="C14" s="15">
        <f>+GENERAL!H27</f>
        <v>0.98249999999999993</v>
      </c>
      <c r="D14" s="15">
        <v>0.75</v>
      </c>
      <c r="E14" s="15">
        <f>+GENERAL!H28</f>
        <v>0.99</v>
      </c>
      <c r="F14" s="15">
        <f>+GENERAL!H29</f>
        <v>1</v>
      </c>
      <c r="G14" s="15">
        <f>+GENERAL!H30</f>
        <v>1</v>
      </c>
      <c r="H14" s="15">
        <f>+GENERAL!H31</f>
        <v>1</v>
      </c>
      <c r="I14" s="3"/>
      <c r="J14" s="15">
        <f>+GENERAL!H32</f>
        <v>0.99976762191537949</v>
      </c>
      <c r="K14" s="15">
        <v>0.9</v>
      </c>
      <c r="L14" s="15">
        <f>+GENERAL!H33</f>
        <v>1</v>
      </c>
      <c r="M14" s="15">
        <v>0.8</v>
      </c>
      <c r="N14" s="3"/>
      <c r="O14" s="3"/>
    </row>
    <row r="15" spans="1:15" s="2" customFormat="1" ht="30" x14ac:dyDescent="0.25">
      <c r="A15">
        <v>12</v>
      </c>
      <c r="B15" s="13" t="s">
        <v>30</v>
      </c>
      <c r="C15" s="16">
        <f>+GENERAL!H37</f>
        <v>0.99750000000000005</v>
      </c>
      <c r="D15" s="15">
        <v>0.75</v>
      </c>
      <c r="E15" s="17"/>
      <c r="F15" s="17"/>
      <c r="G15" s="17"/>
      <c r="H15" s="17"/>
      <c r="I15" s="17"/>
      <c r="J15" s="17"/>
      <c r="K15" s="15">
        <v>0.9</v>
      </c>
      <c r="L15" s="17"/>
      <c r="M15" s="15">
        <v>0.8</v>
      </c>
      <c r="N15" s="17"/>
      <c r="O15" s="16"/>
    </row>
    <row r="16" spans="1:15" x14ac:dyDescent="0.25">
      <c r="A16">
        <v>13</v>
      </c>
      <c r="B16" s="3" t="s">
        <v>8</v>
      </c>
      <c r="C16" s="15">
        <f>+GENERAL!H8</f>
        <v>0.91500000000000004</v>
      </c>
      <c r="D16" s="15">
        <v>0.75</v>
      </c>
      <c r="E16" s="3"/>
      <c r="F16" s="3"/>
      <c r="G16" s="3"/>
      <c r="H16" s="3"/>
      <c r="I16" s="3"/>
      <c r="J16" s="16">
        <f>+GENERAL!H9</f>
        <v>0.90822400613506049</v>
      </c>
      <c r="K16" s="15">
        <v>0.9</v>
      </c>
      <c r="L16" s="16">
        <f>+GENERAL!H10</f>
        <v>1</v>
      </c>
      <c r="M16" s="15">
        <v>0.8</v>
      </c>
      <c r="N16" s="16">
        <f>+GENERAL!H11</f>
        <v>1</v>
      </c>
      <c r="O16" s="3"/>
    </row>
    <row r="17" spans="1:15" x14ac:dyDescent="0.25">
      <c r="A17">
        <v>13</v>
      </c>
      <c r="B17" s="3" t="s">
        <v>53</v>
      </c>
      <c r="C17" s="15">
        <f>+GENERAL!H54</f>
        <v>0.96500000000000008</v>
      </c>
      <c r="D17" s="15">
        <v>0.75</v>
      </c>
      <c r="E17" s="3"/>
      <c r="F17" s="3"/>
      <c r="G17" s="3"/>
      <c r="H17" s="3"/>
      <c r="I17" s="3"/>
      <c r="J17" s="16">
        <f>+GENERAL!H55</f>
        <v>0.99728060171611221</v>
      </c>
      <c r="K17" s="15">
        <v>0.9</v>
      </c>
      <c r="L17" s="16">
        <f>+GENERAL!H56</f>
        <v>0.8666666666666667</v>
      </c>
      <c r="M17" s="15">
        <v>0.8</v>
      </c>
      <c r="N17" s="16"/>
      <c r="O17" s="3"/>
    </row>
    <row r="18" spans="1:15" ht="30" x14ac:dyDescent="0.25">
      <c r="A18">
        <v>13</v>
      </c>
      <c r="B18" s="42" t="s">
        <v>52</v>
      </c>
      <c r="C18" s="15" t="str">
        <f>+GENERAL!H17</f>
        <v>ND</v>
      </c>
      <c r="D18" s="15">
        <v>0.75</v>
      </c>
      <c r="E18" s="3"/>
      <c r="F18" s="3"/>
      <c r="G18" s="3"/>
      <c r="H18" s="3"/>
      <c r="I18" s="3"/>
      <c r="J18" s="16"/>
      <c r="K18" s="15">
        <v>0.9</v>
      </c>
      <c r="L18" s="16"/>
      <c r="M18" s="15">
        <v>0.8</v>
      </c>
      <c r="N18" s="16"/>
      <c r="O18" s="3"/>
    </row>
    <row r="19" spans="1:15" s="2" customFormat="1" ht="30" x14ac:dyDescent="0.25">
      <c r="A19">
        <v>13</v>
      </c>
      <c r="B19" s="13" t="s">
        <v>17</v>
      </c>
      <c r="C19" s="16" t="str">
        <f>+GENERAL!H15</f>
        <v>ND</v>
      </c>
      <c r="D19" s="15">
        <v>0.75</v>
      </c>
      <c r="E19" s="17"/>
      <c r="F19" s="17"/>
      <c r="G19" s="17"/>
      <c r="H19" s="17"/>
      <c r="I19" s="17"/>
      <c r="J19" s="17"/>
      <c r="K19" s="15">
        <v>0.9</v>
      </c>
      <c r="L19" s="17"/>
      <c r="M19" s="15">
        <v>0.8</v>
      </c>
      <c r="N19" s="17"/>
      <c r="O19" s="16">
        <f>+GENERAL!H16</f>
        <v>1</v>
      </c>
    </row>
    <row r="20" spans="1:15" s="5" customFormat="1" ht="15.75" x14ac:dyDescent="0.25">
      <c r="B20" s="20" t="s">
        <v>51</v>
      </c>
      <c r="C20" s="21">
        <f>AVERAGE(C4:C16)</f>
        <v>0.94711538461538458</v>
      </c>
      <c r="D20" s="21"/>
      <c r="E20" s="21">
        <f>AVERAGE(E14)</f>
        <v>0.99</v>
      </c>
      <c r="F20" s="21">
        <f t="shared" ref="F20:H20" si="0">AVERAGE(F14)</f>
        <v>1</v>
      </c>
      <c r="G20" s="21">
        <f t="shared" si="0"/>
        <v>1</v>
      </c>
      <c r="H20" s="21">
        <f t="shared" si="0"/>
        <v>1</v>
      </c>
      <c r="I20" s="21">
        <f>AVERAGE(I6)</f>
        <v>1</v>
      </c>
      <c r="J20" s="21">
        <f>AVERAGE(J4:J14,J16)</f>
        <v>0.8308486370637348</v>
      </c>
      <c r="K20" s="21"/>
      <c r="L20" s="21">
        <f>AVERAGE(L4:L14,L16)</f>
        <v>0.83730497337366527</v>
      </c>
      <c r="M20" s="21"/>
      <c r="N20" s="21">
        <f>AVERAGE(N16)</f>
        <v>1</v>
      </c>
      <c r="O20" s="21">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election activeCell="A8" sqref="A8"/>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2025-04-23T19:43:08Z</dcterms:modified>
</cp:coreProperties>
</file>